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mc:AlternateContent xmlns:mc="http://schemas.openxmlformats.org/markup-compatibility/2006">
    <mc:Choice Requires="x15">
      <x15ac:absPath xmlns:x15ac="http://schemas.microsoft.com/office/spreadsheetml/2010/11/ac" url="https://gobantioquia-my.sharepoint.com/personal/lcarmonam_antioquia_gov_co/Documents/GERENCIA/Támesis/2026/COS JULIO 2026/Julio 2026/"/>
    </mc:Choice>
  </mc:AlternateContent>
  <xr:revisionPtr revIDLastSave="32" documentId="13_ncr:1_{A754A3C4-45CA-44D3-AD5D-7E46B95E573E}" xr6:coauthVersionLast="47" xr6:coauthVersionMax="47" xr10:uidLastSave="{685F2836-8D59-4F4E-99FF-35D1BE957570}"/>
  <bookViews>
    <workbookView xWindow="6255" yWindow="4530" windowWidth="21600" windowHeight="11295" tabRatio="881" firstSheet="1" activeTab="3" xr2:uid="{00000000-000D-0000-FFFF-FFFF00000000}"/>
  </bookViews>
  <sheets>
    <sheet name="RESUMEN" sheetId="65" state="hidden" r:id="rId1"/>
    <sheet name="PPTO OFICIAL (Entidad)" sheetId="107" r:id="rId2"/>
    <sheet name="PROPUESTA ECONOMICA (Proponente" sheetId="112" r:id="rId3"/>
    <sheet name="APU ITEM DE PAGO" sheetId="64" r:id="rId4"/>
    <sheet name="PPTO ACTO" sheetId="68" state="hidden" r:id="rId5"/>
    <sheet name="PPTO RES" sheetId="102" state="hidden" r:id="rId6"/>
    <sheet name="PPTO ALL" sheetId="67" state="hidden" r:id="rId7"/>
    <sheet name="PPTO ALC" sheetId="108" state="hidden" r:id="rId8"/>
    <sheet name="ResumenALL" sheetId="72" state="hidden" r:id="rId9"/>
    <sheet name="INTERV" sheetId="58" state="hidden" r:id="rId10"/>
    <sheet name="FM" sheetId="57" state="hidden" r:id="rId11"/>
    <sheet name="PÓLIZAS INT" sheetId="109" state="hidden" r:id="rId12"/>
    <sheet name="Resúmen PTO MGA" sheetId="103" state="hidden" r:id="rId13"/>
    <sheet name="PPTOALL_B647" sheetId="73" state="hidden" r:id="rId14"/>
    <sheet name="PPTOALL_B671" sheetId="74" state="hidden" r:id="rId15"/>
    <sheet name="PPTOALL_B534" sheetId="75" state="hidden" r:id="rId16"/>
    <sheet name="PPTOALL_B672" sheetId="76" state="hidden" r:id="rId17"/>
    <sheet name="PPTOALL_B1112" sheetId="77" state="hidden" r:id="rId18"/>
    <sheet name="PPTOALL_B1109" sheetId="78" state="hidden" r:id="rId19"/>
    <sheet name="PPTOALL_B538" sheetId="80" state="hidden" r:id="rId20"/>
    <sheet name="PPTOALL_B439A" sheetId="79" state="hidden" r:id="rId21"/>
    <sheet name="PPTOALL_B1114" sheetId="81" state="hidden" r:id="rId22"/>
    <sheet name="PPTOALL_B4" sheetId="82" state="hidden" r:id="rId23"/>
    <sheet name="PPTOALL_B539A" sheetId="83" state="hidden" r:id="rId24"/>
    <sheet name="PPTOALL_B511" sheetId="84" state="hidden" r:id="rId25"/>
    <sheet name="PPTOALL_B515" sheetId="85" state="hidden" r:id="rId26"/>
    <sheet name="PPTOALL_B1115" sheetId="86" state="hidden" r:id="rId27"/>
    <sheet name="PPTOALL_B1077" sheetId="87" state="hidden" r:id="rId28"/>
    <sheet name="PPTOALL_B184P" sheetId="88" state="hidden" r:id="rId29"/>
    <sheet name="PPTOALL_B6" sheetId="89" state="hidden" r:id="rId30"/>
    <sheet name="PPTOALL_D1" sheetId="90" state="hidden" r:id="rId31"/>
    <sheet name="PPTOALL_B70" sheetId="91" state="hidden" r:id="rId32"/>
    <sheet name="PPTOALL_D2" sheetId="92" state="hidden" r:id="rId33"/>
    <sheet name="PPTOALL_B526" sheetId="93" state="hidden" r:id="rId34"/>
    <sheet name="PPTOALL_B5" sheetId="94" state="hidden" r:id="rId35"/>
    <sheet name="PPTOALL_B539" sheetId="95" state="hidden" r:id="rId36"/>
    <sheet name="PPTOALL_B520" sheetId="96" state="hidden" r:id="rId37"/>
    <sheet name="PPTOALL_B2" sheetId="97" state="hidden" r:id="rId38"/>
    <sheet name="PPTOALL_B1" sheetId="98" state="hidden" r:id="rId39"/>
    <sheet name="PPTOALL_B3" sheetId="99" state="hidden" r:id="rId40"/>
    <sheet name="PPTOALL_B542" sheetId="100" state="hidden" r:id="rId41"/>
    <sheet name="PPTOALL_B96" sheetId="101" state="hidden" r:id="rId42"/>
    <sheet name="CANTIDADESCARCAMOS" sheetId="70" state="hidden" r:id="rId43"/>
    <sheet name="CoCEscalonados" sheetId="71" state="hidden" r:id="rId44"/>
  </sheets>
  <externalReferences>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s>
  <definedNames>
    <definedName name="\a" localSheetId="10">#REF!</definedName>
    <definedName name="\a" localSheetId="9">#REF!</definedName>
    <definedName name="\a" localSheetId="11">#REF!</definedName>
    <definedName name="\a" localSheetId="4">#REF!</definedName>
    <definedName name="\a" localSheetId="7">#REF!</definedName>
    <definedName name="\a" localSheetId="6">#REF!</definedName>
    <definedName name="\a" localSheetId="0">#REF!</definedName>
    <definedName name="\a">#REF!</definedName>
    <definedName name="\b" localSheetId="3">'[1]APU PVC'!#REF!</definedName>
    <definedName name="\b" localSheetId="10">#REF!</definedName>
    <definedName name="\b" localSheetId="9">#REF!</definedName>
    <definedName name="\b" localSheetId="11">'[1]APU PVC'!#REF!</definedName>
    <definedName name="\b" localSheetId="4">'[1]APU PVC'!#REF!</definedName>
    <definedName name="\b" localSheetId="7">'[1]APU PVC'!#REF!</definedName>
    <definedName name="\b" localSheetId="6">'[1]APU PVC'!#REF!</definedName>
    <definedName name="\b" localSheetId="0">'[1]APU PVC'!#REF!</definedName>
    <definedName name="\b">'[1]APU PVC'!#REF!</definedName>
    <definedName name="\c" localSheetId="11">'[1]APU PVC'!#REF!</definedName>
    <definedName name="\c" localSheetId="4">'[1]APU PVC'!#REF!</definedName>
    <definedName name="\c" localSheetId="6">'[1]APU PVC'!#REF!</definedName>
    <definedName name="\c" localSheetId="0">'[1]APU PVC'!#REF!</definedName>
    <definedName name="\c">'[1]APU PVC'!#REF!</definedName>
    <definedName name="\e" localSheetId="11">'[1]APU PVC'!#REF!</definedName>
    <definedName name="\e" localSheetId="4">'[1]APU PVC'!#REF!</definedName>
    <definedName name="\e" localSheetId="6">'[1]APU PVC'!#REF!</definedName>
    <definedName name="\e" localSheetId="0">'[1]APU PVC'!#REF!</definedName>
    <definedName name="\e">'[1]APU PVC'!#REF!</definedName>
    <definedName name="\eliminar" localSheetId="10">[2]RESUM96!#REF!</definedName>
    <definedName name="\eliminar" localSheetId="9">[2]RESUM96!#REF!</definedName>
    <definedName name="\eliminar" localSheetId="11">[2]RESUM96!#REF!</definedName>
    <definedName name="\eliminar" localSheetId="4">[2]RESUM96!#REF!</definedName>
    <definedName name="\eliminar" localSheetId="6">[2]RESUM96!#REF!</definedName>
    <definedName name="\eliminar" localSheetId="0">[2]RESUM96!#REF!</definedName>
    <definedName name="\eliminar">[2]RESUM96!#REF!</definedName>
    <definedName name="\eliminar1" localSheetId="10">[2]RESUM96!#REF!</definedName>
    <definedName name="\eliminar1" localSheetId="9">[2]RESUM96!#REF!</definedName>
    <definedName name="\eliminar1" localSheetId="11">[2]RESUM96!#REF!</definedName>
    <definedName name="\eliminar1" localSheetId="4">[2]RESUM96!#REF!</definedName>
    <definedName name="\eliminar1" localSheetId="6">[2]RESUM96!#REF!</definedName>
    <definedName name="\eliminar1" localSheetId="0">[2]RESUM96!#REF!</definedName>
    <definedName name="\eliminar1">[2]RESUM96!#REF!</definedName>
    <definedName name="\i" localSheetId="10">[3]INSUMOS!#REF!</definedName>
    <definedName name="\i" localSheetId="9">[3]INSUMOS!#REF!</definedName>
    <definedName name="\i" localSheetId="11">'[1]APU PVC'!#REF!</definedName>
    <definedName name="\i" localSheetId="4">'[1]APU PVC'!#REF!</definedName>
    <definedName name="\i" localSheetId="6">'[1]APU PVC'!#REF!</definedName>
    <definedName name="\i" localSheetId="0">'[1]APU PVC'!#REF!</definedName>
    <definedName name="\i">'[1]APU PVC'!#REF!</definedName>
    <definedName name="\m" localSheetId="10">[3]INSUMOS!#REF!</definedName>
    <definedName name="\m" localSheetId="9">[3]INSUMOS!#REF!</definedName>
    <definedName name="\m" localSheetId="11">'[1]APU PVC'!#REF!</definedName>
    <definedName name="\m" localSheetId="4">'[1]APU PVC'!#REF!</definedName>
    <definedName name="\m" localSheetId="6">'[1]APU PVC'!#REF!</definedName>
    <definedName name="\m" localSheetId="0">'[1]APU PVC'!#REF!</definedName>
    <definedName name="\m">'[1]APU PVC'!#REF!</definedName>
    <definedName name="\p">'[4]OPS&amp;OMS'!$Z$2:$AE$23</definedName>
    <definedName name="\q" localSheetId="3">#REF!</definedName>
    <definedName name="\q" localSheetId="10">#REF!</definedName>
    <definedName name="\q" localSheetId="9">#REF!</definedName>
    <definedName name="\q" localSheetId="11">#REF!</definedName>
    <definedName name="\q" localSheetId="4">#REF!</definedName>
    <definedName name="\q" localSheetId="7">#REF!</definedName>
    <definedName name="\q" localSheetId="6">#REF!</definedName>
    <definedName name="\q" localSheetId="0">#REF!</definedName>
    <definedName name="\q">#REF!</definedName>
    <definedName name="\r" localSheetId="10">[3]INSUMOS!#REF!</definedName>
    <definedName name="\r" localSheetId="9">[3]INSUMOS!#REF!</definedName>
    <definedName name="\r" localSheetId="11">'[1]APU PVC'!#REF!</definedName>
    <definedName name="\r" localSheetId="4">'[1]APU PVC'!#REF!</definedName>
    <definedName name="\r" localSheetId="6">'[1]APU PVC'!#REF!</definedName>
    <definedName name="\r" localSheetId="0">'[1]APU PVC'!#REF!</definedName>
    <definedName name="\r">'[1]APU PVC'!#REF!</definedName>
    <definedName name="\t" localSheetId="10">[3]INSUMOS!#REF!</definedName>
    <definedName name="\t" localSheetId="9">[3]INSUMOS!#REF!</definedName>
    <definedName name="\t" localSheetId="11">'[1]APU PVC'!#REF!</definedName>
    <definedName name="\t" localSheetId="4">'[1]APU PVC'!#REF!</definedName>
    <definedName name="\t" localSheetId="6">'[1]APU PVC'!#REF!</definedName>
    <definedName name="\t" localSheetId="0">'[1]APU PVC'!#REF!</definedName>
    <definedName name="\t">'[1]APU PVC'!#REF!</definedName>
    <definedName name="\x" localSheetId="10">[3]INSUMOS!#REF!</definedName>
    <definedName name="\x" localSheetId="9">[3]INSUMOS!#REF!</definedName>
    <definedName name="\x" localSheetId="11">'[1]APU PVC'!#REF!</definedName>
    <definedName name="\x" localSheetId="4">'[1]APU PVC'!#REF!</definedName>
    <definedName name="\x" localSheetId="6">'[1]APU PVC'!#REF!</definedName>
    <definedName name="\x" localSheetId="0">'[1]APU PVC'!#REF!</definedName>
    <definedName name="\x">'[1]APU PVC'!#REF!</definedName>
    <definedName name="\z" localSheetId="11">'[1]APU PVC'!#REF!</definedName>
    <definedName name="\z" localSheetId="4">'[1]APU PVC'!#REF!</definedName>
    <definedName name="\z" localSheetId="6">'[1]APU PVC'!#REF!</definedName>
    <definedName name="\z" localSheetId="0">'[1]APU PVC'!#REF!</definedName>
    <definedName name="\z">'[1]APU PVC'!#REF!</definedName>
    <definedName name="_________________________________apu1" localSheetId="10">[3]INSUMOS!#REF!</definedName>
    <definedName name="_________________________________apu1" localSheetId="9">[3]INSUMOS!#REF!</definedName>
    <definedName name="_________________________________apu1" localSheetId="11">[3]INSUMOS!#REF!</definedName>
    <definedName name="_________________________________apu1" localSheetId="4">[3]INSUMOS!#REF!</definedName>
    <definedName name="_________________________________apu1" localSheetId="6">[3]INSUMOS!#REF!</definedName>
    <definedName name="_________________________________apu1" localSheetId="0">[3]INSUMOS!#REF!</definedName>
    <definedName name="_________________________________apu1">[3]INSUMOS!#REF!</definedName>
    <definedName name="________________________________apu1" localSheetId="10">[3]INSUMOS!#REF!</definedName>
    <definedName name="________________________________apu1" localSheetId="9">[3]INSUMOS!#REF!</definedName>
    <definedName name="________________________________apu1" localSheetId="11">[3]INSUMOS!#REF!</definedName>
    <definedName name="________________________________apu1" localSheetId="4">[3]INSUMOS!#REF!</definedName>
    <definedName name="________________________________apu1" localSheetId="6">[3]INSUMOS!#REF!</definedName>
    <definedName name="________________________________apu1" localSheetId="0">[3]INSUMOS!#REF!</definedName>
    <definedName name="________________________________apu1">[3]INSUMOS!#REF!</definedName>
    <definedName name="_______________________________apu1" localSheetId="10">[3]INSUMOS!#REF!</definedName>
    <definedName name="_______________________________apu1" localSheetId="9">[3]INSUMOS!#REF!</definedName>
    <definedName name="_______________________________apu1" localSheetId="11">[3]INSUMOS!#REF!</definedName>
    <definedName name="_______________________________apu1" localSheetId="4">[3]INSUMOS!#REF!</definedName>
    <definedName name="_______________________________apu1" localSheetId="6">[3]INSUMOS!#REF!</definedName>
    <definedName name="_______________________________apu1" localSheetId="0">[3]INSUMOS!#REF!</definedName>
    <definedName name="_______________________________apu1">[3]INSUMOS!#REF!</definedName>
    <definedName name="______________________________apu1" localSheetId="10">[3]INSUMOS!#REF!</definedName>
    <definedName name="______________________________apu1" localSheetId="9">[3]INSUMOS!#REF!</definedName>
    <definedName name="______________________________apu1" localSheetId="11">[3]INSUMOS!#REF!</definedName>
    <definedName name="______________________________apu1" localSheetId="4">[3]INSUMOS!#REF!</definedName>
    <definedName name="______________________________apu1" localSheetId="6">[3]INSUMOS!#REF!</definedName>
    <definedName name="______________________________apu1" localSheetId="0">[3]INSUMOS!#REF!</definedName>
    <definedName name="______________________________apu1">[3]INSUMOS!#REF!</definedName>
    <definedName name="____________________________apu1" localSheetId="10">[3]INSUMOS!#REF!</definedName>
    <definedName name="____________________________apu1" localSheetId="9">[3]INSUMOS!#REF!</definedName>
    <definedName name="____________________________apu1" localSheetId="11">[3]INSUMOS!#REF!</definedName>
    <definedName name="____________________________apu1" localSheetId="4">[3]INSUMOS!#REF!</definedName>
    <definedName name="____________________________apu1" localSheetId="6">[3]INSUMOS!#REF!</definedName>
    <definedName name="____________________________apu1" localSheetId="0">[3]INSUMOS!#REF!</definedName>
    <definedName name="____________________________apu1">[3]INSUMOS!#REF!</definedName>
    <definedName name="___________________________apu1" localSheetId="10">[3]INSUMOS!#REF!</definedName>
    <definedName name="___________________________apu1" localSheetId="9">[3]INSUMOS!#REF!</definedName>
    <definedName name="___________________________apu1" localSheetId="11">[3]INSUMOS!#REF!</definedName>
    <definedName name="___________________________apu1" localSheetId="4">[3]INSUMOS!#REF!</definedName>
    <definedName name="___________________________apu1" localSheetId="6">[3]INSUMOS!#REF!</definedName>
    <definedName name="___________________________apu1" localSheetId="0">[3]INSUMOS!#REF!</definedName>
    <definedName name="___________________________apu1">[3]INSUMOS!#REF!</definedName>
    <definedName name="__________________________apu1" localSheetId="10">[3]INSUMOS!#REF!</definedName>
    <definedName name="__________________________apu1" localSheetId="9">[3]INSUMOS!#REF!</definedName>
    <definedName name="__________________________apu1" localSheetId="11">[3]INSUMOS!#REF!</definedName>
    <definedName name="__________________________apu1" localSheetId="4">[3]INSUMOS!#REF!</definedName>
    <definedName name="__________________________apu1" localSheetId="6">[3]INSUMOS!#REF!</definedName>
    <definedName name="__________________________apu1" localSheetId="0">[3]INSUMOS!#REF!</definedName>
    <definedName name="__________________________apu1">[3]INSUMOS!#REF!</definedName>
    <definedName name="_________________________apu1" localSheetId="10">[3]INSUMOS!#REF!</definedName>
    <definedName name="_________________________apu1" localSheetId="9">[3]INSUMOS!#REF!</definedName>
    <definedName name="_________________________apu1" localSheetId="11">[3]INSUMOS!#REF!</definedName>
    <definedName name="_________________________apu1" localSheetId="4">[3]INSUMOS!#REF!</definedName>
    <definedName name="_________________________apu1" localSheetId="6">[3]INSUMOS!#REF!</definedName>
    <definedName name="_________________________apu1" localSheetId="0">[3]INSUMOS!#REF!</definedName>
    <definedName name="_________________________apu1">[3]INSUMOS!#REF!</definedName>
    <definedName name="________________________apu1" localSheetId="10">[3]INSUMOS!#REF!</definedName>
    <definedName name="________________________apu1" localSheetId="9">[3]INSUMOS!#REF!</definedName>
    <definedName name="________________________apu1" localSheetId="11">[3]INSUMOS!#REF!</definedName>
    <definedName name="________________________apu1" localSheetId="4">[3]INSUMOS!#REF!</definedName>
    <definedName name="________________________apu1" localSheetId="6">[3]INSUMOS!#REF!</definedName>
    <definedName name="________________________apu1" localSheetId="0">[3]INSUMOS!#REF!</definedName>
    <definedName name="________________________apu1">[3]INSUMOS!#REF!</definedName>
    <definedName name="_______________________apu1" localSheetId="10">[3]INSUMOS!#REF!</definedName>
    <definedName name="_______________________apu1" localSheetId="9">[3]INSUMOS!#REF!</definedName>
    <definedName name="_______________________apu1" localSheetId="11">[3]INSUMOS!#REF!</definedName>
    <definedName name="_______________________apu1" localSheetId="4">[3]INSUMOS!#REF!</definedName>
    <definedName name="_______________________apu1" localSheetId="6">[3]INSUMOS!#REF!</definedName>
    <definedName name="_______________________apu1" localSheetId="0">[3]INSUMOS!#REF!</definedName>
    <definedName name="_______________________apu1">[3]INSUMOS!#REF!</definedName>
    <definedName name="_____________________apu1" localSheetId="10">[3]INSUMOS!#REF!</definedName>
    <definedName name="_____________________apu1" localSheetId="9">[3]INSUMOS!#REF!</definedName>
    <definedName name="_____________________apu1" localSheetId="11">[3]INSUMOS!#REF!</definedName>
    <definedName name="_____________________apu1" localSheetId="4">[3]INSUMOS!#REF!</definedName>
    <definedName name="_____________________apu1" localSheetId="6">[3]INSUMOS!#REF!</definedName>
    <definedName name="_____________________apu1" localSheetId="0">[3]INSUMOS!#REF!</definedName>
    <definedName name="_____________________apu1">[3]INSUMOS!#REF!</definedName>
    <definedName name="____________________apu1" localSheetId="10">[3]INSUMOS!#REF!</definedName>
    <definedName name="____________________apu1" localSheetId="9">[3]INSUMOS!#REF!</definedName>
    <definedName name="____________________apu1" localSheetId="11">[3]INSUMOS!#REF!</definedName>
    <definedName name="____________________apu1" localSheetId="4">[3]INSUMOS!#REF!</definedName>
    <definedName name="____________________apu1" localSheetId="6">[3]INSUMOS!#REF!</definedName>
    <definedName name="____________________apu1" localSheetId="0">[3]INSUMOS!#REF!</definedName>
    <definedName name="____________________apu1">[3]INSUMOS!#REF!</definedName>
    <definedName name="___________________apu1" localSheetId="10">[3]INSUMOS!#REF!</definedName>
    <definedName name="___________________apu1" localSheetId="9">[3]INSUMOS!#REF!</definedName>
    <definedName name="___________________apu1" localSheetId="11">[3]INSUMOS!#REF!</definedName>
    <definedName name="___________________apu1" localSheetId="4">[3]INSUMOS!#REF!</definedName>
    <definedName name="___________________apu1" localSheetId="6">[3]INSUMOS!#REF!</definedName>
    <definedName name="___________________apu1" localSheetId="0">[3]INSUMOS!#REF!</definedName>
    <definedName name="___________________apu1">[3]INSUMOS!#REF!</definedName>
    <definedName name="__________________apu1" localSheetId="10">[3]INSUMOS!#REF!</definedName>
    <definedName name="__________________apu1" localSheetId="9">[3]INSUMOS!#REF!</definedName>
    <definedName name="__________________apu1" localSheetId="11">[3]INSUMOS!#REF!</definedName>
    <definedName name="__________________apu1" localSheetId="4">[3]INSUMOS!#REF!</definedName>
    <definedName name="__________________apu1" localSheetId="6">[3]INSUMOS!#REF!</definedName>
    <definedName name="__________________apu1" localSheetId="0">[3]INSUMOS!#REF!</definedName>
    <definedName name="__________________apu1">[3]INSUMOS!#REF!</definedName>
    <definedName name="_________________apu1" localSheetId="10">[3]INSUMOS!#REF!</definedName>
    <definedName name="_________________apu1" localSheetId="9">[3]INSUMOS!#REF!</definedName>
    <definedName name="_________________apu1" localSheetId="11">[3]INSUMOS!#REF!</definedName>
    <definedName name="_________________apu1" localSheetId="4">[3]INSUMOS!#REF!</definedName>
    <definedName name="_________________apu1" localSheetId="6">[3]INSUMOS!#REF!</definedName>
    <definedName name="_________________apu1" localSheetId="0">[3]INSUMOS!#REF!</definedName>
    <definedName name="_________________apu1">[3]INSUMOS!#REF!</definedName>
    <definedName name="________________apu1" localSheetId="10">[3]INSUMOS!#REF!</definedName>
    <definedName name="________________apu1" localSheetId="9">[3]INSUMOS!#REF!</definedName>
    <definedName name="________________apu1" localSheetId="11">[3]INSUMOS!#REF!</definedName>
    <definedName name="________________apu1" localSheetId="4">[3]INSUMOS!#REF!</definedName>
    <definedName name="________________apu1" localSheetId="6">[3]INSUMOS!#REF!</definedName>
    <definedName name="________________apu1" localSheetId="0">[3]INSUMOS!#REF!</definedName>
    <definedName name="________________apu1">[3]INSUMOS!#REF!</definedName>
    <definedName name="_______________apu1" localSheetId="10">[3]INSUMOS!#REF!</definedName>
    <definedName name="_______________apu1" localSheetId="9">[3]INSUMOS!#REF!</definedName>
    <definedName name="_______________apu1" localSheetId="11">[3]INSUMOS!#REF!</definedName>
    <definedName name="_______________apu1" localSheetId="4">[3]INSUMOS!#REF!</definedName>
    <definedName name="_______________apu1" localSheetId="6">[3]INSUMOS!#REF!</definedName>
    <definedName name="_______________apu1" localSheetId="0">[3]INSUMOS!#REF!</definedName>
    <definedName name="_______________apu1">[3]INSUMOS!#REF!</definedName>
    <definedName name="_______________EST1" localSheetId="3">#REF!</definedName>
    <definedName name="_______________EST1" localSheetId="10">#REF!</definedName>
    <definedName name="_______________EST1" localSheetId="9">#REF!</definedName>
    <definedName name="_______________EST1" localSheetId="11">#REF!</definedName>
    <definedName name="_______________EST1" localSheetId="4">#REF!</definedName>
    <definedName name="_______________EST1" localSheetId="7">#REF!</definedName>
    <definedName name="_______________EST1" localSheetId="6">#REF!</definedName>
    <definedName name="_______________EST1" localSheetId="0">#REF!</definedName>
    <definedName name="_______________EST1">#REF!</definedName>
    <definedName name="_______________EST10" localSheetId="10">#REF!</definedName>
    <definedName name="_______________EST10" localSheetId="9">#REF!</definedName>
    <definedName name="_______________EST10" localSheetId="11">#REF!</definedName>
    <definedName name="_______________EST10" localSheetId="4">#REF!</definedName>
    <definedName name="_______________EST10" localSheetId="7">#REF!</definedName>
    <definedName name="_______________EST10" localSheetId="6">#REF!</definedName>
    <definedName name="_______________EST10" localSheetId="0">#REF!</definedName>
    <definedName name="_______________EST10">#REF!</definedName>
    <definedName name="_______________EST11" localSheetId="10">#REF!</definedName>
    <definedName name="_______________EST11" localSheetId="9">#REF!</definedName>
    <definedName name="_______________EST11" localSheetId="11">#REF!</definedName>
    <definedName name="_______________EST11" localSheetId="4">#REF!</definedName>
    <definedName name="_______________EST11" localSheetId="7">#REF!</definedName>
    <definedName name="_______________EST11" localSheetId="6">#REF!</definedName>
    <definedName name="_______________EST11" localSheetId="0">#REF!</definedName>
    <definedName name="_______________EST11">#REF!</definedName>
    <definedName name="_______________EST12" localSheetId="10">#REF!</definedName>
    <definedName name="_______________EST12" localSheetId="9">#REF!</definedName>
    <definedName name="_______________EST12" localSheetId="11">#REF!</definedName>
    <definedName name="_______________EST12" localSheetId="4">#REF!</definedName>
    <definedName name="_______________EST12" localSheetId="7">#REF!</definedName>
    <definedName name="_______________EST12" localSheetId="6">#REF!</definedName>
    <definedName name="_______________EST12" localSheetId="0">#REF!</definedName>
    <definedName name="_______________EST12">#REF!</definedName>
    <definedName name="_______________EST13" localSheetId="10">#REF!</definedName>
    <definedName name="_______________EST13" localSheetId="9">#REF!</definedName>
    <definedName name="_______________EST13" localSheetId="11">#REF!</definedName>
    <definedName name="_______________EST13" localSheetId="4">#REF!</definedName>
    <definedName name="_______________EST13" localSheetId="7">#REF!</definedName>
    <definedName name="_______________EST13" localSheetId="6">#REF!</definedName>
    <definedName name="_______________EST13" localSheetId="0">#REF!</definedName>
    <definedName name="_______________EST13">#REF!</definedName>
    <definedName name="_______________EST14" localSheetId="10">#REF!</definedName>
    <definedName name="_______________EST14" localSheetId="9">#REF!</definedName>
    <definedName name="_______________EST14" localSheetId="11">#REF!</definedName>
    <definedName name="_______________EST14" localSheetId="4">#REF!</definedName>
    <definedName name="_______________EST14" localSheetId="7">#REF!</definedName>
    <definedName name="_______________EST14" localSheetId="6">#REF!</definedName>
    <definedName name="_______________EST14" localSheetId="0">#REF!</definedName>
    <definedName name="_______________EST14">#REF!</definedName>
    <definedName name="_______________EST15" localSheetId="10">#REF!</definedName>
    <definedName name="_______________EST15" localSheetId="9">#REF!</definedName>
    <definedName name="_______________EST15" localSheetId="11">#REF!</definedName>
    <definedName name="_______________EST15" localSheetId="4">#REF!</definedName>
    <definedName name="_______________EST15" localSheetId="7">#REF!</definedName>
    <definedName name="_______________EST15" localSheetId="6">#REF!</definedName>
    <definedName name="_______________EST15" localSheetId="0">#REF!</definedName>
    <definedName name="_______________EST15">#REF!</definedName>
    <definedName name="_______________EST16" localSheetId="10">#REF!</definedName>
    <definedName name="_______________EST16" localSheetId="9">#REF!</definedName>
    <definedName name="_______________EST16" localSheetId="11">#REF!</definedName>
    <definedName name="_______________EST16" localSheetId="4">#REF!</definedName>
    <definedName name="_______________EST16" localSheetId="7">#REF!</definedName>
    <definedName name="_______________EST16" localSheetId="6">#REF!</definedName>
    <definedName name="_______________EST16" localSheetId="0">#REF!</definedName>
    <definedName name="_______________EST16">#REF!</definedName>
    <definedName name="_______________EST17" localSheetId="10">#REF!</definedName>
    <definedName name="_______________EST17" localSheetId="9">#REF!</definedName>
    <definedName name="_______________EST17" localSheetId="11">#REF!</definedName>
    <definedName name="_______________EST17" localSheetId="4">#REF!</definedName>
    <definedName name="_______________EST17" localSheetId="7">#REF!</definedName>
    <definedName name="_______________EST17" localSheetId="6">#REF!</definedName>
    <definedName name="_______________EST17" localSheetId="0">#REF!</definedName>
    <definedName name="_______________EST17">#REF!</definedName>
    <definedName name="_______________EST18" localSheetId="10">#REF!</definedName>
    <definedName name="_______________EST18" localSheetId="9">#REF!</definedName>
    <definedName name="_______________EST18" localSheetId="11">#REF!</definedName>
    <definedName name="_______________EST18" localSheetId="4">#REF!</definedName>
    <definedName name="_______________EST18" localSheetId="7">#REF!</definedName>
    <definedName name="_______________EST18" localSheetId="6">#REF!</definedName>
    <definedName name="_______________EST18" localSheetId="0">#REF!</definedName>
    <definedName name="_______________EST18">#REF!</definedName>
    <definedName name="_______________EST19" localSheetId="10">#REF!</definedName>
    <definedName name="_______________EST19" localSheetId="9">#REF!</definedName>
    <definedName name="_______________EST19" localSheetId="11">#REF!</definedName>
    <definedName name="_______________EST19" localSheetId="4">#REF!</definedName>
    <definedName name="_______________EST19" localSheetId="7">#REF!</definedName>
    <definedName name="_______________EST19" localSheetId="6">#REF!</definedName>
    <definedName name="_______________EST19" localSheetId="0">#REF!</definedName>
    <definedName name="_______________EST19">#REF!</definedName>
    <definedName name="_______________EST2" localSheetId="10">#REF!</definedName>
    <definedName name="_______________EST2" localSheetId="9">#REF!</definedName>
    <definedName name="_______________EST2" localSheetId="11">#REF!</definedName>
    <definedName name="_______________EST2" localSheetId="4">#REF!</definedName>
    <definedName name="_______________EST2" localSheetId="7">#REF!</definedName>
    <definedName name="_______________EST2" localSheetId="6">#REF!</definedName>
    <definedName name="_______________EST2" localSheetId="0">#REF!</definedName>
    <definedName name="_______________EST2">#REF!</definedName>
    <definedName name="_______________EST3" localSheetId="10">#REF!</definedName>
    <definedName name="_______________EST3" localSheetId="9">#REF!</definedName>
    <definedName name="_______________EST3" localSheetId="11">#REF!</definedName>
    <definedName name="_______________EST3" localSheetId="4">#REF!</definedName>
    <definedName name="_______________EST3" localSheetId="7">#REF!</definedName>
    <definedName name="_______________EST3" localSheetId="6">#REF!</definedName>
    <definedName name="_______________EST3" localSheetId="0">#REF!</definedName>
    <definedName name="_______________EST3">#REF!</definedName>
    <definedName name="_______________EST4" localSheetId="10">#REF!</definedName>
    <definedName name="_______________EST4" localSheetId="9">#REF!</definedName>
    <definedName name="_______________EST4" localSheetId="11">#REF!</definedName>
    <definedName name="_______________EST4" localSheetId="4">#REF!</definedName>
    <definedName name="_______________EST4" localSheetId="7">#REF!</definedName>
    <definedName name="_______________EST4" localSheetId="6">#REF!</definedName>
    <definedName name="_______________EST4" localSheetId="0">#REF!</definedName>
    <definedName name="_______________EST4">#REF!</definedName>
    <definedName name="_______________EST5" localSheetId="10">#REF!</definedName>
    <definedName name="_______________EST5" localSheetId="9">#REF!</definedName>
    <definedName name="_______________EST5" localSheetId="11">#REF!</definedName>
    <definedName name="_______________EST5" localSheetId="4">#REF!</definedName>
    <definedName name="_______________EST5" localSheetId="7">#REF!</definedName>
    <definedName name="_______________EST5" localSheetId="6">#REF!</definedName>
    <definedName name="_______________EST5" localSheetId="0">#REF!</definedName>
    <definedName name="_______________EST5">#REF!</definedName>
    <definedName name="_______________EST6" localSheetId="10">#REF!</definedName>
    <definedName name="_______________EST6" localSheetId="9">#REF!</definedName>
    <definedName name="_______________EST6" localSheetId="11">#REF!</definedName>
    <definedName name="_______________EST6" localSheetId="4">#REF!</definedName>
    <definedName name="_______________EST6" localSheetId="7">#REF!</definedName>
    <definedName name="_______________EST6" localSheetId="6">#REF!</definedName>
    <definedName name="_______________EST6" localSheetId="0">#REF!</definedName>
    <definedName name="_______________EST6">#REF!</definedName>
    <definedName name="_______________EST7" localSheetId="10">#REF!</definedName>
    <definedName name="_______________EST7" localSheetId="9">#REF!</definedName>
    <definedName name="_______________EST7" localSheetId="11">#REF!</definedName>
    <definedName name="_______________EST7" localSheetId="4">#REF!</definedName>
    <definedName name="_______________EST7" localSheetId="7">#REF!</definedName>
    <definedName name="_______________EST7" localSheetId="6">#REF!</definedName>
    <definedName name="_______________EST7" localSheetId="0">#REF!</definedName>
    <definedName name="_______________EST7">#REF!</definedName>
    <definedName name="_______________EST8" localSheetId="10">#REF!</definedName>
    <definedName name="_______________EST8" localSheetId="9">#REF!</definedName>
    <definedName name="_______________EST8" localSheetId="11">#REF!</definedName>
    <definedName name="_______________EST8" localSheetId="4">#REF!</definedName>
    <definedName name="_______________EST8" localSheetId="7">#REF!</definedName>
    <definedName name="_______________EST8" localSheetId="6">#REF!</definedName>
    <definedName name="_______________EST8" localSheetId="0">#REF!</definedName>
    <definedName name="_______________EST8">#REF!</definedName>
    <definedName name="_______________EST9" localSheetId="10">#REF!</definedName>
    <definedName name="_______________EST9" localSheetId="9">#REF!</definedName>
    <definedName name="_______________EST9" localSheetId="11">#REF!</definedName>
    <definedName name="_______________EST9" localSheetId="4">#REF!</definedName>
    <definedName name="_______________EST9" localSheetId="7">#REF!</definedName>
    <definedName name="_______________EST9" localSheetId="6">#REF!</definedName>
    <definedName name="_______________EST9" localSheetId="0">#REF!</definedName>
    <definedName name="_______________EST9">#REF!</definedName>
    <definedName name="_______________EXC1" localSheetId="10">#REF!</definedName>
    <definedName name="_______________EXC1" localSheetId="9">#REF!</definedName>
    <definedName name="_______________EXC1" localSheetId="11">#REF!</definedName>
    <definedName name="_______________EXC1" localSheetId="4">#REF!</definedName>
    <definedName name="_______________EXC1" localSheetId="7">#REF!</definedName>
    <definedName name="_______________EXC1" localSheetId="6">#REF!</definedName>
    <definedName name="_______________EXC1" localSheetId="0">#REF!</definedName>
    <definedName name="_______________EXC1">#REF!</definedName>
    <definedName name="_______________EXC10" localSheetId="10">#REF!</definedName>
    <definedName name="_______________EXC10" localSheetId="9">#REF!</definedName>
    <definedName name="_______________EXC10" localSheetId="11">#REF!</definedName>
    <definedName name="_______________EXC10" localSheetId="4">#REF!</definedName>
    <definedName name="_______________EXC10" localSheetId="7">#REF!</definedName>
    <definedName name="_______________EXC10" localSheetId="6">#REF!</definedName>
    <definedName name="_______________EXC10" localSheetId="0">#REF!</definedName>
    <definedName name="_______________EXC10">#REF!</definedName>
    <definedName name="_______________EXC11" localSheetId="10">#REF!</definedName>
    <definedName name="_______________EXC11" localSheetId="9">#REF!</definedName>
    <definedName name="_______________EXC11" localSheetId="11">#REF!</definedName>
    <definedName name="_______________EXC11" localSheetId="4">#REF!</definedName>
    <definedName name="_______________EXC11" localSheetId="7">#REF!</definedName>
    <definedName name="_______________EXC11" localSheetId="6">#REF!</definedName>
    <definedName name="_______________EXC11" localSheetId="0">#REF!</definedName>
    <definedName name="_______________EXC11">#REF!</definedName>
    <definedName name="_______________EXC12" localSheetId="10">#REF!</definedName>
    <definedName name="_______________EXC12" localSheetId="9">#REF!</definedName>
    <definedName name="_______________EXC12" localSheetId="11">#REF!</definedName>
    <definedName name="_______________EXC12" localSheetId="4">#REF!</definedName>
    <definedName name="_______________EXC12" localSheetId="7">#REF!</definedName>
    <definedName name="_______________EXC12" localSheetId="6">#REF!</definedName>
    <definedName name="_______________EXC12" localSheetId="0">#REF!</definedName>
    <definedName name="_______________EXC12">#REF!</definedName>
    <definedName name="_______________EXC2" localSheetId="10">#REF!</definedName>
    <definedName name="_______________EXC2" localSheetId="9">#REF!</definedName>
    <definedName name="_______________EXC2" localSheetId="11">#REF!</definedName>
    <definedName name="_______________EXC2" localSheetId="4">#REF!</definedName>
    <definedName name="_______________EXC2" localSheetId="7">#REF!</definedName>
    <definedName name="_______________EXC2" localSheetId="6">#REF!</definedName>
    <definedName name="_______________EXC2" localSheetId="0">#REF!</definedName>
    <definedName name="_______________EXC2">#REF!</definedName>
    <definedName name="_______________EXC3" localSheetId="10">#REF!</definedName>
    <definedName name="_______________EXC3" localSheetId="9">#REF!</definedName>
    <definedName name="_______________EXC3" localSheetId="11">#REF!</definedName>
    <definedName name="_______________EXC3" localSheetId="4">#REF!</definedName>
    <definedName name="_______________EXC3" localSheetId="7">#REF!</definedName>
    <definedName name="_______________EXC3" localSheetId="6">#REF!</definedName>
    <definedName name="_______________EXC3" localSheetId="0">#REF!</definedName>
    <definedName name="_______________EXC3">#REF!</definedName>
    <definedName name="_______________EXC4" localSheetId="10">#REF!</definedName>
    <definedName name="_______________EXC4" localSheetId="9">#REF!</definedName>
    <definedName name="_______________EXC4" localSheetId="11">#REF!</definedName>
    <definedName name="_______________EXC4" localSheetId="4">#REF!</definedName>
    <definedName name="_______________EXC4" localSheetId="7">#REF!</definedName>
    <definedName name="_______________EXC4" localSheetId="6">#REF!</definedName>
    <definedName name="_______________EXC4" localSheetId="0">#REF!</definedName>
    <definedName name="_______________EXC4">#REF!</definedName>
    <definedName name="_______________EXC5" localSheetId="10">#REF!</definedName>
    <definedName name="_______________EXC5" localSheetId="9">#REF!</definedName>
    <definedName name="_______________EXC5" localSheetId="11">#REF!</definedName>
    <definedName name="_______________EXC5" localSheetId="4">#REF!</definedName>
    <definedName name="_______________EXC5" localSheetId="7">#REF!</definedName>
    <definedName name="_______________EXC5" localSheetId="6">#REF!</definedName>
    <definedName name="_______________EXC5" localSheetId="0">#REF!</definedName>
    <definedName name="_______________EXC5">#REF!</definedName>
    <definedName name="_______________EXC6" localSheetId="10">#REF!</definedName>
    <definedName name="_______________EXC6" localSheetId="9">#REF!</definedName>
    <definedName name="_______________EXC6" localSheetId="11">#REF!</definedName>
    <definedName name="_______________EXC6" localSheetId="4">#REF!</definedName>
    <definedName name="_______________EXC6" localSheetId="7">#REF!</definedName>
    <definedName name="_______________EXC6" localSheetId="6">#REF!</definedName>
    <definedName name="_______________EXC6" localSheetId="0">#REF!</definedName>
    <definedName name="_______________EXC6">#REF!</definedName>
    <definedName name="_______________EXC7" localSheetId="10">#REF!</definedName>
    <definedName name="_______________EXC7" localSheetId="9">#REF!</definedName>
    <definedName name="_______________EXC7" localSheetId="11">#REF!</definedName>
    <definedName name="_______________EXC7" localSheetId="4">#REF!</definedName>
    <definedName name="_______________EXC7" localSheetId="7">#REF!</definedName>
    <definedName name="_______________EXC7" localSheetId="6">#REF!</definedName>
    <definedName name="_______________EXC7" localSheetId="0">#REF!</definedName>
    <definedName name="_______________EXC7">#REF!</definedName>
    <definedName name="_______________EXC8" localSheetId="10">#REF!</definedName>
    <definedName name="_______________EXC8" localSheetId="9">#REF!</definedName>
    <definedName name="_______________EXC8" localSheetId="11">#REF!</definedName>
    <definedName name="_______________EXC8" localSheetId="4">#REF!</definedName>
    <definedName name="_______________EXC8" localSheetId="7">#REF!</definedName>
    <definedName name="_______________EXC8" localSheetId="6">#REF!</definedName>
    <definedName name="_______________EXC8" localSheetId="0">#REF!</definedName>
    <definedName name="_______________EXC8">#REF!</definedName>
    <definedName name="_______________EXC9" localSheetId="10">#REF!</definedName>
    <definedName name="_______________EXC9" localSheetId="9">#REF!</definedName>
    <definedName name="_______________EXC9" localSheetId="11">#REF!</definedName>
    <definedName name="_______________EXC9" localSheetId="4">#REF!</definedName>
    <definedName name="_______________EXC9" localSheetId="7">#REF!</definedName>
    <definedName name="_______________EXC9" localSheetId="6">#REF!</definedName>
    <definedName name="_______________EXC9" localSheetId="0">#REF!</definedName>
    <definedName name="_______________EXC9">#REF!</definedName>
    <definedName name="______________apu1" localSheetId="10">[3]INSUMOS!#REF!</definedName>
    <definedName name="______________apu1" localSheetId="9">[3]INSUMOS!#REF!</definedName>
    <definedName name="______________apu1" localSheetId="11">[3]INSUMOS!#REF!</definedName>
    <definedName name="______________apu1" localSheetId="4">[3]INSUMOS!#REF!</definedName>
    <definedName name="______________apu1" localSheetId="6">[3]INSUMOS!#REF!</definedName>
    <definedName name="______________apu1" localSheetId="0">[3]INSUMOS!#REF!</definedName>
    <definedName name="______________apu1">[3]INSUMOS!#REF!</definedName>
    <definedName name="_____________apu1" localSheetId="10">[3]INSUMOS!#REF!</definedName>
    <definedName name="_____________apu1" localSheetId="9">[3]INSUMOS!#REF!</definedName>
    <definedName name="_____________apu1" localSheetId="11">[3]INSUMOS!#REF!</definedName>
    <definedName name="_____________apu1" localSheetId="4">[3]INSUMOS!#REF!</definedName>
    <definedName name="_____________apu1" localSheetId="6">[3]INSUMOS!#REF!</definedName>
    <definedName name="_____________apu1" localSheetId="0">[3]INSUMOS!#REF!</definedName>
    <definedName name="_____________apu1">[3]INSUMOS!#REF!</definedName>
    <definedName name="_____________EST1" localSheetId="3">#REF!</definedName>
    <definedName name="_____________EST1" localSheetId="10">#REF!</definedName>
    <definedName name="_____________EST1" localSheetId="9">#REF!</definedName>
    <definedName name="_____________EST1" localSheetId="11">#REF!</definedName>
    <definedName name="_____________EST1" localSheetId="4">#REF!</definedName>
    <definedName name="_____________EST1" localSheetId="7">#REF!</definedName>
    <definedName name="_____________EST1" localSheetId="6">#REF!</definedName>
    <definedName name="_____________EST1" localSheetId="0">#REF!</definedName>
    <definedName name="_____________EST1">#REF!</definedName>
    <definedName name="_____________EST10" localSheetId="10">#REF!</definedName>
    <definedName name="_____________EST10" localSheetId="9">#REF!</definedName>
    <definedName name="_____________EST10" localSheetId="11">#REF!</definedName>
    <definedName name="_____________EST10" localSheetId="4">#REF!</definedName>
    <definedName name="_____________EST10" localSheetId="7">#REF!</definedName>
    <definedName name="_____________EST10" localSheetId="6">#REF!</definedName>
    <definedName name="_____________EST10" localSheetId="0">#REF!</definedName>
    <definedName name="_____________EST10">#REF!</definedName>
    <definedName name="_____________EST11" localSheetId="10">#REF!</definedName>
    <definedName name="_____________EST11" localSheetId="9">#REF!</definedName>
    <definedName name="_____________EST11" localSheetId="11">#REF!</definedName>
    <definedName name="_____________EST11" localSheetId="4">#REF!</definedName>
    <definedName name="_____________EST11" localSheetId="7">#REF!</definedName>
    <definedName name="_____________EST11" localSheetId="6">#REF!</definedName>
    <definedName name="_____________EST11" localSheetId="0">#REF!</definedName>
    <definedName name="_____________EST11">#REF!</definedName>
    <definedName name="_____________EST12" localSheetId="10">#REF!</definedName>
    <definedName name="_____________EST12" localSheetId="9">#REF!</definedName>
    <definedName name="_____________EST12" localSheetId="11">#REF!</definedName>
    <definedName name="_____________EST12" localSheetId="4">#REF!</definedName>
    <definedName name="_____________EST12" localSheetId="7">#REF!</definedName>
    <definedName name="_____________EST12" localSheetId="6">#REF!</definedName>
    <definedName name="_____________EST12" localSheetId="0">#REF!</definedName>
    <definedName name="_____________EST12">#REF!</definedName>
    <definedName name="_____________EST13" localSheetId="10">#REF!</definedName>
    <definedName name="_____________EST13" localSheetId="9">#REF!</definedName>
    <definedName name="_____________EST13" localSheetId="11">#REF!</definedName>
    <definedName name="_____________EST13" localSheetId="4">#REF!</definedName>
    <definedName name="_____________EST13" localSheetId="7">#REF!</definedName>
    <definedName name="_____________EST13" localSheetId="6">#REF!</definedName>
    <definedName name="_____________EST13" localSheetId="0">#REF!</definedName>
    <definedName name="_____________EST13">#REF!</definedName>
    <definedName name="_____________EST14" localSheetId="10">#REF!</definedName>
    <definedName name="_____________EST14" localSheetId="9">#REF!</definedName>
    <definedName name="_____________EST14" localSheetId="11">#REF!</definedName>
    <definedName name="_____________EST14" localSheetId="4">#REF!</definedName>
    <definedName name="_____________EST14" localSheetId="7">#REF!</definedName>
    <definedName name="_____________EST14" localSheetId="6">#REF!</definedName>
    <definedName name="_____________EST14" localSheetId="0">#REF!</definedName>
    <definedName name="_____________EST14">#REF!</definedName>
    <definedName name="_____________EST15" localSheetId="10">#REF!</definedName>
    <definedName name="_____________EST15" localSheetId="9">#REF!</definedName>
    <definedName name="_____________EST15" localSheetId="11">#REF!</definedName>
    <definedName name="_____________EST15" localSheetId="4">#REF!</definedName>
    <definedName name="_____________EST15" localSheetId="7">#REF!</definedName>
    <definedName name="_____________EST15" localSheetId="6">#REF!</definedName>
    <definedName name="_____________EST15" localSheetId="0">#REF!</definedName>
    <definedName name="_____________EST15">#REF!</definedName>
    <definedName name="_____________EST16" localSheetId="10">#REF!</definedName>
    <definedName name="_____________EST16" localSheetId="9">#REF!</definedName>
    <definedName name="_____________EST16" localSheetId="11">#REF!</definedName>
    <definedName name="_____________EST16" localSheetId="4">#REF!</definedName>
    <definedName name="_____________EST16" localSheetId="7">#REF!</definedName>
    <definedName name="_____________EST16" localSheetId="6">#REF!</definedName>
    <definedName name="_____________EST16" localSheetId="0">#REF!</definedName>
    <definedName name="_____________EST16">#REF!</definedName>
    <definedName name="_____________EST17" localSheetId="10">#REF!</definedName>
    <definedName name="_____________EST17" localSheetId="9">#REF!</definedName>
    <definedName name="_____________EST17" localSheetId="11">#REF!</definedName>
    <definedName name="_____________EST17" localSheetId="4">#REF!</definedName>
    <definedName name="_____________EST17" localSheetId="7">#REF!</definedName>
    <definedName name="_____________EST17" localSheetId="6">#REF!</definedName>
    <definedName name="_____________EST17" localSheetId="0">#REF!</definedName>
    <definedName name="_____________EST17">#REF!</definedName>
    <definedName name="_____________EST18" localSheetId="10">#REF!</definedName>
    <definedName name="_____________EST18" localSheetId="9">#REF!</definedName>
    <definedName name="_____________EST18" localSheetId="11">#REF!</definedName>
    <definedName name="_____________EST18" localSheetId="4">#REF!</definedName>
    <definedName name="_____________EST18" localSheetId="7">#REF!</definedName>
    <definedName name="_____________EST18" localSheetId="6">#REF!</definedName>
    <definedName name="_____________EST18" localSheetId="0">#REF!</definedName>
    <definedName name="_____________EST18">#REF!</definedName>
    <definedName name="_____________EST19" localSheetId="10">#REF!</definedName>
    <definedName name="_____________EST19" localSheetId="9">#REF!</definedName>
    <definedName name="_____________EST19" localSheetId="11">#REF!</definedName>
    <definedName name="_____________EST19" localSheetId="4">#REF!</definedName>
    <definedName name="_____________EST19" localSheetId="7">#REF!</definedName>
    <definedName name="_____________EST19" localSheetId="6">#REF!</definedName>
    <definedName name="_____________EST19" localSheetId="0">#REF!</definedName>
    <definedName name="_____________EST19">#REF!</definedName>
    <definedName name="_____________EST2" localSheetId="10">#REF!</definedName>
    <definedName name="_____________EST2" localSheetId="9">#REF!</definedName>
    <definedName name="_____________EST2" localSheetId="11">#REF!</definedName>
    <definedName name="_____________EST2" localSheetId="4">#REF!</definedName>
    <definedName name="_____________EST2" localSheetId="7">#REF!</definedName>
    <definedName name="_____________EST2" localSheetId="6">#REF!</definedName>
    <definedName name="_____________EST2" localSheetId="0">#REF!</definedName>
    <definedName name="_____________EST2">#REF!</definedName>
    <definedName name="_____________EST3" localSheetId="10">#REF!</definedName>
    <definedName name="_____________EST3" localSheetId="9">#REF!</definedName>
    <definedName name="_____________EST3" localSheetId="11">#REF!</definedName>
    <definedName name="_____________EST3" localSheetId="4">#REF!</definedName>
    <definedName name="_____________EST3" localSheetId="7">#REF!</definedName>
    <definedName name="_____________EST3" localSheetId="6">#REF!</definedName>
    <definedName name="_____________EST3" localSheetId="0">#REF!</definedName>
    <definedName name="_____________EST3">#REF!</definedName>
    <definedName name="_____________EST4" localSheetId="10">#REF!</definedName>
    <definedName name="_____________EST4" localSheetId="9">#REF!</definedName>
    <definedName name="_____________EST4" localSheetId="11">#REF!</definedName>
    <definedName name="_____________EST4" localSheetId="4">#REF!</definedName>
    <definedName name="_____________EST4" localSheetId="7">#REF!</definedName>
    <definedName name="_____________EST4" localSheetId="6">#REF!</definedName>
    <definedName name="_____________EST4" localSheetId="0">#REF!</definedName>
    <definedName name="_____________EST4">#REF!</definedName>
    <definedName name="_____________EST5" localSheetId="10">#REF!</definedName>
    <definedName name="_____________EST5" localSheetId="9">#REF!</definedName>
    <definedName name="_____________EST5" localSheetId="11">#REF!</definedName>
    <definedName name="_____________EST5" localSheetId="4">#REF!</definedName>
    <definedName name="_____________EST5" localSheetId="7">#REF!</definedName>
    <definedName name="_____________EST5" localSheetId="6">#REF!</definedName>
    <definedName name="_____________EST5" localSheetId="0">#REF!</definedName>
    <definedName name="_____________EST5">#REF!</definedName>
    <definedName name="_____________EST6" localSheetId="10">#REF!</definedName>
    <definedName name="_____________EST6" localSheetId="9">#REF!</definedName>
    <definedName name="_____________EST6" localSheetId="11">#REF!</definedName>
    <definedName name="_____________EST6" localSheetId="4">#REF!</definedName>
    <definedName name="_____________EST6" localSheetId="7">#REF!</definedName>
    <definedName name="_____________EST6" localSheetId="6">#REF!</definedName>
    <definedName name="_____________EST6" localSheetId="0">#REF!</definedName>
    <definedName name="_____________EST6">#REF!</definedName>
    <definedName name="_____________EST7" localSheetId="10">#REF!</definedName>
    <definedName name="_____________EST7" localSheetId="9">#REF!</definedName>
    <definedName name="_____________EST7" localSheetId="11">#REF!</definedName>
    <definedName name="_____________EST7" localSheetId="4">#REF!</definedName>
    <definedName name="_____________EST7" localSheetId="7">#REF!</definedName>
    <definedName name="_____________EST7" localSheetId="6">#REF!</definedName>
    <definedName name="_____________EST7" localSheetId="0">#REF!</definedName>
    <definedName name="_____________EST7">#REF!</definedName>
    <definedName name="_____________EST8" localSheetId="10">#REF!</definedName>
    <definedName name="_____________EST8" localSheetId="9">#REF!</definedName>
    <definedName name="_____________EST8" localSheetId="11">#REF!</definedName>
    <definedName name="_____________EST8" localSheetId="4">#REF!</definedName>
    <definedName name="_____________EST8" localSheetId="7">#REF!</definedName>
    <definedName name="_____________EST8" localSheetId="6">#REF!</definedName>
    <definedName name="_____________EST8" localSheetId="0">#REF!</definedName>
    <definedName name="_____________EST8">#REF!</definedName>
    <definedName name="_____________EST9" localSheetId="10">#REF!</definedName>
    <definedName name="_____________EST9" localSheetId="9">#REF!</definedName>
    <definedName name="_____________EST9" localSheetId="11">#REF!</definedName>
    <definedName name="_____________EST9" localSheetId="4">#REF!</definedName>
    <definedName name="_____________EST9" localSheetId="7">#REF!</definedName>
    <definedName name="_____________EST9" localSheetId="6">#REF!</definedName>
    <definedName name="_____________EST9" localSheetId="0">#REF!</definedName>
    <definedName name="_____________EST9">#REF!</definedName>
    <definedName name="_____________EXC1" localSheetId="10">#REF!</definedName>
    <definedName name="_____________EXC1" localSheetId="9">#REF!</definedName>
    <definedName name="_____________EXC1" localSheetId="11">#REF!</definedName>
    <definedName name="_____________EXC1" localSheetId="4">#REF!</definedName>
    <definedName name="_____________EXC1" localSheetId="7">#REF!</definedName>
    <definedName name="_____________EXC1" localSheetId="6">#REF!</definedName>
    <definedName name="_____________EXC1" localSheetId="0">#REF!</definedName>
    <definedName name="_____________EXC1">#REF!</definedName>
    <definedName name="_____________EXC10" localSheetId="10">#REF!</definedName>
    <definedName name="_____________EXC10" localSheetId="9">#REF!</definedName>
    <definedName name="_____________EXC10" localSheetId="11">#REF!</definedName>
    <definedName name="_____________EXC10" localSheetId="4">#REF!</definedName>
    <definedName name="_____________EXC10" localSheetId="7">#REF!</definedName>
    <definedName name="_____________EXC10" localSheetId="6">#REF!</definedName>
    <definedName name="_____________EXC10" localSheetId="0">#REF!</definedName>
    <definedName name="_____________EXC10">#REF!</definedName>
    <definedName name="_____________EXC11" localSheetId="10">#REF!</definedName>
    <definedName name="_____________EXC11" localSheetId="9">#REF!</definedName>
    <definedName name="_____________EXC11" localSheetId="11">#REF!</definedName>
    <definedName name="_____________EXC11" localSheetId="4">#REF!</definedName>
    <definedName name="_____________EXC11" localSheetId="7">#REF!</definedName>
    <definedName name="_____________EXC11" localSheetId="6">#REF!</definedName>
    <definedName name="_____________EXC11" localSheetId="0">#REF!</definedName>
    <definedName name="_____________EXC11">#REF!</definedName>
    <definedName name="_____________EXC12" localSheetId="10">#REF!</definedName>
    <definedName name="_____________EXC12" localSheetId="9">#REF!</definedName>
    <definedName name="_____________EXC12" localSheetId="11">#REF!</definedName>
    <definedName name="_____________EXC12" localSheetId="4">#REF!</definedName>
    <definedName name="_____________EXC12" localSheetId="7">#REF!</definedName>
    <definedName name="_____________EXC12" localSheetId="6">#REF!</definedName>
    <definedName name="_____________EXC12" localSheetId="0">#REF!</definedName>
    <definedName name="_____________EXC12">#REF!</definedName>
    <definedName name="_____________EXC2" localSheetId="10">#REF!</definedName>
    <definedName name="_____________EXC2" localSheetId="9">#REF!</definedName>
    <definedName name="_____________EXC2" localSheetId="11">#REF!</definedName>
    <definedName name="_____________EXC2" localSheetId="4">#REF!</definedName>
    <definedName name="_____________EXC2" localSheetId="7">#REF!</definedName>
    <definedName name="_____________EXC2" localSheetId="6">#REF!</definedName>
    <definedName name="_____________EXC2" localSheetId="0">#REF!</definedName>
    <definedName name="_____________EXC2">#REF!</definedName>
    <definedName name="_____________EXC3" localSheetId="10">#REF!</definedName>
    <definedName name="_____________EXC3" localSheetId="9">#REF!</definedName>
    <definedName name="_____________EXC3" localSheetId="11">#REF!</definedName>
    <definedName name="_____________EXC3" localSheetId="4">#REF!</definedName>
    <definedName name="_____________EXC3" localSheetId="7">#REF!</definedName>
    <definedName name="_____________EXC3" localSheetId="6">#REF!</definedName>
    <definedName name="_____________EXC3" localSheetId="0">#REF!</definedName>
    <definedName name="_____________EXC3">#REF!</definedName>
    <definedName name="_____________EXC4" localSheetId="10">#REF!</definedName>
    <definedName name="_____________EXC4" localSheetId="9">#REF!</definedName>
    <definedName name="_____________EXC4" localSheetId="11">#REF!</definedName>
    <definedName name="_____________EXC4" localSheetId="4">#REF!</definedName>
    <definedName name="_____________EXC4" localSheetId="7">#REF!</definedName>
    <definedName name="_____________EXC4" localSheetId="6">#REF!</definedName>
    <definedName name="_____________EXC4" localSheetId="0">#REF!</definedName>
    <definedName name="_____________EXC4">#REF!</definedName>
    <definedName name="_____________EXC5" localSheetId="10">#REF!</definedName>
    <definedName name="_____________EXC5" localSheetId="9">#REF!</definedName>
    <definedName name="_____________EXC5" localSheetId="11">#REF!</definedName>
    <definedName name="_____________EXC5" localSheetId="4">#REF!</definedName>
    <definedName name="_____________EXC5" localSheetId="7">#REF!</definedName>
    <definedName name="_____________EXC5" localSheetId="6">#REF!</definedName>
    <definedName name="_____________EXC5" localSheetId="0">#REF!</definedName>
    <definedName name="_____________EXC5">#REF!</definedName>
    <definedName name="_____________EXC8" localSheetId="10">#REF!</definedName>
    <definedName name="_____________EXC8" localSheetId="9">#REF!</definedName>
    <definedName name="_____________EXC8" localSheetId="11">#REF!</definedName>
    <definedName name="_____________EXC8" localSheetId="4">#REF!</definedName>
    <definedName name="_____________EXC8" localSheetId="7">#REF!</definedName>
    <definedName name="_____________EXC8" localSheetId="6">#REF!</definedName>
    <definedName name="_____________EXC8" localSheetId="0">#REF!</definedName>
    <definedName name="_____________EXC8">#REF!</definedName>
    <definedName name="_____________EXC9" localSheetId="10">#REF!</definedName>
    <definedName name="_____________EXC9" localSheetId="9">#REF!</definedName>
    <definedName name="_____________EXC9" localSheetId="11">#REF!</definedName>
    <definedName name="_____________EXC9" localSheetId="4">#REF!</definedName>
    <definedName name="_____________EXC9" localSheetId="7">#REF!</definedName>
    <definedName name="_____________EXC9" localSheetId="6">#REF!</definedName>
    <definedName name="_____________EXC9" localSheetId="0">#REF!</definedName>
    <definedName name="_____________EXC9">#REF!</definedName>
    <definedName name="_____________INF1" localSheetId="11">#REF!</definedName>
    <definedName name="_____________INF1" localSheetId="4">#REF!</definedName>
    <definedName name="_____________INF1" localSheetId="7">#REF!</definedName>
    <definedName name="_____________INF1" localSheetId="6">#REF!</definedName>
    <definedName name="_____________INF1" localSheetId="0">#REF!</definedName>
    <definedName name="_____________INF1">#REF!</definedName>
    <definedName name="_____________ORO10" localSheetId="10">#REF!</definedName>
    <definedName name="_____________ORO10" localSheetId="9">#REF!</definedName>
    <definedName name="_____________ORO10" localSheetId="11">#REF!</definedName>
    <definedName name="_____________ORO10" localSheetId="4">#REF!</definedName>
    <definedName name="_____________ORO10" localSheetId="7">#REF!</definedName>
    <definedName name="_____________ORO10" localSheetId="6">#REF!</definedName>
    <definedName name="_____________ORO10" localSheetId="0">#REF!</definedName>
    <definedName name="_____________ORO10">#REF!</definedName>
    <definedName name="_____________ORO11" localSheetId="10">#REF!</definedName>
    <definedName name="_____________ORO11" localSheetId="9">#REF!</definedName>
    <definedName name="_____________ORO11" localSheetId="11">#REF!</definedName>
    <definedName name="_____________ORO11" localSheetId="4">#REF!</definedName>
    <definedName name="_____________ORO11" localSheetId="7">#REF!</definedName>
    <definedName name="_____________ORO11" localSheetId="6">#REF!</definedName>
    <definedName name="_____________ORO11" localSheetId="0">#REF!</definedName>
    <definedName name="_____________ORO11">#REF!</definedName>
    <definedName name="_____________ORO12" localSheetId="10">#REF!</definedName>
    <definedName name="_____________ORO12" localSheetId="9">#REF!</definedName>
    <definedName name="_____________ORO12" localSheetId="11">#REF!</definedName>
    <definedName name="_____________ORO12" localSheetId="4">#REF!</definedName>
    <definedName name="_____________ORO12" localSheetId="7">#REF!</definedName>
    <definedName name="_____________ORO12" localSheetId="6">#REF!</definedName>
    <definedName name="_____________ORO12" localSheetId="0">#REF!</definedName>
    <definedName name="_____________ORO12">#REF!</definedName>
    <definedName name="_____________ORO13" localSheetId="10">#REF!</definedName>
    <definedName name="_____________ORO13" localSheetId="9">#REF!</definedName>
    <definedName name="_____________ORO13" localSheetId="11">#REF!</definedName>
    <definedName name="_____________ORO13" localSheetId="4">#REF!</definedName>
    <definedName name="_____________ORO13" localSheetId="7">#REF!</definedName>
    <definedName name="_____________ORO13" localSheetId="6">#REF!</definedName>
    <definedName name="_____________ORO13" localSheetId="0">#REF!</definedName>
    <definedName name="_____________ORO13">#REF!</definedName>
    <definedName name="_____________ORO14" localSheetId="10">#REF!</definedName>
    <definedName name="_____________ORO14" localSheetId="9">#REF!</definedName>
    <definedName name="_____________ORO14" localSheetId="11">#REF!</definedName>
    <definedName name="_____________ORO14" localSheetId="4">#REF!</definedName>
    <definedName name="_____________ORO14" localSheetId="7">#REF!</definedName>
    <definedName name="_____________ORO14" localSheetId="6">#REF!</definedName>
    <definedName name="_____________ORO14" localSheetId="0">#REF!</definedName>
    <definedName name="_____________ORO14">#REF!</definedName>
    <definedName name="_____________ORO15" localSheetId="10">#REF!</definedName>
    <definedName name="_____________ORO15" localSheetId="9">#REF!</definedName>
    <definedName name="_____________ORO15" localSheetId="11">#REF!</definedName>
    <definedName name="_____________ORO15" localSheetId="4">#REF!</definedName>
    <definedName name="_____________ORO15" localSheetId="7">#REF!</definedName>
    <definedName name="_____________ORO15" localSheetId="6">#REF!</definedName>
    <definedName name="_____________ORO15" localSheetId="0">#REF!</definedName>
    <definedName name="_____________ORO15">#REF!</definedName>
    <definedName name="_____________ORO16" localSheetId="10">#REF!</definedName>
    <definedName name="_____________ORO16" localSheetId="9">#REF!</definedName>
    <definedName name="_____________ORO16" localSheetId="11">#REF!</definedName>
    <definedName name="_____________ORO16" localSheetId="4">#REF!</definedName>
    <definedName name="_____________ORO16" localSheetId="7">#REF!</definedName>
    <definedName name="_____________ORO16" localSheetId="6">#REF!</definedName>
    <definedName name="_____________ORO16" localSheetId="0">#REF!</definedName>
    <definedName name="_____________ORO16">#REF!</definedName>
    <definedName name="_____________ORO17" localSheetId="10">#REF!</definedName>
    <definedName name="_____________ORO17" localSheetId="9">#REF!</definedName>
    <definedName name="_____________ORO17" localSheetId="11">#REF!</definedName>
    <definedName name="_____________ORO17" localSheetId="4">#REF!</definedName>
    <definedName name="_____________ORO17" localSheetId="7">#REF!</definedName>
    <definedName name="_____________ORO17" localSheetId="6">#REF!</definedName>
    <definedName name="_____________ORO17" localSheetId="0">#REF!</definedName>
    <definedName name="_____________ORO17">#REF!</definedName>
    <definedName name="_____________ORO18" localSheetId="10">#REF!</definedName>
    <definedName name="_____________ORO18" localSheetId="9">#REF!</definedName>
    <definedName name="_____________ORO18" localSheetId="11">#REF!</definedName>
    <definedName name="_____________ORO18" localSheetId="4">#REF!</definedName>
    <definedName name="_____________ORO18" localSheetId="7">#REF!</definedName>
    <definedName name="_____________ORO18" localSheetId="6">#REF!</definedName>
    <definedName name="_____________ORO18" localSheetId="0">#REF!</definedName>
    <definedName name="_____________ORO18">#REF!</definedName>
    <definedName name="_____________ORO19" localSheetId="10">#REF!</definedName>
    <definedName name="_____________ORO19" localSheetId="9">#REF!</definedName>
    <definedName name="_____________ORO19" localSheetId="11">#REF!</definedName>
    <definedName name="_____________ORO19" localSheetId="4">#REF!</definedName>
    <definedName name="_____________ORO19" localSheetId="7">#REF!</definedName>
    <definedName name="_____________ORO19" localSheetId="6">#REF!</definedName>
    <definedName name="_____________ORO19" localSheetId="0">#REF!</definedName>
    <definedName name="_____________ORO19">#REF!</definedName>
    <definedName name="____________apu1" localSheetId="10">[3]INSUMOS!#REF!</definedName>
    <definedName name="____________apu1" localSheetId="9">[3]INSUMOS!#REF!</definedName>
    <definedName name="____________apu1" localSheetId="11">[3]INSUMOS!#REF!</definedName>
    <definedName name="____________apu1" localSheetId="4">[3]INSUMOS!#REF!</definedName>
    <definedName name="____________apu1" localSheetId="6">[3]INSUMOS!#REF!</definedName>
    <definedName name="____________apu1" localSheetId="0">[3]INSUMOS!#REF!</definedName>
    <definedName name="____________apu1">[3]INSUMOS!#REF!</definedName>
    <definedName name="____________EXC6" localSheetId="3">#REF!</definedName>
    <definedName name="____________EXC6" localSheetId="10">#REF!</definedName>
    <definedName name="____________EXC6" localSheetId="9">#REF!</definedName>
    <definedName name="____________EXC6" localSheetId="11">#REF!</definedName>
    <definedName name="____________EXC6" localSheetId="4">#REF!</definedName>
    <definedName name="____________EXC6" localSheetId="7">#REF!</definedName>
    <definedName name="____________EXC6" localSheetId="6">#REF!</definedName>
    <definedName name="____________EXC6" localSheetId="0">#REF!</definedName>
    <definedName name="____________EXC6">#REF!</definedName>
    <definedName name="____________EXC7" localSheetId="10">#REF!</definedName>
    <definedName name="____________EXC7" localSheetId="9">#REF!</definedName>
    <definedName name="____________EXC7" localSheetId="11">#REF!</definedName>
    <definedName name="____________EXC7" localSheetId="4">#REF!</definedName>
    <definedName name="____________EXC7" localSheetId="7">#REF!</definedName>
    <definedName name="____________EXC7" localSheetId="6">#REF!</definedName>
    <definedName name="____________EXC7" localSheetId="0">#REF!</definedName>
    <definedName name="____________EXC7">#REF!</definedName>
    <definedName name="____________INF1" localSheetId="11">#REF!</definedName>
    <definedName name="____________INF1" localSheetId="4">#REF!</definedName>
    <definedName name="____________INF1" localSheetId="7">#REF!</definedName>
    <definedName name="____________INF1" localSheetId="6">#REF!</definedName>
    <definedName name="____________INF1" localSheetId="0">#REF!</definedName>
    <definedName name="____________INF1">#REF!</definedName>
    <definedName name="____________R" localSheetId="11">#REF!</definedName>
    <definedName name="____________R" localSheetId="4">#REF!</definedName>
    <definedName name="____________R" localSheetId="7">#REF!</definedName>
    <definedName name="____________R" localSheetId="6">#REF!</definedName>
    <definedName name="____________R" localSheetId="0">#REF!</definedName>
    <definedName name="____________R">#REF!</definedName>
    <definedName name="___________apu1" localSheetId="10">[3]INSUMOS!#REF!</definedName>
    <definedName name="___________apu1" localSheetId="9">[3]INSUMOS!#REF!</definedName>
    <definedName name="___________apu1" localSheetId="11">[3]INSUMOS!#REF!</definedName>
    <definedName name="___________apu1" localSheetId="4">[3]INSUMOS!#REF!</definedName>
    <definedName name="___________apu1" localSheetId="6">[3]INSUMOS!#REF!</definedName>
    <definedName name="___________apu1" localSheetId="0">[3]INSUMOS!#REF!</definedName>
    <definedName name="___________apu1">[3]INSUMOS!#REF!</definedName>
    <definedName name="___________INF1" localSheetId="11">#REF!</definedName>
    <definedName name="___________INF1" localSheetId="4">#REF!</definedName>
    <definedName name="___________INF1" localSheetId="7">#REF!</definedName>
    <definedName name="___________INF1" localSheetId="6">#REF!</definedName>
    <definedName name="___________INF1" localSheetId="0">#REF!</definedName>
    <definedName name="___________INF1">#REF!</definedName>
    <definedName name="___________tab1" localSheetId="10">#REF!</definedName>
    <definedName name="___________tab1" localSheetId="9">#REF!</definedName>
    <definedName name="___________tab1" localSheetId="11">#REF!</definedName>
    <definedName name="___________tab1" localSheetId="4">#REF!</definedName>
    <definedName name="___________tab1" localSheetId="7">#REF!</definedName>
    <definedName name="___________tab1" localSheetId="6">#REF!</definedName>
    <definedName name="___________tab1" localSheetId="0">#REF!</definedName>
    <definedName name="___________tab1">#REF!</definedName>
    <definedName name="___________tab2" localSheetId="10">#REF!</definedName>
    <definedName name="___________tab2" localSheetId="9">#REF!</definedName>
    <definedName name="___________tab2" localSheetId="11">#REF!</definedName>
    <definedName name="___________tab2" localSheetId="4">#REF!</definedName>
    <definedName name="___________tab2" localSheetId="7">#REF!</definedName>
    <definedName name="___________tab2" localSheetId="6">#REF!</definedName>
    <definedName name="___________tab2" localSheetId="0">#REF!</definedName>
    <definedName name="___________tab2">#REF!</definedName>
    <definedName name="___________tab3" localSheetId="10">#REF!</definedName>
    <definedName name="___________tab3" localSheetId="9">#REF!</definedName>
    <definedName name="___________tab3" localSheetId="11">#REF!</definedName>
    <definedName name="___________tab3" localSheetId="4">#REF!</definedName>
    <definedName name="___________tab3" localSheetId="7">#REF!</definedName>
    <definedName name="___________tab3" localSheetId="6">#REF!</definedName>
    <definedName name="___________tab3" localSheetId="0">#REF!</definedName>
    <definedName name="___________tab3">#REF!</definedName>
    <definedName name="___________TAB4" localSheetId="10">#REF!</definedName>
    <definedName name="___________TAB4" localSheetId="9">#REF!</definedName>
    <definedName name="___________TAB4" localSheetId="11">#REF!</definedName>
    <definedName name="___________TAB4" localSheetId="4">#REF!</definedName>
    <definedName name="___________TAB4" localSheetId="7">#REF!</definedName>
    <definedName name="___________TAB4" localSheetId="6">#REF!</definedName>
    <definedName name="___________TAB4" localSheetId="0">#REF!</definedName>
    <definedName name="___________TAB4">#REF!</definedName>
    <definedName name="__________AIU1" localSheetId="11">#REF!</definedName>
    <definedName name="__________AIU1" localSheetId="4">#REF!</definedName>
    <definedName name="__________AIU1" localSheetId="7">#REF!</definedName>
    <definedName name="__________AIU1" localSheetId="6">#REF!</definedName>
    <definedName name="__________AIU1" localSheetId="0">#REF!</definedName>
    <definedName name="__________AIU1">#REF!</definedName>
    <definedName name="__________AIU2">[5]BASE!$C$5</definedName>
    <definedName name="__________apu1" localSheetId="10">[3]INSUMOS!#REF!</definedName>
    <definedName name="__________apu1" localSheetId="9">[3]INSUMOS!#REF!</definedName>
    <definedName name="__________apu1" localSheetId="11">[3]INSUMOS!#REF!</definedName>
    <definedName name="__________apu1" localSheetId="4">[3]INSUMOS!#REF!</definedName>
    <definedName name="__________apu1" localSheetId="6">[3]INSUMOS!#REF!</definedName>
    <definedName name="__________apu1" localSheetId="0">[3]INSUMOS!#REF!</definedName>
    <definedName name="__________apu1">[3]INSUMOS!#REF!</definedName>
    <definedName name="__________Cod1" localSheetId="11">#REF!</definedName>
    <definedName name="__________Cod1" localSheetId="4">#REF!</definedName>
    <definedName name="__________Cod1" localSheetId="7">#REF!</definedName>
    <definedName name="__________Cod1" localSheetId="6">#REF!</definedName>
    <definedName name="__________Cod1" localSheetId="0">#REF!</definedName>
    <definedName name="__________Cod1">#REF!</definedName>
    <definedName name="__________INF1" localSheetId="11">#REF!</definedName>
    <definedName name="__________INF1" localSheetId="4">#REF!</definedName>
    <definedName name="__________INF1" localSheetId="7">#REF!</definedName>
    <definedName name="__________INF1" localSheetId="6">#REF!</definedName>
    <definedName name="__________INF1" localSheetId="0">#REF!</definedName>
    <definedName name="__________INF1">#REF!</definedName>
    <definedName name="__________ORO10" localSheetId="10">#REF!</definedName>
    <definedName name="__________ORO10" localSheetId="9">#REF!</definedName>
    <definedName name="__________ORO10" localSheetId="11">#REF!</definedName>
    <definedName name="__________ORO10" localSheetId="4">#REF!</definedName>
    <definedName name="__________ORO10" localSheetId="7">#REF!</definedName>
    <definedName name="__________ORO10" localSheetId="6">#REF!</definedName>
    <definedName name="__________ORO10" localSheetId="0">#REF!</definedName>
    <definedName name="__________ORO10">#REF!</definedName>
    <definedName name="__________ORO11" localSheetId="10">#REF!</definedName>
    <definedName name="__________ORO11" localSheetId="9">#REF!</definedName>
    <definedName name="__________ORO11" localSheetId="11">#REF!</definedName>
    <definedName name="__________ORO11" localSheetId="4">#REF!</definedName>
    <definedName name="__________ORO11" localSheetId="7">#REF!</definedName>
    <definedName name="__________ORO11" localSheetId="6">#REF!</definedName>
    <definedName name="__________ORO11" localSheetId="0">#REF!</definedName>
    <definedName name="__________ORO11">#REF!</definedName>
    <definedName name="__________ORO12" localSheetId="10">#REF!</definedName>
    <definedName name="__________ORO12" localSheetId="9">#REF!</definedName>
    <definedName name="__________ORO12" localSheetId="11">#REF!</definedName>
    <definedName name="__________ORO12" localSheetId="4">#REF!</definedName>
    <definedName name="__________ORO12" localSheetId="7">#REF!</definedName>
    <definedName name="__________ORO12" localSheetId="6">#REF!</definedName>
    <definedName name="__________ORO12" localSheetId="0">#REF!</definedName>
    <definedName name="__________ORO12">#REF!</definedName>
    <definedName name="__________ORO13" localSheetId="10">#REF!</definedName>
    <definedName name="__________ORO13" localSheetId="9">#REF!</definedName>
    <definedName name="__________ORO13" localSheetId="11">#REF!</definedName>
    <definedName name="__________ORO13" localSheetId="4">#REF!</definedName>
    <definedName name="__________ORO13" localSheetId="7">#REF!</definedName>
    <definedName name="__________ORO13" localSheetId="6">#REF!</definedName>
    <definedName name="__________ORO13" localSheetId="0">#REF!</definedName>
    <definedName name="__________ORO13">#REF!</definedName>
    <definedName name="__________ORO14" localSheetId="10">#REF!</definedName>
    <definedName name="__________ORO14" localSheetId="9">#REF!</definedName>
    <definedName name="__________ORO14" localSheetId="11">#REF!</definedName>
    <definedName name="__________ORO14" localSheetId="4">#REF!</definedName>
    <definedName name="__________ORO14" localSheetId="7">#REF!</definedName>
    <definedName name="__________ORO14" localSheetId="6">#REF!</definedName>
    <definedName name="__________ORO14" localSheetId="0">#REF!</definedName>
    <definedName name="__________ORO14">#REF!</definedName>
    <definedName name="__________ORO15" localSheetId="10">#REF!</definedName>
    <definedName name="__________ORO15" localSheetId="9">#REF!</definedName>
    <definedName name="__________ORO15" localSheetId="11">#REF!</definedName>
    <definedName name="__________ORO15" localSheetId="4">#REF!</definedName>
    <definedName name="__________ORO15" localSheetId="7">#REF!</definedName>
    <definedName name="__________ORO15" localSheetId="6">#REF!</definedName>
    <definedName name="__________ORO15" localSheetId="0">#REF!</definedName>
    <definedName name="__________ORO15">#REF!</definedName>
    <definedName name="__________ORO16" localSheetId="10">#REF!</definedName>
    <definedName name="__________ORO16" localSheetId="9">#REF!</definedName>
    <definedName name="__________ORO16" localSheetId="11">#REF!</definedName>
    <definedName name="__________ORO16" localSheetId="4">#REF!</definedName>
    <definedName name="__________ORO16" localSheetId="7">#REF!</definedName>
    <definedName name="__________ORO16" localSheetId="6">#REF!</definedName>
    <definedName name="__________ORO16" localSheetId="0">#REF!</definedName>
    <definedName name="__________ORO16">#REF!</definedName>
    <definedName name="__________ORO17" localSheetId="10">#REF!</definedName>
    <definedName name="__________ORO17" localSheetId="9">#REF!</definedName>
    <definedName name="__________ORO17" localSheetId="11">#REF!</definedName>
    <definedName name="__________ORO17" localSheetId="4">#REF!</definedName>
    <definedName name="__________ORO17" localSheetId="7">#REF!</definedName>
    <definedName name="__________ORO17" localSheetId="6">#REF!</definedName>
    <definedName name="__________ORO17" localSheetId="0">#REF!</definedName>
    <definedName name="__________ORO17">#REF!</definedName>
    <definedName name="__________ORO18" localSheetId="10">#REF!</definedName>
    <definedName name="__________ORO18" localSheetId="9">#REF!</definedName>
    <definedName name="__________ORO18" localSheetId="11">#REF!</definedName>
    <definedName name="__________ORO18" localSheetId="4">#REF!</definedName>
    <definedName name="__________ORO18" localSheetId="7">#REF!</definedName>
    <definedName name="__________ORO18" localSheetId="6">#REF!</definedName>
    <definedName name="__________ORO18" localSheetId="0">#REF!</definedName>
    <definedName name="__________ORO18">#REF!</definedName>
    <definedName name="__________ORO19" localSheetId="10">#REF!</definedName>
    <definedName name="__________ORO19" localSheetId="9">#REF!</definedName>
    <definedName name="__________ORO19" localSheetId="11">#REF!</definedName>
    <definedName name="__________ORO19" localSheetId="4">#REF!</definedName>
    <definedName name="__________ORO19" localSheetId="7">#REF!</definedName>
    <definedName name="__________ORO19" localSheetId="6">#REF!</definedName>
    <definedName name="__________ORO19" localSheetId="0">#REF!</definedName>
    <definedName name="__________ORO19">#REF!</definedName>
    <definedName name="__________Pa2">'[6]Paral. 2'!$E$1:$E$65536</definedName>
    <definedName name="__________Pa3">'[6]Paral. 3'!$E$1:$E$65536</definedName>
    <definedName name="__________Pa4">[6]Paral.4!$E$1:$E$65536</definedName>
    <definedName name="__________Po2" localSheetId="11">[7]REAJUSTESACTA1PROVI!#REF!</definedName>
    <definedName name="__________Po2" localSheetId="4">[7]REAJUSTESACTA1PROVI!#REF!</definedName>
    <definedName name="__________Po2" localSheetId="6">[7]REAJUSTESACTA1PROVI!#REF!</definedName>
    <definedName name="__________Po2" localSheetId="0">[7]REAJUSTESACTA1PROVI!#REF!</definedName>
    <definedName name="__________Po2" localSheetId="12">[7]REAJUSTESACTA1PROVI!#REF!</definedName>
    <definedName name="__________Po2">[7]REAJUSTESACTA1PROVI!#REF!</definedName>
    <definedName name="__________R" localSheetId="11">#REF!</definedName>
    <definedName name="__________R" localSheetId="4">#REF!</definedName>
    <definedName name="__________R" localSheetId="7">#REF!</definedName>
    <definedName name="__________R" localSheetId="6">#REF!</definedName>
    <definedName name="__________R" localSheetId="0">#REF!</definedName>
    <definedName name="__________R">#REF!</definedName>
    <definedName name="__________ST166">[8]BASE!$D$248</definedName>
    <definedName name="__________tab1" localSheetId="3">#REF!</definedName>
    <definedName name="__________tab1" localSheetId="10">#REF!</definedName>
    <definedName name="__________tab1" localSheetId="9">#REF!</definedName>
    <definedName name="__________tab1" localSheetId="11">#REF!</definedName>
    <definedName name="__________tab1" localSheetId="4">#REF!</definedName>
    <definedName name="__________tab1" localSheetId="7">#REF!</definedName>
    <definedName name="__________tab1" localSheetId="6">#REF!</definedName>
    <definedName name="__________tab1" localSheetId="0">#REF!</definedName>
    <definedName name="__________tab1">#REF!</definedName>
    <definedName name="__________tab2" localSheetId="10">#REF!</definedName>
    <definedName name="__________tab2" localSheetId="9">#REF!</definedName>
    <definedName name="__________tab2" localSheetId="11">#REF!</definedName>
    <definedName name="__________tab2" localSheetId="4">#REF!</definedName>
    <definedName name="__________tab2" localSheetId="7">#REF!</definedName>
    <definedName name="__________tab2" localSheetId="6">#REF!</definedName>
    <definedName name="__________tab2" localSheetId="0">#REF!</definedName>
    <definedName name="__________tab2">#REF!</definedName>
    <definedName name="__________tab3" localSheetId="10">#REF!</definedName>
    <definedName name="__________tab3" localSheetId="9">#REF!</definedName>
    <definedName name="__________tab3" localSheetId="11">#REF!</definedName>
    <definedName name="__________tab3" localSheetId="4">#REF!</definedName>
    <definedName name="__________tab3" localSheetId="7">#REF!</definedName>
    <definedName name="__________tab3" localSheetId="6">#REF!</definedName>
    <definedName name="__________tab3" localSheetId="0">#REF!</definedName>
    <definedName name="__________tab3">#REF!</definedName>
    <definedName name="__________TAB4" localSheetId="10">#REF!</definedName>
    <definedName name="__________TAB4" localSheetId="9">#REF!</definedName>
    <definedName name="__________TAB4" localSheetId="11">#REF!</definedName>
    <definedName name="__________TAB4" localSheetId="4">#REF!</definedName>
    <definedName name="__________TAB4" localSheetId="7">#REF!</definedName>
    <definedName name="__________TAB4" localSheetId="6">#REF!</definedName>
    <definedName name="__________TAB4" localSheetId="0">#REF!</definedName>
    <definedName name="__________TAB4">#REF!</definedName>
    <definedName name="__________TPE8016">[8]BASE!$D$146</definedName>
    <definedName name="__________TPE8020">[8]BASE!$D$147</definedName>
    <definedName name="__________TPE8025">[8]BASE!$D$148</definedName>
    <definedName name="__________TPN1002">[8]BASE!$D$150</definedName>
    <definedName name="__________TPN1003">[8]BASE!$D$151</definedName>
    <definedName name="__________TPN1004">[8]BASE!$D$152</definedName>
    <definedName name="__________TPN1006">[8]BASE!$D$153</definedName>
    <definedName name="__________TPN1008">[8]BASE!$D$154</definedName>
    <definedName name="__________TPN1202">[8]BASE!$D$160</definedName>
    <definedName name="__________TPN1203">[8]BASE!$D$161</definedName>
    <definedName name="__________TPN1204">[8]BASE!$D$162</definedName>
    <definedName name="__________TPN1206">[8]BASE!$D$163</definedName>
    <definedName name="__________TPN1208">[8]BASE!$D$164</definedName>
    <definedName name="__________TPN16012">[8]BASE!$D$167</definedName>
    <definedName name="__________TPN1602">[8]BASE!$D$168</definedName>
    <definedName name="__________TPN1603">[8]BASE!$D$169</definedName>
    <definedName name="__________TPN1604">[8]BASE!$D$170</definedName>
    <definedName name="__________TPN1606">[8]BASE!$D$171</definedName>
    <definedName name="__________TPN1608">[8]BASE!$D$172</definedName>
    <definedName name="__________TUZ22" localSheetId="11">[9]BASE!#REF!</definedName>
    <definedName name="__________TUZ22" localSheetId="4">[9]BASE!#REF!</definedName>
    <definedName name="__________TUZ22" localSheetId="6">[9]BASE!#REF!</definedName>
    <definedName name="__________TUZ22" localSheetId="0">[9]BASE!#REF!</definedName>
    <definedName name="__________TUZ22">[9]BASE!#REF!</definedName>
    <definedName name="__________TUZ36" localSheetId="11">[9]BASE!#REF!</definedName>
    <definedName name="__________TUZ36" localSheetId="4">[9]BASE!#REF!</definedName>
    <definedName name="__________TUZ36" localSheetId="6">[9]BASE!#REF!</definedName>
    <definedName name="__________TUZ36" localSheetId="0">[9]BASE!#REF!</definedName>
    <definedName name="__________TUZ36">[9]BASE!#REF!</definedName>
    <definedName name="__________TZ323" localSheetId="11">[9]BASE!#REF!</definedName>
    <definedName name="__________TZ323" localSheetId="4">[9]BASE!#REF!</definedName>
    <definedName name="__________TZ323" localSheetId="6">[9]BASE!#REF!</definedName>
    <definedName name="__________TZ323" localSheetId="0">[9]BASE!#REF!</definedName>
    <definedName name="__________TZ323">[9]BASE!#REF!</definedName>
    <definedName name="__________TZ324" localSheetId="11">[9]BASE!#REF!</definedName>
    <definedName name="__________TZ324" localSheetId="4">[9]BASE!#REF!</definedName>
    <definedName name="__________TZ324" localSheetId="6">[9]BASE!#REF!</definedName>
    <definedName name="__________TZ324" localSheetId="0">[9]BASE!#REF!</definedName>
    <definedName name="__________TZ324">[9]BASE!#REF!</definedName>
    <definedName name="_________AIU1" localSheetId="11">#REF!</definedName>
    <definedName name="_________AIU1" localSheetId="4">#REF!</definedName>
    <definedName name="_________AIU1" localSheetId="7">#REF!</definedName>
    <definedName name="_________AIU1" localSheetId="6">#REF!</definedName>
    <definedName name="_________AIU1" localSheetId="0">#REF!</definedName>
    <definedName name="_________AIU1">#REF!</definedName>
    <definedName name="_________AIU2">[5]BASE!$C$5</definedName>
    <definedName name="_________apu1" localSheetId="10">[3]INSUMOS!#REF!</definedName>
    <definedName name="_________apu1" localSheetId="9">[3]INSUMOS!#REF!</definedName>
    <definedName name="_________apu1" localSheetId="11">[3]INSUMOS!#REF!</definedName>
    <definedName name="_________apu1" localSheetId="4">[3]INSUMOS!#REF!</definedName>
    <definedName name="_________apu1" localSheetId="6">[3]INSUMOS!#REF!</definedName>
    <definedName name="_________apu1" localSheetId="0">[3]INSUMOS!#REF!</definedName>
    <definedName name="_________apu1">[3]INSUMOS!#REF!</definedName>
    <definedName name="_________Cod1" localSheetId="11">#REF!</definedName>
    <definedName name="_________Cod1" localSheetId="4">#REF!</definedName>
    <definedName name="_________Cod1" localSheetId="7">#REF!</definedName>
    <definedName name="_________Cod1" localSheetId="6">#REF!</definedName>
    <definedName name="_________Cod1" localSheetId="0">#REF!</definedName>
    <definedName name="_________Cod1">#REF!</definedName>
    <definedName name="_________INF1" localSheetId="11">#REF!</definedName>
    <definedName name="_________INF1" localSheetId="4">#REF!</definedName>
    <definedName name="_________INF1" localSheetId="7">#REF!</definedName>
    <definedName name="_________INF1" localSheetId="6">#REF!</definedName>
    <definedName name="_________INF1" localSheetId="0">#REF!</definedName>
    <definedName name="_________INF1">#REF!</definedName>
    <definedName name="_________Pa1">'[6]Paral. 1'!$E$1:$E$65536</definedName>
    <definedName name="_________Pa2">'[6]Paral. 2'!$E$1:$E$65536</definedName>
    <definedName name="_________Pa3">'[6]Paral. 3'!$E$1:$E$65536</definedName>
    <definedName name="_________Pa4">[6]Paral.4!$E$1:$E$65536</definedName>
    <definedName name="_________PMT5671" localSheetId="10">[10]MEMORIAS!#REF!</definedName>
    <definedName name="_________PMT5671" localSheetId="9">[10]MEMORIAS!#REF!</definedName>
    <definedName name="_________PMT5671" localSheetId="11">[10]MEMORIAS!#REF!</definedName>
    <definedName name="_________PMT5671" localSheetId="4">[10]MEMORIAS!#REF!</definedName>
    <definedName name="_________PMT5671" localSheetId="6">[10]MEMORIAS!#REF!</definedName>
    <definedName name="_________PMT5671" localSheetId="0">[10]MEMORIAS!#REF!</definedName>
    <definedName name="_________PMT5671">[10]MEMORIAS!#REF!</definedName>
    <definedName name="_________PMT5805" localSheetId="10">[10]MEMORIAS!#REF!</definedName>
    <definedName name="_________PMT5805" localSheetId="9">[10]MEMORIAS!#REF!</definedName>
    <definedName name="_________PMT5805" localSheetId="11">[10]MEMORIAS!#REF!</definedName>
    <definedName name="_________PMT5805" localSheetId="4">[10]MEMORIAS!#REF!</definedName>
    <definedName name="_________PMT5805" localSheetId="6">[10]MEMORIAS!#REF!</definedName>
    <definedName name="_________PMT5805" localSheetId="0">[10]MEMORIAS!#REF!</definedName>
    <definedName name="_________PMT5805">[10]MEMORIAS!#REF!</definedName>
    <definedName name="_________PMT5806" localSheetId="10">[10]MEMORIAS!#REF!</definedName>
    <definedName name="_________PMT5806" localSheetId="9">[10]MEMORIAS!#REF!</definedName>
    <definedName name="_________PMT5806" localSheetId="11">[10]MEMORIAS!#REF!</definedName>
    <definedName name="_________PMT5806" localSheetId="4">[10]MEMORIAS!#REF!</definedName>
    <definedName name="_________PMT5806" localSheetId="6">[10]MEMORIAS!#REF!</definedName>
    <definedName name="_________PMT5806" localSheetId="0">[10]MEMORIAS!#REF!</definedName>
    <definedName name="_________PMT5806">[10]MEMORIAS!#REF!</definedName>
    <definedName name="_________PMT5815" localSheetId="10">[10]MEMORIAS!#REF!</definedName>
    <definedName name="_________PMT5815" localSheetId="9">[10]MEMORIAS!#REF!</definedName>
    <definedName name="_________PMT5815" localSheetId="11">[10]MEMORIAS!#REF!</definedName>
    <definedName name="_________PMT5815" localSheetId="4">[10]MEMORIAS!#REF!</definedName>
    <definedName name="_________PMT5815" localSheetId="6">[10]MEMORIAS!#REF!</definedName>
    <definedName name="_________PMT5815" localSheetId="0">[10]MEMORIAS!#REF!</definedName>
    <definedName name="_________PMT5815">[10]MEMORIAS!#REF!</definedName>
    <definedName name="_________PMT5820" localSheetId="10">[10]MEMORIAS!#REF!</definedName>
    <definedName name="_________PMT5820" localSheetId="9">[10]MEMORIAS!#REF!</definedName>
    <definedName name="_________PMT5820" localSheetId="11">[10]MEMORIAS!#REF!</definedName>
    <definedName name="_________PMT5820" localSheetId="4">[10]MEMORIAS!#REF!</definedName>
    <definedName name="_________PMT5820" localSheetId="6">[10]MEMORIAS!#REF!</definedName>
    <definedName name="_________PMT5820" localSheetId="0">[10]MEMORIAS!#REF!</definedName>
    <definedName name="_________PMT5820">[10]MEMORIAS!#REF!</definedName>
    <definedName name="_________Po2" localSheetId="11">[7]REAJUSTESACTA1PROVI!#REF!</definedName>
    <definedName name="_________Po2" localSheetId="4">[7]REAJUSTESACTA1PROVI!#REF!</definedName>
    <definedName name="_________Po2" localSheetId="6">[7]REAJUSTESACTA1PROVI!#REF!</definedName>
    <definedName name="_________Po2" localSheetId="0">[7]REAJUSTESACTA1PROVI!#REF!</definedName>
    <definedName name="_________Po2">[7]REAJUSTESACTA1PROVI!#REF!</definedName>
    <definedName name="_________r" localSheetId="11">'[1]APU PVC'!#REF!</definedName>
    <definedName name="_________r" localSheetId="4">'[1]APU PVC'!#REF!</definedName>
    <definedName name="_________r" localSheetId="6">'[1]APU PVC'!#REF!</definedName>
    <definedName name="_________r" localSheetId="0">'[1]APU PVC'!#REF!</definedName>
    <definedName name="_________r">'[1]APU PVC'!#REF!</definedName>
    <definedName name="_________ST166">[8]BASE!$D$248</definedName>
    <definedName name="_________TPE8016">[8]BASE!$D$146</definedName>
    <definedName name="_________TPE8020">[8]BASE!$D$147</definedName>
    <definedName name="_________TPE8025">[8]BASE!$D$148</definedName>
    <definedName name="_________TPN1002">[8]BASE!$D$150</definedName>
    <definedName name="_________TPN1003">[8]BASE!$D$151</definedName>
    <definedName name="_________TPN1004">[8]BASE!$D$152</definedName>
    <definedName name="_________TPN1006">[8]BASE!$D$153</definedName>
    <definedName name="_________TPN1008">[8]BASE!$D$154</definedName>
    <definedName name="_________TPN1202">[8]BASE!$D$160</definedName>
    <definedName name="_________TPN1203">[8]BASE!$D$161</definedName>
    <definedName name="_________TPN1204">[8]BASE!$D$162</definedName>
    <definedName name="_________TPN1206">[8]BASE!$D$163</definedName>
    <definedName name="_________TPN1208">[8]BASE!$D$164</definedName>
    <definedName name="_________TPN16012">[8]BASE!$D$167</definedName>
    <definedName name="_________TPN1602">[8]BASE!$D$168</definedName>
    <definedName name="_________TPN1603">[8]BASE!$D$169</definedName>
    <definedName name="_________TPN1604">[8]BASE!$D$170</definedName>
    <definedName name="_________TPN1606">[8]BASE!$D$171</definedName>
    <definedName name="_________TPN1608">[8]BASE!$D$172</definedName>
    <definedName name="_________TUZ22" localSheetId="11">[9]BASE!#REF!</definedName>
    <definedName name="_________TUZ22" localSheetId="4">[9]BASE!#REF!</definedName>
    <definedName name="_________TUZ22" localSheetId="6">[9]BASE!#REF!</definedName>
    <definedName name="_________TUZ22" localSheetId="0">[9]BASE!#REF!</definedName>
    <definedName name="_________TUZ22">[9]BASE!#REF!</definedName>
    <definedName name="_________TUZ36" localSheetId="11">[9]BASE!#REF!</definedName>
    <definedName name="_________TUZ36" localSheetId="4">[9]BASE!#REF!</definedName>
    <definedName name="_________TUZ36" localSheetId="6">[9]BASE!#REF!</definedName>
    <definedName name="_________TUZ36" localSheetId="0">[9]BASE!#REF!</definedName>
    <definedName name="_________TUZ36">[9]BASE!#REF!</definedName>
    <definedName name="_________TZ323" localSheetId="11">[9]BASE!#REF!</definedName>
    <definedName name="_________TZ323" localSheetId="4">[9]BASE!#REF!</definedName>
    <definedName name="_________TZ323" localSheetId="6">[9]BASE!#REF!</definedName>
    <definedName name="_________TZ323" localSheetId="0">[9]BASE!#REF!</definedName>
    <definedName name="_________TZ323">[9]BASE!#REF!</definedName>
    <definedName name="_________TZ324" localSheetId="11">[9]BASE!#REF!</definedName>
    <definedName name="_________TZ324" localSheetId="4">[9]BASE!#REF!</definedName>
    <definedName name="_________TZ324" localSheetId="6">[9]BASE!#REF!</definedName>
    <definedName name="_________TZ324" localSheetId="0">[9]BASE!#REF!</definedName>
    <definedName name="_________TZ324">[9]BASE!#REF!</definedName>
    <definedName name="________AIU1" localSheetId="11">#REF!</definedName>
    <definedName name="________AIU1" localSheetId="4">#REF!</definedName>
    <definedName name="________AIU1" localSheetId="7">#REF!</definedName>
    <definedName name="________AIU1" localSheetId="6">#REF!</definedName>
    <definedName name="________AIU1" localSheetId="0">#REF!</definedName>
    <definedName name="________AIU1">#REF!</definedName>
    <definedName name="________aiu2" localSheetId="10">[11]AIU!$J$105</definedName>
    <definedName name="________aiu2" localSheetId="9">[11]AIU!$J$105</definedName>
    <definedName name="________AIU2">[5]BASE!$C$5</definedName>
    <definedName name="________apu1" localSheetId="10">[3]INSUMOS!#REF!</definedName>
    <definedName name="________apu1" localSheetId="9">[3]INSUMOS!#REF!</definedName>
    <definedName name="________apu1" localSheetId="11">[3]INSUMOS!#REF!</definedName>
    <definedName name="________apu1" localSheetId="4">[3]INSUMOS!#REF!</definedName>
    <definedName name="________apu1" localSheetId="6">[3]INSUMOS!#REF!</definedName>
    <definedName name="________apu1" localSheetId="0">[3]INSUMOS!#REF!</definedName>
    <definedName name="________apu1">[3]INSUMOS!#REF!</definedName>
    <definedName name="________Cod1" localSheetId="11">#REF!</definedName>
    <definedName name="________Cod1" localSheetId="4">#REF!</definedName>
    <definedName name="________Cod1" localSheetId="7">#REF!</definedName>
    <definedName name="________Cod1" localSheetId="6">#REF!</definedName>
    <definedName name="________Cod1" localSheetId="0">#REF!</definedName>
    <definedName name="________Cod1">#REF!</definedName>
    <definedName name="________EST10" localSheetId="10">#REF!</definedName>
    <definedName name="________EST10" localSheetId="9">#REF!</definedName>
    <definedName name="________EST10" localSheetId="11">#REF!</definedName>
    <definedName name="________EST10" localSheetId="4">#REF!</definedName>
    <definedName name="________EST10" localSheetId="7">#REF!</definedName>
    <definedName name="________EST10" localSheetId="6">#REF!</definedName>
    <definedName name="________EST10" localSheetId="0">#REF!</definedName>
    <definedName name="________EST10">#REF!</definedName>
    <definedName name="________EST11" localSheetId="10">#REF!</definedName>
    <definedName name="________EST11" localSheetId="9">#REF!</definedName>
    <definedName name="________EST11" localSheetId="11">#REF!</definedName>
    <definedName name="________EST11" localSheetId="4">#REF!</definedName>
    <definedName name="________EST11" localSheetId="7">#REF!</definedName>
    <definedName name="________EST11" localSheetId="6">#REF!</definedName>
    <definedName name="________EST11" localSheetId="0">#REF!</definedName>
    <definedName name="________EST11">#REF!</definedName>
    <definedName name="________EST12" localSheetId="10">#REF!</definedName>
    <definedName name="________EST12" localSheetId="9">#REF!</definedName>
    <definedName name="________EST12" localSheetId="11">#REF!</definedName>
    <definedName name="________EST12" localSheetId="4">#REF!</definedName>
    <definedName name="________EST12" localSheetId="7">#REF!</definedName>
    <definedName name="________EST12" localSheetId="6">#REF!</definedName>
    <definedName name="________EST12" localSheetId="0">#REF!</definedName>
    <definedName name="________EST12">#REF!</definedName>
    <definedName name="________EST13" localSheetId="10">#REF!</definedName>
    <definedName name="________EST13" localSheetId="9">#REF!</definedName>
    <definedName name="________EST13" localSheetId="11">#REF!</definedName>
    <definedName name="________EST13" localSheetId="4">#REF!</definedName>
    <definedName name="________EST13" localSheetId="7">#REF!</definedName>
    <definedName name="________EST13" localSheetId="6">#REF!</definedName>
    <definedName name="________EST13" localSheetId="0">#REF!</definedName>
    <definedName name="________EST13">#REF!</definedName>
    <definedName name="________EST14" localSheetId="10">#REF!</definedName>
    <definedName name="________EST14" localSheetId="9">#REF!</definedName>
    <definedName name="________EST14" localSheetId="11">#REF!</definedName>
    <definedName name="________EST14" localSheetId="4">#REF!</definedName>
    <definedName name="________EST14" localSheetId="7">#REF!</definedName>
    <definedName name="________EST14" localSheetId="6">#REF!</definedName>
    <definedName name="________EST14" localSheetId="0">#REF!</definedName>
    <definedName name="________EST14">#REF!</definedName>
    <definedName name="________EST16" localSheetId="10">#REF!</definedName>
    <definedName name="________EST16" localSheetId="9">#REF!</definedName>
    <definedName name="________EST16" localSheetId="11">#REF!</definedName>
    <definedName name="________EST16" localSheetId="4">#REF!</definedName>
    <definedName name="________EST16" localSheetId="7">#REF!</definedName>
    <definedName name="________EST16" localSheetId="6">#REF!</definedName>
    <definedName name="________EST16" localSheetId="0">#REF!</definedName>
    <definedName name="________EST16">#REF!</definedName>
    <definedName name="________EST17" localSheetId="10">#REF!</definedName>
    <definedName name="________EST17" localSheetId="9">#REF!</definedName>
    <definedName name="________EST17" localSheetId="11">#REF!</definedName>
    <definedName name="________EST17" localSheetId="4">#REF!</definedName>
    <definedName name="________EST17" localSheetId="7">#REF!</definedName>
    <definedName name="________EST17" localSheetId="6">#REF!</definedName>
    <definedName name="________EST17" localSheetId="0">#REF!</definedName>
    <definedName name="________EST17">#REF!</definedName>
    <definedName name="________EST18" localSheetId="10">#REF!</definedName>
    <definedName name="________EST18" localSheetId="9">#REF!</definedName>
    <definedName name="________EST18" localSheetId="11">#REF!</definedName>
    <definedName name="________EST18" localSheetId="4">#REF!</definedName>
    <definedName name="________EST18" localSheetId="7">#REF!</definedName>
    <definedName name="________EST18" localSheetId="6">#REF!</definedName>
    <definedName name="________EST18" localSheetId="0">#REF!</definedName>
    <definedName name="________EST18">#REF!</definedName>
    <definedName name="________EST19" localSheetId="10">#REF!</definedName>
    <definedName name="________EST19" localSheetId="9">#REF!</definedName>
    <definedName name="________EST19" localSheetId="11">#REF!</definedName>
    <definedName name="________EST19" localSheetId="4">#REF!</definedName>
    <definedName name="________EST19" localSheetId="7">#REF!</definedName>
    <definedName name="________EST19" localSheetId="6">#REF!</definedName>
    <definedName name="________EST19" localSheetId="0">#REF!</definedName>
    <definedName name="________EST19">#REF!</definedName>
    <definedName name="________EST2" localSheetId="10">#REF!</definedName>
    <definedName name="________EST2" localSheetId="9">#REF!</definedName>
    <definedName name="________EST2" localSheetId="11">#REF!</definedName>
    <definedName name="________EST2" localSheetId="4">#REF!</definedName>
    <definedName name="________EST2" localSheetId="7">#REF!</definedName>
    <definedName name="________EST2" localSheetId="6">#REF!</definedName>
    <definedName name="________EST2" localSheetId="0">#REF!</definedName>
    <definedName name="________EST2">#REF!</definedName>
    <definedName name="________EST3" localSheetId="10">#REF!</definedName>
    <definedName name="________EST3" localSheetId="9">#REF!</definedName>
    <definedName name="________EST3" localSheetId="11">#REF!</definedName>
    <definedName name="________EST3" localSheetId="4">#REF!</definedName>
    <definedName name="________EST3" localSheetId="7">#REF!</definedName>
    <definedName name="________EST3" localSheetId="6">#REF!</definedName>
    <definedName name="________EST3" localSheetId="0">#REF!</definedName>
    <definedName name="________EST3">#REF!</definedName>
    <definedName name="________EST4" localSheetId="10">#REF!</definedName>
    <definedName name="________EST4" localSheetId="9">#REF!</definedName>
    <definedName name="________EST4" localSheetId="11">#REF!</definedName>
    <definedName name="________EST4" localSheetId="4">#REF!</definedName>
    <definedName name="________EST4" localSheetId="7">#REF!</definedName>
    <definedName name="________EST4" localSheetId="6">#REF!</definedName>
    <definedName name="________EST4" localSheetId="0">#REF!</definedName>
    <definedName name="________EST4">#REF!</definedName>
    <definedName name="________EST5" localSheetId="10">#REF!</definedName>
    <definedName name="________EST5" localSheetId="9">#REF!</definedName>
    <definedName name="________EST5" localSheetId="11">#REF!</definedName>
    <definedName name="________EST5" localSheetId="4">#REF!</definedName>
    <definedName name="________EST5" localSheetId="7">#REF!</definedName>
    <definedName name="________EST5" localSheetId="6">#REF!</definedName>
    <definedName name="________EST5" localSheetId="0">#REF!</definedName>
    <definedName name="________EST5">#REF!</definedName>
    <definedName name="________EST6" localSheetId="10">#REF!</definedName>
    <definedName name="________EST6" localSheetId="9">#REF!</definedName>
    <definedName name="________EST6" localSheetId="11">#REF!</definedName>
    <definedName name="________EST6" localSheetId="4">#REF!</definedName>
    <definedName name="________EST6" localSheetId="7">#REF!</definedName>
    <definedName name="________EST6" localSheetId="6">#REF!</definedName>
    <definedName name="________EST6" localSheetId="0">#REF!</definedName>
    <definedName name="________EST6">#REF!</definedName>
    <definedName name="________EST7" localSheetId="10">#REF!</definedName>
    <definedName name="________EST7" localSheetId="9">#REF!</definedName>
    <definedName name="________EST7" localSheetId="11">#REF!</definedName>
    <definedName name="________EST7" localSheetId="4">#REF!</definedName>
    <definedName name="________EST7" localSheetId="7">#REF!</definedName>
    <definedName name="________EST7" localSheetId="6">#REF!</definedName>
    <definedName name="________EST7" localSheetId="0">#REF!</definedName>
    <definedName name="________EST7">#REF!</definedName>
    <definedName name="________EST8" localSheetId="10">#REF!</definedName>
    <definedName name="________EST8" localSheetId="9">#REF!</definedName>
    <definedName name="________EST8" localSheetId="11">#REF!</definedName>
    <definedName name="________EST8" localSheetId="4">#REF!</definedName>
    <definedName name="________EST8" localSheetId="7">#REF!</definedName>
    <definedName name="________EST8" localSheetId="6">#REF!</definedName>
    <definedName name="________EST8" localSheetId="0">#REF!</definedName>
    <definedName name="________EST8">#REF!</definedName>
    <definedName name="________EST9" localSheetId="10">#REF!</definedName>
    <definedName name="________EST9" localSheetId="9">#REF!</definedName>
    <definedName name="________EST9" localSheetId="11">#REF!</definedName>
    <definedName name="________EST9" localSheetId="4">#REF!</definedName>
    <definedName name="________EST9" localSheetId="7">#REF!</definedName>
    <definedName name="________EST9" localSheetId="6">#REF!</definedName>
    <definedName name="________EST9" localSheetId="0">#REF!</definedName>
    <definedName name="________EST9">#REF!</definedName>
    <definedName name="________EXC1" localSheetId="10">#REF!</definedName>
    <definedName name="________EXC1" localSheetId="9">#REF!</definedName>
    <definedName name="________EXC1" localSheetId="11">#REF!</definedName>
    <definedName name="________EXC1" localSheetId="4">#REF!</definedName>
    <definedName name="________EXC1" localSheetId="7">#REF!</definedName>
    <definedName name="________EXC1" localSheetId="6">#REF!</definedName>
    <definedName name="________EXC1" localSheetId="0">#REF!</definedName>
    <definedName name="________EXC1">#REF!</definedName>
    <definedName name="________EXC10" localSheetId="10">#REF!</definedName>
    <definedName name="________EXC10" localSheetId="9">#REF!</definedName>
    <definedName name="________EXC10" localSheetId="11">#REF!</definedName>
    <definedName name="________EXC10" localSheetId="4">#REF!</definedName>
    <definedName name="________EXC10" localSheetId="7">#REF!</definedName>
    <definedName name="________EXC10" localSheetId="6">#REF!</definedName>
    <definedName name="________EXC10" localSheetId="0">#REF!</definedName>
    <definedName name="________EXC10">#REF!</definedName>
    <definedName name="________EXC11" localSheetId="10">#REF!</definedName>
    <definedName name="________EXC11" localSheetId="9">#REF!</definedName>
    <definedName name="________EXC11" localSheetId="11">#REF!</definedName>
    <definedName name="________EXC11" localSheetId="4">#REF!</definedName>
    <definedName name="________EXC11" localSheetId="7">#REF!</definedName>
    <definedName name="________EXC11" localSheetId="6">#REF!</definedName>
    <definedName name="________EXC11" localSheetId="0">#REF!</definedName>
    <definedName name="________EXC11">#REF!</definedName>
    <definedName name="________EXC12" localSheetId="10">#REF!</definedName>
    <definedName name="________EXC12" localSheetId="9">#REF!</definedName>
    <definedName name="________EXC12" localSheetId="11">#REF!</definedName>
    <definedName name="________EXC12" localSheetId="4">#REF!</definedName>
    <definedName name="________EXC12" localSheetId="7">#REF!</definedName>
    <definedName name="________EXC12" localSheetId="6">#REF!</definedName>
    <definedName name="________EXC12" localSheetId="0">#REF!</definedName>
    <definedName name="________EXC12">#REF!</definedName>
    <definedName name="________EXC2" localSheetId="10">#REF!</definedName>
    <definedName name="________EXC2" localSheetId="9">#REF!</definedName>
    <definedName name="________EXC2" localSheetId="11">#REF!</definedName>
    <definedName name="________EXC2" localSheetId="4">#REF!</definedName>
    <definedName name="________EXC2" localSheetId="7">#REF!</definedName>
    <definedName name="________EXC2" localSheetId="6">#REF!</definedName>
    <definedName name="________EXC2" localSheetId="0">#REF!</definedName>
    <definedName name="________EXC2">#REF!</definedName>
    <definedName name="________EXC3" localSheetId="10">#REF!</definedName>
    <definedName name="________EXC3" localSheetId="9">#REF!</definedName>
    <definedName name="________EXC3" localSheetId="11">#REF!</definedName>
    <definedName name="________EXC3" localSheetId="4">#REF!</definedName>
    <definedName name="________EXC3" localSheetId="7">#REF!</definedName>
    <definedName name="________EXC3" localSheetId="6">#REF!</definedName>
    <definedName name="________EXC3" localSheetId="0">#REF!</definedName>
    <definedName name="________EXC3">#REF!</definedName>
    <definedName name="________EXC4" localSheetId="10">#REF!</definedName>
    <definedName name="________EXC4" localSheetId="9">#REF!</definedName>
    <definedName name="________EXC4" localSheetId="11">#REF!</definedName>
    <definedName name="________EXC4" localSheetId="4">#REF!</definedName>
    <definedName name="________EXC4" localSheetId="7">#REF!</definedName>
    <definedName name="________EXC4" localSheetId="6">#REF!</definedName>
    <definedName name="________EXC4" localSheetId="0">#REF!</definedName>
    <definedName name="________EXC4">#REF!</definedName>
    <definedName name="________EXC5" localSheetId="10">#REF!</definedName>
    <definedName name="________EXC5" localSheetId="9">#REF!</definedName>
    <definedName name="________EXC5" localSheetId="11">#REF!</definedName>
    <definedName name="________EXC5" localSheetId="4">#REF!</definedName>
    <definedName name="________EXC5" localSheetId="7">#REF!</definedName>
    <definedName name="________EXC5" localSheetId="6">#REF!</definedName>
    <definedName name="________EXC5" localSheetId="0">#REF!</definedName>
    <definedName name="________EXC5">#REF!</definedName>
    <definedName name="________EXC8" localSheetId="10">#REF!</definedName>
    <definedName name="________EXC8" localSheetId="9">#REF!</definedName>
    <definedName name="________EXC8" localSheetId="11">#REF!</definedName>
    <definedName name="________EXC8" localSheetId="4">#REF!</definedName>
    <definedName name="________EXC8" localSheetId="7">#REF!</definedName>
    <definedName name="________EXC8" localSheetId="6">#REF!</definedName>
    <definedName name="________EXC8" localSheetId="0">#REF!</definedName>
    <definedName name="________EXC8">#REF!</definedName>
    <definedName name="________EXC9" localSheetId="10">#REF!</definedName>
    <definedName name="________EXC9" localSheetId="9">#REF!</definedName>
    <definedName name="________EXC9" localSheetId="11">#REF!</definedName>
    <definedName name="________EXC9" localSheetId="4">#REF!</definedName>
    <definedName name="________EXC9" localSheetId="7">#REF!</definedName>
    <definedName name="________EXC9" localSheetId="6">#REF!</definedName>
    <definedName name="________EXC9" localSheetId="0">#REF!</definedName>
    <definedName name="________EXC9">#REF!</definedName>
    <definedName name="________INF1" localSheetId="11">#REF!</definedName>
    <definedName name="________INF1" localSheetId="4">#REF!</definedName>
    <definedName name="________INF1" localSheetId="7">#REF!</definedName>
    <definedName name="________INF1" localSheetId="6">#REF!</definedName>
    <definedName name="________INF1" localSheetId="0">#REF!</definedName>
    <definedName name="________INF1">#REF!</definedName>
    <definedName name="________min2" localSheetId="11">#REF!</definedName>
    <definedName name="________min2" localSheetId="4">#REF!</definedName>
    <definedName name="________min2" localSheetId="7">#REF!</definedName>
    <definedName name="________min2" localSheetId="6">#REF!</definedName>
    <definedName name="________min2" localSheetId="0">#REF!</definedName>
    <definedName name="________min2">#REF!</definedName>
    <definedName name="________Pa1">'[6]Paral. 1'!$E$1:$E$65536</definedName>
    <definedName name="________Pa2">'[6]Paral. 2'!$E$1:$E$65536</definedName>
    <definedName name="________Pa3">'[6]Paral. 3'!$E$1:$E$65536</definedName>
    <definedName name="________Pa4">[6]Paral.4!$E$1:$E$65536</definedName>
    <definedName name="________PAG1">'[4]OPS&amp;OMS'!$A$1:$D$26</definedName>
    <definedName name="________Pag10" localSheetId="11">#REF!</definedName>
    <definedName name="________Pag10" localSheetId="4">#REF!</definedName>
    <definedName name="________Pag10" localSheetId="7">#REF!</definedName>
    <definedName name="________Pag10" localSheetId="6">#REF!</definedName>
    <definedName name="________Pag10" localSheetId="0">#REF!</definedName>
    <definedName name="________Pag10">#REF!</definedName>
    <definedName name="________PAG2">'[4]OPS&amp;OMS'!$D$1:$E$68</definedName>
    <definedName name="________PAG3">'[4]OPS&amp;OMS'!$A$70:$D$115</definedName>
    <definedName name="________PAG4">'[4]OPS&amp;OMS'!$A$117:$IV$8194</definedName>
    <definedName name="________PAG5">'[4]OPS&amp;OMS'!$A$186:$D$236</definedName>
    <definedName name="________Po2" localSheetId="11">[7]REAJUSTESACTA1PROVI!#REF!</definedName>
    <definedName name="________Po2" localSheetId="4">[7]REAJUSTESACTA1PROVI!#REF!</definedName>
    <definedName name="________Po2" localSheetId="6">[7]REAJUSTESACTA1PROVI!#REF!</definedName>
    <definedName name="________Po2" localSheetId="0">[7]REAJUSTESACTA1PROVI!#REF!</definedName>
    <definedName name="________Po2">[7]REAJUSTESACTA1PROVI!#REF!</definedName>
    <definedName name="________r" localSheetId="11">'[1]APU PVC'!#REF!</definedName>
    <definedName name="________r" localSheetId="4">'[1]APU PVC'!#REF!</definedName>
    <definedName name="________r" localSheetId="6">'[1]APU PVC'!#REF!</definedName>
    <definedName name="________r" localSheetId="0">'[1]APU PVC'!#REF!</definedName>
    <definedName name="________r">'[1]APU PVC'!#REF!</definedName>
    <definedName name="________ST166">[8]BASE!$D$248</definedName>
    <definedName name="________TLL3" localSheetId="11">#REF!</definedName>
    <definedName name="________TLL3" localSheetId="4">#REF!</definedName>
    <definedName name="________TLL3" localSheetId="7">#REF!</definedName>
    <definedName name="________TLL3" localSheetId="6">#REF!</definedName>
    <definedName name="________TLL3" localSheetId="0">#REF!</definedName>
    <definedName name="________TLL3">#REF!</definedName>
    <definedName name="________TP1" localSheetId="11">#REF!</definedName>
    <definedName name="________TP1" localSheetId="4">#REF!</definedName>
    <definedName name="________TP1" localSheetId="7">#REF!</definedName>
    <definedName name="________TP1" localSheetId="6">#REF!</definedName>
    <definedName name="________TP1" localSheetId="0">#REF!</definedName>
    <definedName name="________TP1">#REF!</definedName>
    <definedName name="________TPE8016">[8]BASE!$D$146</definedName>
    <definedName name="________TPE8020">[8]BASE!$D$147</definedName>
    <definedName name="________TPE8025">[8]BASE!$D$148</definedName>
    <definedName name="________TPN1002">[8]BASE!$D$150</definedName>
    <definedName name="________TPN1003">[8]BASE!$D$151</definedName>
    <definedName name="________TPN1004">[8]BASE!$D$152</definedName>
    <definedName name="________TPN1006">[8]BASE!$D$153</definedName>
    <definedName name="________TPN1008">[8]BASE!$D$154</definedName>
    <definedName name="________TPN1202">[8]BASE!$D$160</definedName>
    <definedName name="________TPN1203">[8]BASE!$D$161</definedName>
    <definedName name="________TPN1204">[8]BASE!$D$162</definedName>
    <definedName name="________TPN1206">[8]BASE!$D$163</definedName>
    <definedName name="________TPN1208">[8]BASE!$D$164</definedName>
    <definedName name="________TPN16012">[8]BASE!$D$167</definedName>
    <definedName name="________TPN1602">[8]BASE!$D$168</definedName>
    <definedName name="________TPN1603">[8]BASE!$D$169</definedName>
    <definedName name="________TPN1604">[8]BASE!$D$170</definedName>
    <definedName name="________TPN1606">[8]BASE!$D$171</definedName>
    <definedName name="________TPN1608">[8]BASE!$D$172</definedName>
    <definedName name="________TUZ22" localSheetId="11">[9]BASE!#REF!</definedName>
    <definedName name="________TUZ22" localSheetId="4">[9]BASE!#REF!</definedName>
    <definedName name="________TUZ22" localSheetId="6">[9]BASE!#REF!</definedName>
    <definedName name="________TUZ22" localSheetId="0">[9]BASE!#REF!</definedName>
    <definedName name="________TUZ22">[9]BASE!#REF!</definedName>
    <definedName name="________TUZ36" localSheetId="11">[9]BASE!#REF!</definedName>
    <definedName name="________TUZ36" localSheetId="4">[9]BASE!#REF!</definedName>
    <definedName name="________TUZ36" localSheetId="6">[9]BASE!#REF!</definedName>
    <definedName name="________TUZ36" localSheetId="0">[9]BASE!#REF!</definedName>
    <definedName name="________TUZ36">[9]BASE!#REF!</definedName>
    <definedName name="________TZ323" localSheetId="11">[9]BASE!#REF!</definedName>
    <definedName name="________TZ323" localSheetId="4">[9]BASE!#REF!</definedName>
    <definedName name="________TZ323" localSheetId="6">[9]BASE!#REF!</definedName>
    <definedName name="________TZ323" localSheetId="0">[9]BASE!#REF!</definedName>
    <definedName name="________TZ323">[9]BASE!#REF!</definedName>
    <definedName name="________TZ324" localSheetId="11">[9]BASE!#REF!</definedName>
    <definedName name="________TZ324" localSheetId="4">[9]BASE!#REF!</definedName>
    <definedName name="________TZ324" localSheetId="6">[9]BASE!#REF!</definedName>
    <definedName name="________TZ324" localSheetId="0">[9]BASE!#REF!</definedName>
    <definedName name="________TZ324">[9]BASE!#REF!</definedName>
    <definedName name="_______AIU1" localSheetId="11">#REF!</definedName>
    <definedName name="_______AIU1" localSheetId="4">#REF!</definedName>
    <definedName name="_______AIU1" localSheetId="7">#REF!</definedName>
    <definedName name="_______AIU1" localSheetId="6">#REF!</definedName>
    <definedName name="_______AIU1" localSheetId="0">#REF!</definedName>
    <definedName name="_______AIU1">#REF!</definedName>
    <definedName name="_______AIU2">[5]BASE!$C$5</definedName>
    <definedName name="_______apu1" localSheetId="10">[3]INSUMOS!#REF!</definedName>
    <definedName name="_______apu1" localSheetId="9">[3]INSUMOS!#REF!</definedName>
    <definedName name="_______apu1" localSheetId="11">[3]INSUMOS!#REF!</definedName>
    <definedName name="_______apu1" localSheetId="4">[3]INSUMOS!#REF!</definedName>
    <definedName name="_______apu1" localSheetId="6">[3]INSUMOS!#REF!</definedName>
    <definedName name="_______apu1" localSheetId="0">[3]INSUMOS!#REF!</definedName>
    <definedName name="_______apu1">[3]INSUMOS!#REF!</definedName>
    <definedName name="_______Cod1" localSheetId="11">#REF!</definedName>
    <definedName name="_______Cod1" localSheetId="4">#REF!</definedName>
    <definedName name="_______Cod1" localSheetId="7">#REF!</definedName>
    <definedName name="_______Cod1" localSheetId="6">#REF!</definedName>
    <definedName name="_______Cod1" localSheetId="0">#REF!</definedName>
    <definedName name="_______Cod1">#REF!</definedName>
    <definedName name="_______EST1" localSheetId="10">#REF!</definedName>
    <definedName name="_______EST1" localSheetId="9">#REF!</definedName>
    <definedName name="_______EST1" localSheetId="11">#REF!</definedName>
    <definedName name="_______EST1" localSheetId="4">#REF!</definedName>
    <definedName name="_______EST1" localSheetId="7">#REF!</definedName>
    <definedName name="_______EST1" localSheetId="6">#REF!</definedName>
    <definedName name="_______EST1" localSheetId="0">#REF!</definedName>
    <definedName name="_______EST1">#REF!</definedName>
    <definedName name="_______EST10" localSheetId="10">#REF!</definedName>
    <definedName name="_______EST10" localSheetId="9">#REF!</definedName>
    <definedName name="_______EST10" localSheetId="11">#REF!</definedName>
    <definedName name="_______EST10" localSheetId="4">#REF!</definedName>
    <definedName name="_______EST10" localSheetId="7">#REF!</definedName>
    <definedName name="_______EST10" localSheetId="6">#REF!</definedName>
    <definedName name="_______EST10" localSheetId="0">#REF!</definedName>
    <definedName name="_______EST10">#REF!</definedName>
    <definedName name="_______EST11" localSheetId="10">#REF!</definedName>
    <definedName name="_______EST11" localSheetId="9">#REF!</definedName>
    <definedName name="_______EST11" localSheetId="11">#REF!</definedName>
    <definedName name="_______EST11" localSheetId="4">#REF!</definedName>
    <definedName name="_______EST11" localSheetId="7">#REF!</definedName>
    <definedName name="_______EST11" localSheetId="6">#REF!</definedName>
    <definedName name="_______EST11" localSheetId="0">#REF!</definedName>
    <definedName name="_______EST11">#REF!</definedName>
    <definedName name="_______EST12" localSheetId="10">#REF!</definedName>
    <definedName name="_______EST12" localSheetId="9">#REF!</definedName>
    <definedName name="_______EST12" localSheetId="11">#REF!</definedName>
    <definedName name="_______EST12" localSheetId="4">#REF!</definedName>
    <definedName name="_______EST12" localSheetId="7">#REF!</definedName>
    <definedName name="_______EST12" localSheetId="6">#REF!</definedName>
    <definedName name="_______EST12" localSheetId="0">#REF!</definedName>
    <definedName name="_______EST12">#REF!</definedName>
    <definedName name="_______EST13" localSheetId="10">#REF!</definedName>
    <definedName name="_______EST13" localSheetId="9">#REF!</definedName>
    <definedName name="_______EST13" localSheetId="11">#REF!</definedName>
    <definedName name="_______EST13" localSheetId="4">#REF!</definedName>
    <definedName name="_______EST13" localSheetId="7">#REF!</definedName>
    <definedName name="_______EST13" localSheetId="6">#REF!</definedName>
    <definedName name="_______EST13" localSheetId="0">#REF!</definedName>
    <definedName name="_______EST13">#REF!</definedName>
    <definedName name="_______EST14" localSheetId="10">#REF!</definedName>
    <definedName name="_______EST14" localSheetId="9">#REF!</definedName>
    <definedName name="_______EST14" localSheetId="11">#REF!</definedName>
    <definedName name="_______EST14" localSheetId="4">#REF!</definedName>
    <definedName name="_______EST14" localSheetId="7">#REF!</definedName>
    <definedName name="_______EST14" localSheetId="6">#REF!</definedName>
    <definedName name="_______EST14" localSheetId="0">#REF!</definedName>
    <definedName name="_______EST14">#REF!</definedName>
    <definedName name="_______EST15" localSheetId="10">#REF!</definedName>
    <definedName name="_______EST15" localSheetId="9">#REF!</definedName>
    <definedName name="_______EST15" localSheetId="11">#REF!</definedName>
    <definedName name="_______EST15" localSheetId="4">#REF!</definedName>
    <definedName name="_______EST15" localSheetId="7">#REF!</definedName>
    <definedName name="_______EST15" localSheetId="6">#REF!</definedName>
    <definedName name="_______EST15" localSheetId="0">#REF!</definedName>
    <definedName name="_______EST15">#REF!</definedName>
    <definedName name="_______EST16" localSheetId="10">#REF!</definedName>
    <definedName name="_______EST16" localSheetId="9">#REF!</definedName>
    <definedName name="_______EST16" localSheetId="11">#REF!</definedName>
    <definedName name="_______EST16" localSheetId="4">#REF!</definedName>
    <definedName name="_______EST16" localSheetId="7">#REF!</definedName>
    <definedName name="_______EST16" localSheetId="6">#REF!</definedName>
    <definedName name="_______EST16" localSheetId="0">#REF!</definedName>
    <definedName name="_______EST16">#REF!</definedName>
    <definedName name="_______EST17" localSheetId="10">#REF!</definedName>
    <definedName name="_______EST17" localSheetId="9">#REF!</definedName>
    <definedName name="_______EST17" localSheetId="11">#REF!</definedName>
    <definedName name="_______EST17" localSheetId="4">#REF!</definedName>
    <definedName name="_______EST17" localSheetId="7">#REF!</definedName>
    <definedName name="_______EST17" localSheetId="6">#REF!</definedName>
    <definedName name="_______EST17" localSheetId="0">#REF!</definedName>
    <definedName name="_______EST17">#REF!</definedName>
    <definedName name="_______EST18" localSheetId="10">#REF!</definedName>
    <definedName name="_______EST18" localSheetId="9">#REF!</definedName>
    <definedName name="_______EST18" localSheetId="11">#REF!</definedName>
    <definedName name="_______EST18" localSheetId="4">#REF!</definedName>
    <definedName name="_______EST18" localSheetId="7">#REF!</definedName>
    <definedName name="_______EST18" localSheetId="6">#REF!</definedName>
    <definedName name="_______EST18" localSheetId="0">#REF!</definedName>
    <definedName name="_______EST18">#REF!</definedName>
    <definedName name="_______EST19" localSheetId="10">#REF!</definedName>
    <definedName name="_______EST19" localSheetId="9">#REF!</definedName>
    <definedName name="_______EST19" localSheetId="11">#REF!</definedName>
    <definedName name="_______EST19" localSheetId="4">#REF!</definedName>
    <definedName name="_______EST19" localSheetId="7">#REF!</definedName>
    <definedName name="_______EST19" localSheetId="6">#REF!</definedName>
    <definedName name="_______EST19" localSheetId="0">#REF!</definedName>
    <definedName name="_______EST19">#REF!</definedName>
    <definedName name="_______EST2" localSheetId="10">#REF!</definedName>
    <definedName name="_______EST2" localSheetId="9">#REF!</definedName>
    <definedName name="_______EST2" localSheetId="11">#REF!</definedName>
    <definedName name="_______EST2" localSheetId="4">#REF!</definedName>
    <definedName name="_______EST2" localSheetId="7">#REF!</definedName>
    <definedName name="_______EST2" localSheetId="6">#REF!</definedName>
    <definedName name="_______EST2" localSheetId="0">#REF!</definedName>
    <definedName name="_______EST2">#REF!</definedName>
    <definedName name="_______EST3" localSheetId="10">#REF!</definedName>
    <definedName name="_______EST3" localSheetId="9">#REF!</definedName>
    <definedName name="_______EST3" localSheetId="11">#REF!</definedName>
    <definedName name="_______EST3" localSheetId="4">#REF!</definedName>
    <definedName name="_______EST3" localSheetId="7">#REF!</definedName>
    <definedName name="_______EST3" localSheetId="6">#REF!</definedName>
    <definedName name="_______EST3" localSheetId="0">#REF!</definedName>
    <definedName name="_______EST3">#REF!</definedName>
    <definedName name="_______EST4" localSheetId="10">#REF!</definedName>
    <definedName name="_______EST4" localSheetId="9">#REF!</definedName>
    <definedName name="_______EST4" localSheetId="11">#REF!</definedName>
    <definedName name="_______EST4" localSheetId="4">#REF!</definedName>
    <definedName name="_______EST4" localSheetId="7">#REF!</definedName>
    <definedName name="_______EST4" localSheetId="6">#REF!</definedName>
    <definedName name="_______EST4" localSheetId="0">#REF!</definedName>
    <definedName name="_______EST4">#REF!</definedName>
    <definedName name="_______EST5" localSheetId="10">#REF!</definedName>
    <definedName name="_______EST5" localSheetId="9">#REF!</definedName>
    <definedName name="_______EST5" localSheetId="11">#REF!</definedName>
    <definedName name="_______EST5" localSheetId="4">#REF!</definedName>
    <definedName name="_______EST5" localSheetId="7">#REF!</definedName>
    <definedName name="_______EST5" localSheetId="6">#REF!</definedName>
    <definedName name="_______EST5" localSheetId="0">#REF!</definedName>
    <definedName name="_______EST5">#REF!</definedName>
    <definedName name="_______EST6" localSheetId="10">#REF!</definedName>
    <definedName name="_______EST6" localSheetId="9">#REF!</definedName>
    <definedName name="_______EST6" localSheetId="11">#REF!</definedName>
    <definedName name="_______EST6" localSheetId="4">#REF!</definedName>
    <definedName name="_______EST6" localSheetId="7">#REF!</definedName>
    <definedName name="_______EST6" localSheetId="6">#REF!</definedName>
    <definedName name="_______EST6" localSheetId="0">#REF!</definedName>
    <definedName name="_______EST6">#REF!</definedName>
    <definedName name="_______EST7" localSheetId="10">#REF!</definedName>
    <definedName name="_______EST7" localSheetId="9">#REF!</definedName>
    <definedName name="_______EST7" localSheetId="11">#REF!</definedName>
    <definedName name="_______EST7" localSheetId="4">#REF!</definedName>
    <definedName name="_______EST7" localSheetId="7">#REF!</definedName>
    <definedName name="_______EST7" localSheetId="6">#REF!</definedName>
    <definedName name="_______EST7" localSheetId="0">#REF!</definedName>
    <definedName name="_______EST7">#REF!</definedName>
    <definedName name="_______EST8" localSheetId="10">#REF!</definedName>
    <definedName name="_______EST8" localSheetId="9">#REF!</definedName>
    <definedName name="_______EST8" localSheetId="11">#REF!</definedName>
    <definedName name="_______EST8" localSheetId="4">#REF!</definedName>
    <definedName name="_______EST8" localSheetId="7">#REF!</definedName>
    <definedName name="_______EST8" localSheetId="6">#REF!</definedName>
    <definedName name="_______EST8" localSheetId="0">#REF!</definedName>
    <definedName name="_______EST8">#REF!</definedName>
    <definedName name="_______EST9" localSheetId="10">#REF!</definedName>
    <definedName name="_______EST9" localSheetId="9">#REF!</definedName>
    <definedName name="_______EST9" localSheetId="11">#REF!</definedName>
    <definedName name="_______EST9" localSheetId="4">#REF!</definedName>
    <definedName name="_______EST9" localSheetId="7">#REF!</definedName>
    <definedName name="_______EST9" localSheetId="6">#REF!</definedName>
    <definedName name="_______EST9" localSheetId="0">#REF!</definedName>
    <definedName name="_______EST9">#REF!</definedName>
    <definedName name="_______EXC1" localSheetId="10">#REF!</definedName>
    <definedName name="_______EXC1" localSheetId="9">#REF!</definedName>
    <definedName name="_______EXC1" localSheetId="11">#REF!</definedName>
    <definedName name="_______EXC1" localSheetId="4">#REF!</definedName>
    <definedName name="_______EXC1" localSheetId="7">#REF!</definedName>
    <definedName name="_______EXC1" localSheetId="6">#REF!</definedName>
    <definedName name="_______EXC1" localSheetId="0">#REF!</definedName>
    <definedName name="_______EXC1">#REF!</definedName>
    <definedName name="_______EXC10" localSheetId="10">#REF!</definedName>
    <definedName name="_______EXC10" localSheetId="9">#REF!</definedName>
    <definedName name="_______EXC10" localSheetId="11">#REF!</definedName>
    <definedName name="_______EXC10" localSheetId="4">#REF!</definedName>
    <definedName name="_______EXC10" localSheetId="7">#REF!</definedName>
    <definedName name="_______EXC10" localSheetId="6">#REF!</definedName>
    <definedName name="_______EXC10" localSheetId="0">#REF!</definedName>
    <definedName name="_______EXC10">#REF!</definedName>
    <definedName name="_______EXC11" localSheetId="10">#REF!</definedName>
    <definedName name="_______EXC11" localSheetId="9">#REF!</definedName>
    <definedName name="_______EXC11" localSheetId="11">#REF!</definedName>
    <definedName name="_______EXC11" localSheetId="4">#REF!</definedName>
    <definedName name="_______EXC11" localSheetId="7">#REF!</definedName>
    <definedName name="_______EXC11" localSheetId="6">#REF!</definedName>
    <definedName name="_______EXC11" localSheetId="0">#REF!</definedName>
    <definedName name="_______EXC11">#REF!</definedName>
    <definedName name="_______EXC12" localSheetId="10">#REF!</definedName>
    <definedName name="_______EXC12" localSheetId="9">#REF!</definedName>
    <definedName name="_______EXC12" localSheetId="11">#REF!</definedName>
    <definedName name="_______EXC12" localSheetId="4">#REF!</definedName>
    <definedName name="_______EXC12" localSheetId="7">#REF!</definedName>
    <definedName name="_______EXC12" localSheetId="6">#REF!</definedName>
    <definedName name="_______EXC12" localSheetId="0">#REF!</definedName>
    <definedName name="_______EXC12">#REF!</definedName>
    <definedName name="_______EXC2" localSheetId="10">#REF!</definedName>
    <definedName name="_______EXC2" localSheetId="9">#REF!</definedName>
    <definedName name="_______EXC2" localSheetId="11">#REF!</definedName>
    <definedName name="_______EXC2" localSheetId="4">#REF!</definedName>
    <definedName name="_______EXC2" localSheetId="7">#REF!</definedName>
    <definedName name="_______EXC2" localSheetId="6">#REF!</definedName>
    <definedName name="_______EXC2" localSheetId="0">#REF!</definedName>
    <definedName name="_______EXC2">#REF!</definedName>
    <definedName name="_______EXC3" localSheetId="10">#REF!</definedName>
    <definedName name="_______EXC3" localSheetId="9">#REF!</definedName>
    <definedName name="_______EXC3" localSheetId="11">#REF!</definedName>
    <definedName name="_______EXC3" localSheetId="4">#REF!</definedName>
    <definedName name="_______EXC3" localSheetId="7">#REF!</definedName>
    <definedName name="_______EXC3" localSheetId="6">#REF!</definedName>
    <definedName name="_______EXC3" localSheetId="0">#REF!</definedName>
    <definedName name="_______EXC3">#REF!</definedName>
    <definedName name="_______EXC4" localSheetId="10">#REF!</definedName>
    <definedName name="_______EXC4" localSheetId="9">#REF!</definedName>
    <definedName name="_______EXC4" localSheetId="11">#REF!</definedName>
    <definedName name="_______EXC4" localSheetId="4">#REF!</definedName>
    <definedName name="_______EXC4" localSheetId="7">#REF!</definedName>
    <definedName name="_______EXC4" localSheetId="6">#REF!</definedName>
    <definedName name="_______EXC4" localSheetId="0">#REF!</definedName>
    <definedName name="_______EXC4">#REF!</definedName>
    <definedName name="_______EXC5" localSheetId="10">#REF!</definedName>
    <definedName name="_______EXC5" localSheetId="9">#REF!</definedName>
    <definedName name="_______EXC5" localSheetId="11">#REF!</definedName>
    <definedName name="_______EXC5" localSheetId="4">#REF!</definedName>
    <definedName name="_______EXC5" localSheetId="7">#REF!</definedName>
    <definedName name="_______EXC5" localSheetId="6">#REF!</definedName>
    <definedName name="_______EXC5" localSheetId="0">#REF!</definedName>
    <definedName name="_______EXC5">#REF!</definedName>
    <definedName name="_______EXC6" localSheetId="10">#REF!</definedName>
    <definedName name="_______EXC6" localSheetId="9">#REF!</definedName>
    <definedName name="_______EXC6" localSheetId="11">#REF!</definedName>
    <definedName name="_______EXC6" localSheetId="4">#REF!</definedName>
    <definedName name="_______EXC6" localSheetId="7">#REF!</definedName>
    <definedName name="_______EXC6" localSheetId="6">#REF!</definedName>
    <definedName name="_______EXC6" localSheetId="0">#REF!</definedName>
    <definedName name="_______EXC6">#REF!</definedName>
    <definedName name="_______EXC7" localSheetId="10">#REF!</definedName>
    <definedName name="_______EXC7" localSheetId="9">#REF!</definedName>
    <definedName name="_______EXC7" localSheetId="11">#REF!</definedName>
    <definedName name="_______EXC7" localSheetId="4">#REF!</definedName>
    <definedName name="_______EXC7" localSheetId="7">#REF!</definedName>
    <definedName name="_______EXC7" localSheetId="6">#REF!</definedName>
    <definedName name="_______EXC7" localSheetId="0">#REF!</definedName>
    <definedName name="_______EXC7">#REF!</definedName>
    <definedName name="_______EXC8" localSheetId="10">#REF!</definedName>
    <definedName name="_______EXC8" localSheetId="9">#REF!</definedName>
    <definedName name="_______EXC8" localSheetId="11">#REF!</definedName>
    <definedName name="_______EXC8" localSheetId="4">#REF!</definedName>
    <definedName name="_______EXC8" localSheetId="7">#REF!</definedName>
    <definedName name="_______EXC8" localSheetId="6">#REF!</definedName>
    <definedName name="_______EXC8" localSheetId="0">#REF!</definedName>
    <definedName name="_______EXC8">#REF!</definedName>
    <definedName name="_______EXC9" localSheetId="10">#REF!</definedName>
    <definedName name="_______EXC9" localSheetId="9">#REF!</definedName>
    <definedName name="_______EXC9" localSheetId="11">#REF!</definedName>
    <definedName name="_______EXC9" localSheetId="4">#REF!</definedName>
    <definedName name="_______EXC9" localSheetId="7">#REF!</definedName>
    <definedName name="_______EXC9" localSheetId="6">#REF!</definedName>
    <definedName name="_______EXC9" localSheetId="0">#REF!</definedName>
    <definedName name="_______EXC9">#REF!</definedName>
    <definedName name="_______INF1" localSheetId="11">#REF!</definedName>
    <definedName name="_______INF1" localSheetId="4">#REF!</definedName>
    <definedName name="_______INF1" localSheetId="7">#REF!</definedName>
    <definedName name="_______INF1" localSheetId="6">#REF!</definedName>
    <definedName name="_______INF1" localSheetId="0">#REF!</definedName>
    <definedName name="_______INF1">#REF!</definedName>
    <definedName name="_______min2" localSheetId="11">#REF!</definedName>
    <definedName name="_______min2" localSheetId="4">#REF!</definedName>
    <definedName name="_______min2" localSheetId="7">#REF!</definedName>
    <definedName name="_______min2" localSheetId="6">#REF!</definedName>
    <definedName name="_______min2" localSheetId="0">#REF!</definedName>
    <definedName name="_______min2">#REF!</definedName>
    <definedName name="_______Pa1">'[6]Paral. 1'!$E$1:$E$65536</definedName>
    <definedName name="_______Pa2">'[6]Paral. 2'!$E$1:$E$65536</definedName>
    <definedName name="_______Pa3">'[6]Paral. 3'!$E$1:$E$65536</definedName>
    <definedName name="_______Pa4">[6]Paral.4!$E$1:$E$65536</definedName>
    <definedName name="_______PAG1">'[4]OPS&amp;OMS'!$A$1:$D$26</definedName>
    <definedName name="_______Pag10" localSheetId="11">#REF!</definedName>
    <definedName name="_______Pag10" localSheetId="4">#REF!</definedName>
    <definedName name="_______Pag10" localSheetId="7">#REF!</definedName>
    <definedName name="_______Pag10" localSheetId="6">#REF!</definedName>
    <definedName name="_______Pag10" localSheetId="0">#REF!</definedName>
    <definedName name="_______Pag10">#REF!</definedName>
    <definedName name="_______PAG2">'[4]OPS&amp;OMS'!$D$1:$E$68</definedName>
    <definedName name="_______PAG3">'[4]OPS&amp;OMS'!$A$70:$D$115</definedName>
    <definedName name="_______PAG4">'[4]OPS&amp;OMS'!$A$117:$IV$8194</definedName>
    <definedName name="_______PAG5">'[4]OPS&amp;OMS'!$A$186:$D$236</definedName>
    <definedName name="_______Po2" localSheetId="11">[7]REAJUSTESACTA1PROVI!#REF!</definedName>
    <definedName name="_______Po2" localSheetId="4">[7]REAJUSTESACTA1PROVI!#REF!</definedName>
    <definedName name="_______Po2" localSheetId="6">[7]REAJUSTESACTA1PROVI!#REF!</definedName>
    <definedName name="_______Po2" localSheetId="0">[7]REAJUSTESACTA1PROVI!#REF!</definedName>
    <definedName name="_______Po2">[7]REAJUSTESACTA1PROVI!#REF!</definedName>
    <definedName name="_______r" localSheetId="11">'[1]APU PVC'!#REF!</definedName>
    <definedName name="_______r" localSheetId="4">'[1]APU PVC'!#REF!</definedName>
    <definedName name="_______r" localSheetId="6">'[1]APU PVC'!#REF!</definedName>
    <definedName name="_______r" localSheetId="0">'[1]APU PVC'!#REF!</definedName>
    <definedName name="_______r">'[1]APU PVC'!#REF!</definedName>
    <definedName name="_______ST166">[8]BASE!$D$248</definedName>
    <definedName name="_______TLL3" localSheetId="11">#REF!</definedName>
    <definedName name="_______TLL3" localSheetId="4">#REF!</definedName>
    <definedName name="_______TLL3" localSheetId="7">#REF!</definedName>
    <definedName name="_______TLL3" localSheetId="6">#REF!</definedName>
    <definedName name="_______TLL3" localSheetId="0">#REF!</definedName>
    <definedName name="_______TLL3">#REF!</definedName>
    <definedName name="_______TP1" localSheetId="11">#REF!</definedName>
    <definedName name="_______TP1" localSheetId="4">#REF!</definedName>
    <definedName name="_______TP1" localSheetId="7">#REF!</definedName>
    <definedName name="_______TP1" localSheetId="6">#REF!</definedName>
    <definedName name="_______TP1" localSheetId="0">#REF!</definedName>
    <definedName name="_______TP1">#REF!</definedName>
    <definedName name="_______TPE8016">[8]BASE!$D$146</definedName>
    <definedName name="_______TPE8020">[8]BASE!$D$147</definedName>
    <definedName name="_______TPE8025">[8]BASE!$D$148</definedName>
    <definedName name="_______TPN1002">[8]BASE!$D$150</definedName>
    <definedName name="_______TPN1003">[8]BASE!$D$151</definedName>
    <definedName name="_______TPN1004">[8]BASE!$D$152</definedName>
    <definedName name="_______TPN1006">[8]BASE!$D$153</definedName>
    <definedName name="_______TPN1008">[8]BASE!$D$154</definedName>
    <definedName name="_______TPN1202">[8]BASE!$D$160</definedName>
    <definedName name="_______TPN1203">[8]BASE!$D$161</definedName>
    <definedName name="_______TPN1204">[8]BASE!$D$162</definedName>
    <definedName name="_______TPN1206">[8]BASE!$D$163</definedName>
    <definedName name="_______TPN1208">[8]BASE!$D$164</definedName>
    <definedName name="_______TPN16012">[8]BASE!$D$167</definedName>
    <definedName name="_______TPN1602">[8]BASE!$D$168</definedName>
    <definedName name="_______TPN1603">[8]BASE!$D$169</definedName>
    <definedName name="_______TPN1604">[8]BASE!$D$170</definedName>
    <definedName name="_______TPN1606">[8]BASE!$D$171</definedName>
    <definedName name="_______TPN1608">[8]BASE!$D$172</definedName>
    <definedName name="_______TUZ22" localSheetId="11">[9]BASE!#REF!</definedName>
    <definedName name="_______TUZ22" localSheetId="4">[9]BASE!#REF!</definedName>
    <definedName name="_______TUZ22" localSheetId="6">[9]BASE!#REF!</definedName>
    <definedName name="_______TUZ22" localSheetId="0">[9]BASE!#REF!</definedName>
    <definedName name="_______TUZ22">[9]BASE!#REF!</definedName>
    <definedName name="_______TUZ36" localSheetId="11">[9]BASE!#REF!</definedName>
    <definedName name="_______TUZ36" localSheetId="4">[9]BASE!#REF!</definedName>
    <definedName name="_______TUZ36" localSheetId="6">[9]BASE!#REF!</definedName>
    <definedName name="_______TUZ36" localSheetId="0">[9]BASE!#REF!</definedName>
    <definedName name="_______TUZ36">[9]BASE!#REF!</definedName>
    <definedName name="_______TZ323" localSheetId="11">[9]BASE!#REF!</definedName>
    <definedName name="_______TZ323" localSheetId="4">[9]BASE!#REF!</definedName>
    <definedName name="_______TZ323" localSheetId="6">[9]BASE!#REF!</definedName>
    <definedName name="_______TZ323" localSheetId="0">[9]BASE!#REF!</definedName>
    <definedName name="_______TZ323">[9]BASE!#REF!</definedName>
    <definedName name="_______TZ324" localSheetId="11">[9]BASE!#REF!</definedName>
    <definedName name="_______TZ324" localSheetId="4">[9]BASE!#REF!</definedName>
    <definedName name="_______TZ324" localSheetId="6">[9]BASE!#REF!</definedName>
    <definedName name="_______TZ324" localSheetId="0">[9]BASE!#REF!</definedName>
    <definedName name="_______TZ324">[9]BASE!#REF!</definedName>
    <definedName name="______AIU1" localSheetId="11">#REF!</definedName>
    <definedName name="______AIU1" localSheetId="4">#REF!</definedName>
    <definedName name="______AIU1" localSheetId="7">#REF!</definedName>
    <definedName name="______AIU1" localSheetId="6">#REF!</definedName>
    <definedName name="______AIU1" localSheetId="0">#REF!</definedName>
    <definedName name="______AIU1">#REF!</definedName>
    <definedName name="______AIU2">[5]BASE!$C$5</definedName>
    <definedName name="______apu1" localSheetId="10">[3]INSUMOS!#REF!</definedName>
    <definedName name="______apu1" localSheetId="9">[3]INSUMOS!#REF!</definedName>
    <definedName name="______apu1" localSheetId="11">[3]INSUMOS!#REF!</definedName>
    <definedName name="______apu1" localSheetId="4">[3]INSUMOS!#REF!</definedName>
    <definedName name="______apu1" localSheetId="6">[3]INSUMOS!#REF!</definedName>
    <definedName name="______apu1" localSheetId="0">[3]INSUMOS!#REF!</definedName>
    <definedName name="______apu1">[3]INSUMOS!#REF!</definedName>
    <definedName name="______Cod1" localSheetId="11">#REF!</definedName>
    <definedName name="______Cod1" localSheetId="4">#REF!</definedName>
    <definedName name="______Cod1" localSheetId="7">#REF!</definedName>
    <definedName name="______Cod1" localSheetId="6">#REF!</definedName>
    <definedName name="______Cod1" localSheetId="0">#REF!</definedName>
    <definedName name="______Cod1">#REF!</definedName>
    <definedName name="______EST1" localSheetId="10">#REF!</definedName>
    <definedName name="______EST1" localSheetId="9">#REF!</definedName>
    <definedName name="______EST1" localSheetId="11">#REF!</definedName>
    <definedName name="______EST1" localSheetId="4">#REF!</definedName>
    <definedName name="______EST1" localSheetId="7">#REF!</definedName>
    <definedName name="______EST1" localSheetId="6">#REF!</definedName>
    <definedName name="______EST1" localSheetId="0">#REF!</definedName>
    <definedName name="______EST1">#REF!</definedName>
    <definedName name="______EST10" localSheetId="10">#REF!</definedName>
    <definedName name="______EST10" localSheetId="9">#REF!</definedName>
    <definedName name="______EST10" localSheetId="11">#REF!</definedName>
    <definedName name="______EST10" localSheetId="4">#REF!</definedName>
    <definedName name="______EST10" localSheetId="7">#REF!</definedName>
    <definedName name="______EST10" localSheetId="6">#REF!</definedName>
    <definedName name="______EST10" localSheetId="0">#REF!</definedName>
    <definedName name="______EST10">#REF!</definedName>
    <definedName name="______EST11" localSheetId="10">#REF!</definedName>
    <definedName name="______EST11" localSheetId="9">#REF!</definedName>
    <definedName name="______EST11" localSheetId="11">#REF!</definedName>
    <definedName name="______EST11" localSheetId="4">#REF!</definedName>
    <definedName name="______EST11" localSheetId="7">#REF!</definedName>
    <definedName name="______EST11" localSheetId="6">#REF!</definedName>
    <definedName name="______EST11" localSheetId="0">#REF!</definedName>
    <definedName name="______EST11">#REF!</definedName>
    <definedName name="______EST12" localSheetId="10">#REF!</definedName>
    <definedName name="______EST12" localSheetId="9">#REF!</definedName>
    <definedName name="______EST12" localSheetId="11">#REF!</definedName>
    <definedName name="______EST12" localSheetId="4">#REF!</definedName>
    <definedName name="______EST12" localSheetId="7">#REF!</definedName>
    <definedName name="______EST12" localSheetId="6">#REF!</definedName>
    <definedName name="______EST12" localSheetId="0">#REF!</definedName>
    <definedName name="______EST12">#REF!</definedName>
    <definedName name="______EST13" localSheetId="10">#REF!</definedName>
    <definedName name="______EST13" localSheetId="9">#REF!</definedName>
    <definedName name="______EST13" localSheetId="11">#REF!</definedName>
    <definedName name="______EST13" localSheetId="4">#REF!</definedName>
    <definedName name="______EST13" localSheetId="7">#REF!</definedName>
    <definedName name="______EST13" localSheetId="6">#REF!</definedName>
    <definedName name="______EST13" localSheetId="0">#REF!</definedName>
    <definedName name="______EST13">#REF!</definedName>
    <definedName name="______EST14" localSheetId="10">#REF!</definedName>
    <definedName name="______EST14" localSheetId="9">#REF!</definedName>
    <definedName name="______EST14" localSheetId="11">#REF!</definedName>
    <definedName name="______EST14" localSheetId="4">#REF!</definedName>
    <definedName name="______EST14" localSheetId="7">#REF!</definedName>
    <definedName name="______EST14" localSheetId="6">#REF!</definedName>
    <definedName name="______EST14" localSheetId="0">#REF!</definedName>
    <definedName name="______EST14">#REF!</definedName>
    <definedName name="______EST15" localSheetId="10">#REF!</definedName>
    <definedName name="______EST15" localSheetId="9">#REF!</definedName>
    <definedName name="______EST15" localSheetId="11">#REF!</definedName>
    <definedName name="______EST15" localSheetId="4">#REF!</definedName>
    <definedName name="______EST15" localSheetId="7">#REF!</definedName>
    <definedName name="______EST15" localSheetId="6">#REF!</definedName>
    <definedName name="______EST15" localSheetId="0">#REF!</definedName>
    <definedName name="______EST15">#REF!</definedName>
    <definedName name="______EST16" localSheetId="10">#REF!</definedName>
    <definedName name="______EST16" localSheetId="9">#REF!</definedName>
    <definedName name="______EST16" localSheetId="11">#REF!</definedName>
    <definedName name="______EST16" localSheetId="4">#REF!</definedName>
    <definedName name="______EST16" localSheetId="7">#REF!</definedName>
    <definedName name="______EST16" localSheetId="6">#REF!</definedName>
    <definedName name="______EST16" localSheetId="0">#REF!</definedName>
    <definedName name="______EST16">#REF!</definedName>
    <definedName name="______EST17" localSheetId="10">#REF!</definedName>
    <definedName name="______EST17" localSheetId="9">#REF!</definedName>
    <definedName name="______EST17" localSheetId="11">#REF!</definedName>
    <definedName name="______EST17" localSheetId="4">#REF!</definedName>
    <definedName name="______EST17" localSheetId="7">#REF!</definedName>
    <definedName name="______EST17" localSheetId="6">#REF!</definedName>
    <definedName name="______EST17" localSheetId="0">#REF!</definedName>
    <definedName name="______EST17">#REF!</definedName>
    <definedName name="______EST18" localSheetId="10">#REF!</definedName>
    <definedName name="______EST18" localSheetId="9">#REF!</definedName>
    <definedName name="______EST18" localSheetId="11">#REF!</definedName>
    <definedName name="______EST18" localSheetId="4">#REF!</definedName>
    <definedName name="______EST18" localSheetId="7">#REF!</definedName>
    <definedName name="______EST18" localSheetId="6">#REF!</definedName>
    <definedName name="______EST18" localSheetId="0">#REF!</definedName>
    <definedName name="______EST18">#REF!</definedName>
    <definedName name="______EST19" localSheetId="10">#REF!</definedName>
    <definedName name="______EST19" localSheetId="9">#REF!</definedName>
    <definedName name="______EST19" localSheetId="11">#REF!</definedName>
    <definedName name="______EST19" localSheetId="4">#REF!</definedName>
    <definedName name="______EST19" localSheetId="7">#REF!</definedName>
    <definedName name="______EST19" localSheetId="6">#REF!</definedName>
    <definedName name="______EST19" localSheetId="0">#REF!</definedName>
    <definedName name="______EST19">#REF!</definedName>
    <definedName name="______EST2" localSheetId="10">#REF!</definedName>
    <definedName name="______EST2" localSheetId="9">#REF!</definedName>
    <definedName name="______EST2" localSheetId="11">#REF!</definedName>
    <definedName name="______EST2" localSheetId="4">#REF!</definedName>
    <definedName name="______EST2" localSheetId="7">#REF!</definedName>
    <definedName name="______EST2" localSheetId="6">#REF!</definedName>
    <definedName name="______EST2" localSheetId="0">#REF!</definedName>
    <definedName name="______EST2">#REF!</definedName>
    <definedName name="______EST3" localSheetId="10">#REF!</definedName>
    <definedName name="______EST3" localSheetId="9">#REF!</definedName>
    <definedName name="______EST3" localSheetId="11">#REF!</definedName>
    <definedName name="______EST3" localSheetId="4">#REF!</definedName>
    <definedName name="______EST3" localSheetId="7">#REF!</definedName>
    <definedName name="______EST3" localSheetId="6">#REF!</definedName>
    <definedName name="______EST3" localSheetId="0">#REF!</definedName>
    <definedName name="______EST3">#REF!</definedName>
    <definedName name="______EST4" localSheetId="10">#REF!</definedName>
    <definedName name="______EST4" localSheetId="9">#REF!</definedName>
    <definedName name="______EST4" localSheetId="11">#REF!</definedName>
    <definedName name="______EST4" localSheetId="4">#REF!</definedName>
    <definedName name="______EST4" localSheetId="7">#REF!</definedName>
    <definedName name="______EST4" localSheetId="6">#REF!</definedName>
    <definedName name="______EST4" localSheetId="0">#REF!</definedName>
    <definedName name="______EST4">#REF!</definedName>
    <definedName name="______EST5" localSheetId="10">#REF!</definedName>
    <definedName name="______EST5" localSheetId="9">#REF!</definedName>
    <definedName name="______EST5" localSheetId="11">#REF!</definedName>
    <definedName name="______EST5" localSheetId="4">#REF!</definedName>
    <definedName name="______EST5" localSheetId="7">#REF!</definedName>
    <definedName name="______EST5" localSheetId="6">#REF!</definedName>
    <definedName name="______EST5" localSheetId="0">#REF!</definedName>
    <definedName name="______EST5">#REF!</definedName>
    <definedName name="______EST6" localSheetId="10">#REF!</definedName>
    <definedName name="______EST6" localSheetId="9">#REF!</definedName>
    <definedName name="______EST6" localSheetId="11">#REF!</definedName>
    <definedName name="______EST6" localSheetId="4">#REF!</definedName>
    <definedName name="______EST6" localSheetId="7">#REF!</definedName>
    <definedName name="______EST6" localSheetId="6">#REF!</definedName>
    <definedName name="______EST6" localSheetId="0">#REF!</definedName>
    <definedName name="______EST6">#REF!</definedName>
    <definedName name="______EST7" localSheetId="10">#REF!</definedName>
    <definedName name="______EST7" localSheetId="9">#REF!</definedName>
    <definedName name="______EST7" localSheetId="11">#REF!</definedName>
    <definedName name="______EST7" localSheetId="4">#REF!</definedName>
    <definedName name="______EST7" localSheetId="7">#REF!</definedName>
    <definedName name="______EST7" localSheetId="6">#REF!</definedName>
    <definedName name="______EST7" localSheetId="0">#REF!</definedName>
    <definedName name="______EST7">#REF!</definedName>
    <definedName name="______EST8" localSheetId="10">#REF!</definedName>
    <definedName name="______EST8" localSheetId="9">#REF!</definedName>
    <definedName name="______EST8" localSheetId="11">#REF!</definedName>
    <definedName name="______EST8" localSheetId="4">#REF!</definedName>
    <definedName name="______EST8" localSheetId="7">#REF!</definedName>
    <definedName name="______EST8" localSheetId="6">#REF!</definedName>
    <definedName name="______EST8" localSheetId="0">#REF!</definedName>
    <definedName name="______EST8">#REF!</definedName>
    <definedName name="______EST9" localSheetId="10">#REF!</definedName>
    <definedName name="______EST9" localSheetId="9">#REF!</definedName>
    <definedName name="______EST9" localSheetId="11">#REF!</definedName>
    <definedName name="______EST9" localSheetId="4">#REF!</definedName>
    <definedName name="______EST9" localSheetId="7">#REF!</definedName>
    <definedName name="______EST9" localSheetId="6">#REF!</definedName>
    <definedName name="______EST9" localSheetId="0">#REF!</definedName>
    <definedName name="______EST9">#REF!</definedName>
    <definedName name="______EXC1" localSheetId="10">#REF!</definedName>
    <definedName name="______EXC1" localSheetId="9">#REF!</definedName>
    <definedName name="______EXC1" localSheetId="11">#REF!</definedName>
    <definedName name="______EXC1" localSheetId="4">#REF!</definedName>
    <definedName name="______EXC1" localSheetId="7">#REF!</definedName>
    <definedName name="______EXC1" localSheetId="6">#REF!</definedName>
    <definedName name="______EXC1" localSheetId="0">#REF!</definedName>
    <definedName name="______EXC1">#REF!</definedName>
    <definedName name="______EXC10" localSheetId="10">#REF!</definedName>
    <definedName name="______EXC10" localSheetId="9">#REF!</definedName>
    <definedName name="______EXC10" localSheetId="11">#REF!</definedName>
    <definedName name="______EXC10" localSheetId="4">#REF!</definedName>
    <definedName name="______EXC10" localSheetId="7">#REF!</definedName>
    <definedName name="______EXC10" localSheetId="6">#REF!</definedName>
    <definedName name="______EXC10" localSheetId="0">#REF!</definedName>
    <definedName name="______EXC10">#REF!</definedName>
    <definedName name="______EXC11" localSheetId="10">#REF!</definedName>
    <definedName name="______EXC11" localSheetId="9">#REF!</definedName>
    <definedName name="______EXC11" localSheetId="11">#REF!</definedName>
    <definedName name="______EXC11" localSheetId="4">#REF!</definedName>
    <definedName name="______EXC11" localSheetId="7">#REF!</definedName>
    <definedName name="______EXC11" localSheetId="6">#REF!</definedName>
    <definedName name="______EXC11" localSheetId="0">#REF!</definedName>
    <definedName name="______EXC11">#REF!</definedName>
    <definedName name="______EXC12" localSheetId="10">#REF!</definedName>
    <definedName name="______EXC12" localSheetId="9">#REF!</definedName>
    <definedName name="______EXC12" localSheetId="11">#REF!</definedName>
    <definedName name="______EXC12" localSheetId="4">#REF!</definedName>
    <definedName name="______EXC12" localSheetId="7">#REF!</definedName>
    <definedName name="______EXC12" localSheetId="6">#REF!</definedName>
    <definedName name="______EXC12" localSheetId="0">#REF!</definedName>
    <definedName name="______EXC12">#REF!</definedName>
    <definedName name="______EXC2" localSheetId="10">#REF!</definedName>
    <definedName name="______EXC2" localSheetId="9">#REF!</definedName>
    <definedName name="______EXC2" localSheetId="11">#REF!</definedName>
    <definedName name="______EXC2" localSheetId="4">#REF!</definedName>
    <definedName name="______EXC2" localSheetId="7">#REF!</definedName>
    <definedName name="______EXC2" localSheetId="6">#REF!</definedName>
    <definedName name="______EXC2" localSheetId="0">#REF!</definedName>
    <definedName name="______EXC2">#REF!</definedName>
    <definedName name="______EXC3" localSheetId="10">#REF!</definedName>
    <definedName name="______EXC3" localSheetId="9">#REF!</definedName>
    <definedName name="______EXC3" localSheetId="11">#REF!</definedName>
    <definedName name="______EXC3" localSheetId="4">#REF!</definedName>
    <definedName name="______EXC3" localSheetId="7">#REF!</definedName>
    <definedName name="______EXC3" localSheetId="6">#REF!</definedName>
    <definedName name="______EXC3" localSheetId="0">#REF!</definedName>
    <definedName name="______EXC3">#REF!</definedName>
    <definedName name="______EXC4" localSheetId="10">#REF!</definedName>
    <definedName name="______EXC4" localSheetId="9">#REF!</definedName>
    <definedName name="______EXC4" localSheetId="11">#REF!</definedName>
    <definedName name="______EXC4" localSheetId="4">#REF!</definedName>
    <definedName name="______EXC4" localSheetId="7">#REF!</definedName>
    <definedName name="______EXC4" localSheetId="6">#REF!</definedName>
    <definedName name="______EXC4" localSheetId="0">#REF!</definedName>
    <definedName name="______EXC4">#REF!</definedName>
    <definedName name="______EXC5" localSheetId="10">#REF!</definedName>
    <definedName name="______EXC5" localSheetId="9">#REF!</definedName>
    <definedName name="______EXC5" localSheetId="11">#REF!</definedName>
    <definedName name="______EXC5" localSheetId="4">#REF!</definedName>
    <definedName name="______EXC5" localSheetId="7">#REF!</definedName>
    <definedName name="______EXC5" localSheetId="6">#REF!</definedName>
    <definedName name="______EXC5" localSheetId="0">#REF!</definedName>
    <definedName name="______EXC5">#REF!</definedName>
    <definedName name="______EXC6" localSheetId="10">#REF!</definedName>
    <definedName name="______EXC6" localSheetId="9">#REF!</definedName>
    <definedName name="______EXC6" localSheetId="11">#REF!</definedName>
    <definedName name="______EXC6" localSheetId="4">#REF!</definedName>
    <definedName name="______EXC6" localSheetId="7">#REF!</definedName>
    <definedName name="______EXC6" localSheetId="6">#REF!</definedName>
    <definedName name="______EXC6" localSheetId="0">#REF!</definedName>
    <definedName name="______EXC6">#REF!</definedName>
    <definedName name="______EXC7" localSheetId="10">#REF!</definedName>
    <definedName name="______EXC7" localSheetId="9">#REF!</definedName>
    <definedName name="______EXC7" localSheetId="11">#REF!</definedName>
    <definedName name="______EXC7" localSheetId="4">#REF!</definedName>
    <definedName name="______EXC7" localSheetId="7">#REF!</definedName>
    <definedName name="______EXC7" localSheetId="6">#REF!</definedName>
    <definedName name="______EXC7" localSheetId="0">#REF!</definedName>
    <definedName name="______EXC7">#REF!</definedName>
    <definedName name="______EXC8" localSheetId="10">#REF!</definedName>
    <definedName name="______EXC8" localSheetId="9">#REF!</definedName>
    <definedName name="______EXC8" localSheetId="11">#REF!</definedName>
    <definedName name="______EXC8" localSheetId="4">#REF!</definedName>
    <definedName name="______EXC8" localSheetId="7">#REF!</definedName>
    <definedName name="______EXC8" localSheetId="6">#REF!</definedName>
    <definedName name="______EXC8" localSheetId="0">#REF!</definedName>
    <definedName name="______EXC8">#REF!</definedName>
    <definedName name="______EXC9" localSheetId="10">#REF!</definedName>
    <definedName name="______EXC9" localSheetId="9">#REF!</definedName>
    <definedName name="______EXC9" localSheetId="11">#REF!</definedName>
    <definedName name="______EXC9" localSheetId="4">#REF!</definedName>
    <definedName name="______EXC9" localSheetId="7">#REF!</definedName>
    <definedName name="______EXC9" localSheetId="6">#REF!</definedName>
    <definedName name="______EXC9" localSheetId="0">#REF!</definedName>
    <definedName name="______EXC9">#REF!</definedName>
    <definedName name="______INF1" localSheetId="11">#REF!</definedName>
    <definedName name="______INF1" localSheetId="4">#REF!</definedName>
    <definedName name="______INF1" localSheetId="7">#REF!</definedName>
    <definedName name="______INF1" localSheetId="6">#REF!</definedName>
    <definedName name="______INF1" localSheetId="0">#REF!</definedName>
    <definedName name="______INF1">#REF!</definedName>
    <definedName name="______min2" localSheetId="11">#REF!</definedName>
    <definedName name="______min2" localSheetId="4">#REF!</definedName>
    <definedName name="______min2" localSheetId="7">#REF!</definedName>
    <definedName name="______min2" localSheetId="6">#REF!</definedName>
    <definedName name="______min2" localSheetId="0">#REF!</definedName>
    <definedName name="______min2">#REF!</definedName>
    <definedName name="______Pa1">'[6]Paral. 1'!$E$1:$E$65536</definedName>
    <definedName name="______Pa2">'[6]Paral. 2'!$E$1:$E$65536</definedName>
    <definedName name="______Pa3">'[6]Paral. 3'!$E$1:$E$65536</definedName>
    <definedName name="______Pa4">[6]Paral.4!$E$1:$E$65536</definedName>
    <definedName name="______PAG1">'[4]OPS&amp;OMS'!$A$1:$D$26</definedName>
    <definedName name="______Pag10" localSheetId="11">#REF!</definedName>
    <definedName name="______Pag10" localSheetId="4">#REF!</definedName>
    <definedName name="______Pag10" localSheetId="7">#REF!</definedName>
    <definedName name="______Pag10" localSheetId="6">#REF!</definedName>
    <definedName name="______Pag10" localSheetId="0">#REF!</definedName>
    <definedName name="______Pag10">#REF!</definedName>
    <definedName name="______PAG2">'[4]OPS&amp;OMS'!$D$1:$E$68</definedName>
    <definedName name="______PAG3">'[4]OPS&amp;OMS'!$A$70:$D$115</definedName>
    <definedName name="______PAG4">'[4]OPS&amp;OMS'!$A$117:$IV$8194</definedName>
    <definedName name="______PAG5">'[4]OPS&amp;OMS'!$A$186:$D$236</definedName>
    <definedName name="______Po2" localSheetId="11">[7]REAJUSTESACTA1PROVI!#REF!</definedName>
    <definedName name="______Po2" localSheetId="4">[7]REAJUSTESACTA1PROVI!#REF!</definedName>
    <definedName name="______Po2" localSheetId="6">[7]REAJUSTESACTA1PROVI!#REF!</definedName>
    <definedName name="______Po2" localSheetId="0">[7]REAJUSTESACTA1PROVI!#REF!</definedName>
    <definedName name="______Po2">[7]REAJUSTESACTA1PROVI!#REF!</definedName>
    <definedName name="______r" localSheetId="11">'[1]APU PVC'!#REF!</definedName>
    <definedName name="______r" localSheetId="4">'[1]APU PVC'!#REF!</definedName>
    <definedName name="______r" localSheetId="6">'[1]APU PVC'!#REF!</definedName>
    <definedName name="______r" localSheetId="0">'[1]APU PVC'!#REF!</definedName>
    <definedName name="______r">'[1]APU PVC'!#REF!</definedName>
    <definedName name="______ST166">[8]BASE!$D$248</definedName>
    <definedName name="______TLL3" localSheetId="11">#REF!</definedName>
    <definedName name="______TLL3" localSheetId="4">#REF!</definedName>
    <definedName name="______TLL3" localSheetId="7">#REF!</definedName>
    <definedName name="______TLL3" localSheetId="6">#REF!</definedName>
    <definedName name="______TLL3" localSheetId="0">#REF!</definedName>
    <definedName name="______TLL3">#REF!</definedName>
    <definedName name="______TP1" localSheetId="11">#REF!</definedName>
    <definedName name="______TP1" localSheetId="4">#REF!</definedName>
    <definedName name="______TP1" localSheetId="7">#REF!</definedName>
    <definedName name="______TP1" localSheetId="6">#REF!</definedName>
    <definedName name="______TP1" localSheetId="0">#REF!</definedName>
    <definedName name="______TP1">#REF!</definedName>
    <definedName name="______TPE8016">[8]BASE!$D$146</definedName>
    <definedName name="______TPE8020">[8]BASE!$D$147</definedName>
    <definedName name="______TPE8025">[8]BASE!$D$148</definedName>
    <definedName name="______TPN1002">[8]BASE!$D$150</definedName>
    <definedName name="______TPN1003">[8]BASE!$D$151</definedName>
    <definedName name="______TPN1004">[8]BASE!$D$152</definedName>
    <definedName name="______TPN1006">[8]BASE!$D$153</definedName>
    <definedName name="______TPN1008">[8]BASE!$D$154</definedName>
    <definedName name="______TPN1202">[8]BASE!$D$160</definedName>
    <definedName name="______TPN1203">[8]BASE!$D$161</definedName>
    <definedName name="______TPN1204">[8]BASE!$D$162</definedName>
    <definedName name="______TPN1206">[8]BASE!$D$163</definedName>
    <definedName name="______TPN1208">[8]BASE!$D$164</definedName>
    <definedName name="______TPN16012">[8]BASE!$D$167</definedName>
    <definedName name="______TPN1602">[8]BASE!$D$168</definedName>
    <definedName name="______TPN1603">[8]BASE!$D$169</definedName>
    <definedName name="______TPN1604">[8]BASE!$D$170</definedName>
    <definedName name="______TPN1606">[8]BASE!$D$171</definedName>
    <definedName name="______TPN1608">[8]BASE!$D$172</definedName>
    <definedName name="______TUZ22" localSheetId="11">[9]BASE!#REF!</definedName>
    <definedName name="______TUZ22" localSheetId="4">[9]BASE!#REF!</definedName>
    <definedName name="______TUZ22" localSheetId="6">[9]BASE!#REF!</definedName>
    <definedName name="______TUZ22" localSheetId="0">[9]BASE!#REF!</definedName>
    <definedName name="______TUZ22">[9]BASE!#REF!</definedName>
    <definedName name="______TUZ36" localSheetId="11">[9]BASE!#REF!</definedName>
    <definedName name="______TUZ36" localSheetId="4">[9]BASE!#REF!</definedName>
    <definedName name="______TUZ36" localSheetId="6">[9]BASE!#REF!</definedName>
    <definedName name="______TUZ36" localSheetId="0">[9]BASE!#REF!</definedName>
    <definedName name="______TUZ36">[9]BASE!#REF!</definedName>
    <definedName name="______TZ323" localSheetId="11">[9]BASE!#REF!</definedName>
    <definedName name="______TZ323" localSheetId="4">[9]BASE!#REF!</definedName>
    <definedName name="______TZ323" localSheetId="6">[9]BASE!#REF!</definedName>
    <definedName name="______TZ323" localSheetId="0">[9]BASE!#REF!</definedName>
    <definedName name="______TZ323">[9]BASE!#REF!</definedName>
    <definedName name="______TZ324" localSheetId="11">[9]BASE!#REF!</definedName>
    <definedName name="______TZ324" localSheetId="4">[9]BASE!#REF!</definedName>
    <definedName name="______TZ324" localSheetId="6">[9]BASE!#REF!</definedName>
    <definedName name="______TZ324" localSheetId="0">[9]BASE!#REF!</definedName>
    <definedName name="______TZ324">[9]BASE!#REF!</definedName>
    <definedName name="_____ADM4" localSheetId="11">#REF!</definedName>
    <definedName name="_____ADM4" localSheetId="4">#REF!</definedName>
    <definedName name="_____ADM4" localSheetId="7">#REF!</definedName>
    <definedName name="_____ADM4" localSheetId="6">#REF!</definedName>
    <definedName name="_____ADM4" localSheetId="0">#REF!</definedName>
    <definedName name="_____ADM4">#REF!</definedName>
    <definedName name="_____ADP1" localSheetId="11">#REF!</definedName>
    <definedName name="_____ADP1" localSheetId="4">#REF!</definedName>
    <definedName name="_____ADP1" localSheetId="7">#REF!</definedName>
    <definedName name="_____ADP1" localSheetId="6">#REF!</definedName>
    <definedName name="_____ADP1" localSheetId="0">#REF!</definedName>
    <definedName name="_____ADP1">#REF!</definedName>
    <definedName name="_____AIU1" localSheetId="11">#REF!</definedName>
    <definedName name="_____AIU1" localSheetId="4">#REF!</definedName>
    <definedName name="_____AIU1" localSheetId="7">#REF!</definedName>
    <definedName name="_____AIU1" localSheetId="6">#REF!</definedName>
    <definedName name="_____AIU1" localSheetId="0">#REF!</definedName>
    <definedName name="_____AIU1">#REF!</definedName>
    <definedName name="_____aiu2" localSheetId="10">[11]AIU!$J$105</definedName>
    <definedName name="_____aiu2" localSheetId="9">[11]AIU!$J$105</definedName>
    <definedName name="_____AIU2">[5]BASE!$C$5</definedName>
    <definedName name="_____apu1" localSheetId="10">[3]INSUMOS!#REF!</definedName>
    <definedName name="_____apu1" localSheetId="9">[3]INSUMOS!#REF!</definedName>
    <definedName name="_____apu1" localSheetId="11">[3]INSUMOS!#REF!</definedName>
    <definedName name="_____apu1" localSheetId="4">[3]INSUMOS!#REF!</definedName>
    <definedName name="_____apu1" localSheetId="6">[3]INSUMOS!#REF!</definedName>
    <definedName name="_____apu1" localSheetId="0">[3]INSUMOS!#REF!</definedName>
    <definedName name="_____apu1">[3]INSUMOS!#REF!</definedName>
    <definedName name="_____BAZ10" localSheetId="11">#REF!</definedName>
    <definedName name="_____BAZ10" localSheetId="4">#REF!</definedName>
    <definedName name="_____BAZ10" localSheetId="7">#REF!</definedName>
    <definedName name="_____BAZ10" localSheetId="6">#REF!</definedName>
    <definedName name="_____BAZ10" localSheetId="0">#REF!</definedName>
    <definedName name="_____BAZ10">#REF!</definedName>
    <definedName name="_____BLO20" localSheetId="11">#REF!</definedName>
    <definedName name="_____BLO20" localSheetId="4">#REF!</definedName>
    <definedName name="_____BLO20" localSheetId="7">#REF!</definedName>
    <definedName name="_____BLO20" localSheetId="6">#REF!</definedName>
    <definedName name="_____BLO20" localSheetId="0">#REF!</definedName>
    <definedName name="_____BLO20">#REF!</definedName>
    <definedName name="_____C2254JH" localSheetId="11">#REF!</definedName>
    <definedName name="_____C2254JH" localSheetId="4">#REF!</definedName>
    <definedName name="_____C2254JH" localSheetId="7">#REF!</definedName>
    <definedName name="_____C2254JH" localSheetId="6">#REF!</definedName>
    <definedName name="_____C2254JH" localSheetId="0">#REF!</definedName>
    <definedName name="_____C2254JH">#REF!</definedName>
    <definedName name="_____C2256JH" localSheetId="11">#REF!</definedName>
    <definedName name="_____C2256JH" localSheetId="4">#REF!</definedName>
    <definedName name="_____C2256JH" localSheetId="7">#REF!</definedName>
    <definedName name="_____C2256JH" localSheetId="6">#REF!</definedName>
    <definedName name="_____C2256JH" localSheetId="0">#REF!</definedName>
    <definedName name="_____C2256JH">#REF!</definedName>
    <definedName name="_____C452JH" localSheetId="11">#REF!</definedName>
    <definedName name="_____C452JH" localSheetId="4">#REF!</definedName>
    <definedName name="_____C452JH" localSheetId="7">#REF!</definedName>
    <definedName name="_____C452JH" localSheetId="6">#REF!</definedName>
    <definedName name="_____C452JH" localSheetId="0">#REF!</definedName>
    <definedName name="_____C452JH">#REF!</definedName>
    <definedName name="_____C903L" localSheetId="11">#REF!</definedName>
    <definedName name="_____C903L" localSheetId="4">#REF!</definedName>
    <definedName name="_____C903L" localSheetId="7">#REF!</definedName>
    <definedName name="_____C903L" localSheetId="6">#REF!</definedName>
    <definedName name="_____C903L" localSheetId="0">#REF!</definedName>
    <definedName name="_____C903L">#REF!</definedName>
    <definedName name="_____CAN28" localSheetId="11">#REF!</definedName>
    <definedName name="_____CAN28" localSheetId="4">#REF!</definedName>
    <definedName name="_____CAN28" localSheetId="7">#REF!</definedName>
    <definedName name="_____CAN28" localSheetId="6">#REF!</definedName>
    <definedName name="_____CAN28" localSheetId="0">#REF!</definedName>
    <definedName name="_____CAN28">#REF!</definedName>
    <definedName name="_____Cod1" localSheetId="11">#REF!</definedName>
    <definedName name="_____Cod1" localSheetId="4">#REF!</definedName>
    <definedName name="_____Cod1" localSheetId="7">#REF!</definedName>
    <definedName name="_____Cod1" localSheetId="6">#REF!</definedName>
    <definedName name="_____Cod1" localSheetId="0">#REF!</definedName>
    <definedName name="_____Cod1">#REF!</definedName>
    <definedName name="_____CUA44" localSheetId="11">#REF!</definedName>
    <definedName name="_____CUA44" localSheetId="4">#REF!</definedName>
    <definedName name="_____CUA44" localSheetId="7">#REF!</definedName>
    <definedName name="_____CUA44" localSheetId="6">#REF!</definedName>
    <definedName name="_____CUA44" localSheetId="0">#REF!</definedName>
    <definedName name="_____CUA44">#REF!</definedName>
    <definedName name="_____EEF110" localSheetId="11">#REF!</definedName>
    <definedName name="_____EEF110" localSheetId="4">#REF!</definedName>
    <definedName name="_____EEF110" localSheetId="7">#REF!</definedName>
    <definedName name="_____EEF110" localSheetId="6">#REF!</definedName>
    <definedName name="_____EEF110" localSheetId="0">#REF!</definedName>
    <definedName name="_____EEF110">#REF!</definedName>
    <definedName name="_____EST1" localSheetId="10">#REF!</definedName>
    <definedName name="_____EST1" localSheetId="9">#REF!</definedName>
    <definedName name="_____EST1" localSheetId="11">#REF!</definedName>
    <definedName name="_____EST1" localSheetId="4">#REF!</definedName>
    <definedName name="_____EST1" localSheetId="7">#REF!</definedName>
    <definedName name="_____EST1" localSheetId="6">#REF!</definedName>
    <definedName name="_____EST1" localSheetId="0">#REF!</definedName>
    <definedName name="_____EST1">#REF!</definedName>
    <definedName name="_____EST10" localSheetId="10">#REF!</definedName>
    <definedName name="_____EST10" localSheetId="9">#REF!</definedName>
    <definedName name="_____EST10" localSheetId="11">#REF!</definedName>
    <definedName name="_____EST10" localSheetId="4">#REF!</definedName>
    <definedName name="_____EST10" localSheetId="7">#REF!</definedName>
    <definedName name="_____EST10" localSheetId="6">#REF!</definedName>
    <definedName name="_____EST10" localSheetId="0">#REF!</definedName>
    <definedName name="_____EST10">#REF!</definedName>
    <definedName name="_____EST11" localSheetId="10">#REF!</definedName>
    <definedName name="_____EST11" localSheetId="9">#REF!</definedName>
    <definedName name="_____EST11" localSheetId="11">#REF!</definedName>
    <definedName name="_____EST11" localSheetId="4">#REF!</definedName>
    <definedName name="_____EST11" localSheetId="7">#REF!</definedName>
    <definedName name="_____EST11" localSheetId="6">#REF!</definedName>
    <definedName name="_____EST11" localSheetId="0">#REF!</definedName>
    <definedName name="_____EST11">#REF!</definedName>
    <definedName name="_____EST12" localSheetId="10">#REF!</definedName>
    <definedName name="_____EST12" localSheetId="9">#REF!</definedName>
    <definedName name="_____EST12" localSheetId="11">#REF!</definedName>
    <definedName name="_____EST12" localSheetId="4">#REF!</definedName>
    <definedName name="_____EST12" localSheetId="7">#REF!</definedName>
    <definedName name="_____EST12" localSheetId="6">#REF!</definedName>
    <definedName name="_____EST12" localSheetId="0">#REF!</definedName>
    <definedName name="_____EST12">#REF!</definedName>
    <definedName name="_____EST13" localSheetId="10">#REF!</definedName>
    <definedName name="_____EST13" localSheetId="9">#REF!</definedName>
    <definedName name="_____EST13" localSheetId="11">#REF!</definedName>
    <definedName name="_____EST13" localSheetId="4">#REF!</definedName>
    <definedName name="_____EST13" localSheetId="7">#REF!</definedName>
    <definedName name="_____EST13" localSheetId="6">#REF!</definedName>
    <definedName name="_____EST13" localSheetId="0">#REF!</definedName>
    <definedName name="_____EST13">#REF!</definedName>
    <definedName name="_____EST14" localSheetId="10">#REF!</definedName>
    <definedName name="_____EST14" localSheetId="9">#REF!</definedName>
    <definedName name="_____EST14" localSheetId="11">#REF!</definedName>
    <definedName name="_____EST14" localSheetId="4">#REF!</definedName>
    <definedName name="_____EST14" localSheetId="7">#REF!</definedName>
    <definedName name="_____EST14" localSheetId="6">#REF!</definedName>
    <definedName name="_____EST14" localSheetId="0">#REF!</definedName>
    <definedName name="_____EST14">#REF!</definedName>
    <definedName name="_____EST15" localSheetId="10">#REF!</definedName>
    <definedName name="_____EST15" localSheetId="9">#REF!</definedName>
    <definedName name="_____EST15" localSheetId="11">#REF!</definedName>
    <definedName name="_____EST15" localSheetId="4">#REF!</definedName>
    <definedName name="_____EST15" localSheetId="7">#REF!</definedName>
    <definedName name="_____EST15" localSheetId="6">#REF!</definedName>
    <definedName name="_____EST15" localSheetId="0">#REF!</definedName>
    <definedName name="_____EST15">#REF!</definedName>
    <definedName name="_____EST16" localSheetId="10">#REF!</definedName>
    <definedName name="_____EST16" localSheetId="9">#REF!</definedName>
    <definedName name="_____EST16" localSheetId="11">#REF!</definedName>
    <definedName name="_____EST16" localSheetId="4">#REF!</definedName>
    <definedName name="_____EST16" localSheetId="7">#REF!</definedName>
    <definedName name="_____EST16" localSheetId="6">#REF!</definedName>
    <definedName name="_____EST16" localSheetId="0">#REF!</definedName>
    <definedName name="_____EST16">#REF!</definedName>
    <definedName name="_____EST17" localSheetId="10">#REF!</definedName>
    <definedName name="_____EST17" localSheetId="9">#REF!</definedName>
    <definedName name="_____EST17" localSheetId="11">#REF!</definedName>
    <definedName name="_____EST17" localSheetId="4">#REF!</definedName>
    <definedName name="_____EST17" localSheetId="7">#REF!</definedName>
    <definedName name="_____EST17" localSheetId="6">#REF!</definedName>
    <definedName name="_____EST17" localSheetId="0">#REF!</definedName>
    <definedName name="_____EST17">#REF!</definedName>
    <definedName name="_____EST18" localSheetId="10">#REF!</definedName>
    <definedName name="_____EST18" localSheetId="9">#REF!</definedName>
    <definedName name="_____EST18" localSheetId="11">#REF!</definedName>
    <definedName name="_____EST18" localSheetId="4">#REF!</definedName>
    <definedName name="_____EST18" localSheetId="7">#REF!</definedName>
    <definedName name="_____EST18" localSheetId="6">#REF!</definedName>
    <definedName name="_____EST18" localSheetId="0">#REF!</definedName>
    <definedName name="_____EST18">#REF!</definedName>
    <definedName name="_____EST19" localSheetId="10">#REF!</definedName>
    <definedName name="_____EST19" localSheetId="9">#REF!</definedName>
    <definedName name="_____EST19" localSheetId="11">#REF!</definedName>
    <definedName name="_____EST19" localSheetId="4">#REF!</definedName>
    <definedName name="_____EST19" localSheetId="7">#REF!</definedName>
    <definedName name="_____EST19" localSheetId="6">#REF!</definedName>
    <definedName name="_____EST19" localSheetId="0">#REF!</definedName>
    <definedName name="_____EST19">#REF!</definedName>
    <definedName name="_____EST2" localSheetId="10">#REF!</definedName>
    <definedName name="_____EST2" localSheetId="9">#REF!</definedName>
    <definedName name="_____EST2" localSheetId="11">#REF!</definedName>
    <definedName name="_____EST2" localSheetId="4">#REF!</definedName>
    <definedName name="_____EST2" localSheetId="7">#REF!</definedName>
    <definedName name="_____EST2" localSheetId="6">#REF!</definedName>
    <definedName name="_____EST2" localSheetId="0">#REF!</definedName>
    <definedName name="_____EST2">#REF!</definedName>
    <definedName name="_____EST3" localSheetId="10">#REF!</definedName>
    <definedName name="_____EST3" localSheetId="9">#REF!</definedName>
    <definedName name="_____EST3" localSheetId="11">#REF!</definedName>
    <definedName name="_____EST3" localSheetId="4">#REF!</definedName>
    <definedName name="_____EST3" localSheetId="7">#REF!</definedName>
    <definedName name="_____EST3" localSheetId="6">#REF!</definedName>
    <definedName name="_____EST3" localSheetId="0">#REF!</definedName>
    <definedName name="_____EST3">#REF!</definedName>
    <definedName name="_____EST4" localSheetId="10">#REF!</definedName>
    <definedName name="_____EST4" localSheetId="9">#REF!</definedName>
    <definedName name="_____EST4" localSheetId="11">#REF!</definedName>
    <definedName name="_____EST4" localSheetId="4">#REF!</definedName>
    <definedName name="_____EST4" localSheetId="7">#REF!</definedName>
    <definedName name="_____EST4" localSheetId="6">#REF!</definedName>
    <definedName name="_____EST4" localSheetId="0">#REF!</definedName>
    <definedName name="_____EST4">#REF!</definedName>
    <definedName name="_____EST5" localSheetId="10">#REF!</definedName>
    <definedName name="_____EST5" localSheetId="9">#REF!</definedName>
    <definedName name="_____EST5" localSheetId="11">#REF!</definedName>
    <definedName name="_____EST5" localSheetId="4">#REF!</definedName>
    <definedName name="_____EST5" localSheetId="7">#REF!</definedName>
    <definedName name="_____EST5" localSheetId="6">#REF!</definedName>
    <definedName name="_____EST5" localSheetId="0">#REF!</definedName>
    <definedName name="_____EST5">#REF!</definedName>
    <definedName name="_____EST6" localSheetId="10">#REF!</definedName>
    <definedName name="_____EST6" localSheetId="9">#REF!</definedName>
    <definedName name="_____EST6" localSheetId="11">#REF!</definedName>
    <definedName name="_____EST6" localSheetId="4">#REF!</definedName>
    <definedName name="_____EST6" localSheetId="7">#REF!</definedName>
    <definedName name="_____EST6" localSheetId="6">#REF!</definedName>
    <definedName name="_____EST6" localSheetId="0">#REF!</definedName>
    <definedName name="_____EST6">#REF!</definedName>
    <definedName name="_____EST7" localSheetId="10">#REF!</definedName>
    <definedName name="_____EST7" localSheetId="9">#REF!</definedName>
    <definedName name="_____EST7" localSheetId="11">#REF!</definedName>
    <definedName name="_____EST7" localSheetId="4">#REF!</definedName>
    <definedName name="_____EST7" localSheetId="7">#REF!</definedName>
    <definedName name="_____EST7" localSheetId="6">#REF!</definedName>
    <definedName name="_____EST7" localSheetId="0">#REF!</definedName>
    <definedName name="_____EST7">#REF!</definedName>
    <definedName name="_____EST8" localSheetId="10">#REF!</definedName>
    <definedName name="_____EST8" localSheetId="9">#REF!</definedName>
    <definedName name="_____EST8" localSheetId="11">#REF!</definedName>
    <definedName name="_____EST8" localSheetId="4">#REF!</definedName>
    <definedName name="_____EST8" localSheetId="7">#REF!</definedName>
    <definedName name="_____EST8" localSheetId="6">#REF!</definedName>
    <definedName name="_____EST8" localSheetId="0">#REF!</definedName>
    <definedName name="_____EST8">#REF!</definedName>
    <definedName name="_____EST9" localSheetId="10">#REF!</definedName>
    <definedName name="_____EST9" localSheetId="9">#REF!</definedName>
    <definedName name="_____EST9" localSheetId="11">#REF!</definedName>
    <definedName name="_____EST9" localSheetId="4">#REF!</definedName>
    <definedName name="_____EST9" localSheetId="7">#REF!</definedName>
    <definedName name="_____EST9" localSheetId="6">#REF!</definedName>
    <definedName name="_____EST9" localSheetId="0">#REF!</definedName>
    <definedName name="_____EST9">#REF!</definedName>
    <definedName name="_____ETF315" localSheetId="11">#REF!</definedName>
    <definedName name="_____ETF315" localSheetId="4">#REF!</definedName>
    <definedName name="_____ETF315" localSheetId="7">#REF!</definedName>
    <definedName name="_____ETF315" localSheetId="6">#REF!</definedName>
    <definedName name="_____ETF315" localSheetId="0">#REF!</definedName>
    <definedName name="_____ETF315">#REF!</definedName>
    <definedName name="_____EXC1" localSheetId="10">#REF!</definedName>
    <definedName name="_____EXC1" localSheetId="9">#REF!</definedName>
    <definedName name="_____EXC1" localSheetId="11">#REF!</definedName>
    <definedName name="_____EXC1" localSheetId="4">#REF!</definedName>
    <definedName name="_____EXC1" localSheetId="7">#REF!</definedName>
    <definedName name="_____EXC1" localSheetId="6">#REF!</definedName>
    <definedName name="_____EXC1" localSheetId="0">#REF!</definedName>
    <definedName name="_____EXC1">#REF!</definedName>
    <definedName name="_____EXC10" localSheetId="10">#REF!</definedName>
    <definedName name="_____EXC10" localSheetId="9">#REF!</definedName>
    <definedName name="_____EXC10" localSheetId="11">#REF!</definedName>
    <definedName name="_____EXC10" localSheetId="4">#REF!</definedName>
    <definedName name="_____EXC10" localSheetId="7">#REF!</definedName>
    <definedName name="_____EXC10" localSheetId="6">#REF!</definedName>
    <definedName name="_____EXC10" localSheetId="0">#REF!</definedName>
    <definedName name="_____EXC10">#REF!</definedName>
    <definedName name="_____EXC11" localSheetId="10">#REF!</definedName>
    <definedName name="_____EXC11" localSheetId="9">#REF!</definedName>
    <definedName name="_____EXC11" localSheetId="11">#REF!</definedName>
    <definedName name="_____EXC11" localSheetId="4">#REF!</definedName>
    <definedName name="_____EXC11" localSheetId="7">#REF!</definedName>
    <definedName name="_____EXC11" localSheetId="6">#REF!</definedName>
    <definedName name="_____EXC11" localSheetId="0">#REF!</definedName>
    <definedName name="_____EXC11">#REF!</definedName>
    <definedName name="_____EXC12" localSheetId="10">#REF!</definedName>
    <definedName name="_____EXC12" localSheetId="9">#REF!</definedName>
    <definedName name="_____EXC12" localSheetId="11">#REF!</definedName>
    <definedName name="_____EXC12" localSheetId="4">#REF!</definedName>
    <definedName name="_____EXC12" localSheetId="7">#REF!</definedName>
    <definedName name="_____EXC12" localSheetId="6">#REF!</definedName>
    <definedName name="_____EXC12" localSheetId="0">#REF!</definedName>
    <definedName name="_____EXC12">#REF!</definedName>
    <definedName name="_____EXC2" localSheetId="10">#REF!</definedName>
    <definedName name="_____EXC2" localSheetId="9">#REF!</definedName>
    <definedName name="_____EXC2" localSheetId="11">#REF!</definedName>
    <definedName name="_____EXC2" localSheetId="4">#REF!</definedName>
    <definedName name="_____EXC2" localSheetId="7">#REF!</definedName>
    <definedName name="_____EXC2" localSheetId="6">#REF!</definedName>
    <definedName name="_____EXC2" localSheetId="0">#REF!</definedName>
    <definedName name="_____EXC2">#REF!</definedName>
    <definedName name="_____EXC3" localSheetId="10">#REF!</definedName>
    <definedName name="_____EXC3" localSheetId="9">#REF!</definedName>
    <definedName name="_____EXC3" localSheetId="11">#REF!</definedName>
    <definedName name="_____EXC3" localSheetId="4">#REF!</definedName>
    <definedName name="_____EXC3" localSheetId="7">#REF!</definedName>
    <definedName name="_____EXC3" localSheetId="6">#REF!</definedName>
    <definedName name="_____EXC3" localSheetId="0">#REF!</definedName>
    <definedName name="_____EXC3">#REF!</definedName>
    <definedName name="_____EXC4" localSheetId="10">#REF!</definedName>
    <definedName name="_____EXC4" localSheetId="9">#REF!</definedName>
    <definedName name="_____EXC4" localSheetId="11">#REF!</definedName>
    <definedName name="_____EXC4" localSheetId="4">#REF!</definedName>
    <definedName name="_____EXC4" localSheetId="7">#REF!</definedName>
    <definedName name="_____EXC4" localSheetId="6">#REF!</definedName>
    <definedName name="_____EXC4" localSheetId="0">#REF!</definedName>
    <definedName name="_____EXC4">#REF!</definedName>
    <definedName name="_____EXC5" localSheetId="10">#REF!</definedName>
    <definedName name="_____EXC5" localSheetId="9">#REF!</definedName>
    <definedName name="_____EXC5" localSheetId="11">#REF!</definedName>
    <definedName name="_____EXC5" localSheetId="4">#REF!</definedName>
    <definedName name="_____EXC5" localSheetId="7">#REF!</definedName>
    <definedName name="_____EXC5" localSheetId="6">#REF!</definedName>
    <definedName name="_____EXC5" localSheetId="0">#REF!</definedName>
    <definedName name="_____EXC5">#REF!</definedName>
    <definedName name="_____EXC6" localSheetId="10">#REF!</definedName>
    <definedName name="_____EXC6" localSheetId="9">#REF!</definedName>
    <definedName name="_____EXC6" localSheetId="11">#REF!</definedName>
    <definedName name="_____EXC6" localSheetId="4">#REF!</definedName>
    <definedName name="_____EXC6" localSheetId="7">#REF!</definedName>
    <definedName name="_____EXC6" localSheetId="6">#REF!</definedName>
    <definedName name="_____EXC6" localSheetId="0">#REF!</definedName>
    <definedName name="_____EXC6">#REF!</definedName>
    <definedName name="_____EXC7" localSheetId="10">#REF!</definedName>
    <definedName name="_____EXC7" localSheetId="9">#REF!</definedName>
    <definedName name="_____EXC7" localSheetId="11">#REF!</definedName>
    <definedName name="_____EXC7" localSheetId="4">#REF!</definedName>
    <definedName name="_____EXC7" localSheetId="7">#REF!</definedName>
    <definedName name="_____EXC7" localSheetId="6">#REF!</definedName>
    <definedName name="_____EXC7" localSheetId="0">#REF!</definedName>
    <definedName name="_____EXC7">#REF!</definedName>
    <definedName name="_____EXC8" localSheetId="10">#REF!</definedName>
    <definedName name="_____EXC8" localSheetId="9">#REF!</definedName>
    <definedName name="_____EXC8" localSheetId="11">#REF!</definedName>
    <definedName name="_____EXC8" localSheetId="4">#REF!</definedName>
    <definedName name="_____EXC8" localSheetId="7">#REF!</definedName>
    <definedName name="_____EXC8" localSheetId="6">#REF!</definedName>
    <definedName name="_____EXC8" localSheetId="0">#REF!</definedName>
    <definedName name="_____EXC8">#REF!</definedName>
    <definedName name="_____EXC9" localSheetId="10">#REF!</definedName>
    <definedName name="_____EXC9" localSheetId="9">#REF!</definedName>
    <definedName name="_____EXC9" localSheetId="11">#REF!</definedName>
    <definedName name="_____EXC9" localSheetId="4">#REF!</definedName>
    <definedName name="_____EXC9" localSheetId="7">#REF!</definedName>
    <definedName name="_____EXC9" localSheetId="6">#REF!</definedName>
    <definedName name="_____EXC9" localSheetId="0">#REF!</definedName>
    <definedName name="_____EXC9">#REF!</definedName>
    <definedName name="_____FYB02" localSheetId="11">#REF!</definedName>
    <definedName name="_____FYB02" localSheetId="4">#REF!</definedName>
    <definedName name="_____FYB02" localSheetId="7">#REF!</definedName>
    <definedName name="_____FYB02" localSheetId="6">#REF!</definedName>
    <definedName name="_____FYB02" localSheetId="0">#REF!</definedName>
    <definedName name="_____FYB02">#REF!</definedName>
    <definedName name="_____FYB03" localSheetId="11">#REF!</definedName>
    <definedName name="_____FYB03" localSheetId="4">#REF!</definedName>
    <definedName name="_____FYB03" localSheetId="7">#REF!</definedName>
    <definedName name="_____FYB03" localSheetId="6">#REF!</definedName>
    <definedName name="_____FYB03" localSheetId="0">#REF!</definedName>
    <definedName name="_____FYB03">#REF!</definedName>
    <definedName name="_____FYB10" localSheetId="11">#REF!</definedName>
    <definedName name="_____FYB10" localSheetId="4">#REF!</definedName>
    <definedName name="_____FYB10" localSheetId="7">#REF!</definedName>
    <definedName name="_____FYB10" localSheetId="6">#REF!</definedName>
    <definedName name="_____FYB10" localSheetId="0">#REF!</definedName>
    <definedName name="_____FYB10">#REF!</definedName>
    <definedName name="_____INF1" localSheetId="11">#REF!</definedName>
    <definedName name="_____INF1" localSheetId="4">#REF!</definedName>
    <definedName name="_____INF1" localSheetId="7">#REF!</definedName>
    <definedName name="_____INF1" localSheetId="6">#REF!</definedName>
    <definedName name="_____INF1" localSheetId="0">#REF!</definedName>
    <definedName name="_____INF1">#REF!</definedName>
    <definedName name="_____LA124" localSheetId="11">#REF!</definedName>
    <definedName name="_____LA124" localSheetId="4">#REF!</definedName>
    <definedName name="_____LA124" localSheetId="7">#REF!</definedName>
    <definedName name="_____LA124" localSheetId="6">#REF!</definedName>
    <definedName name="_____LA124" localSheetId="0">#REF!</definedName>
    <definedName name="_____LA124">#REF!</definedName>
    <definedName name="_____LAC18" localSheetId="11">#REF!</definedName>
    <definedName name="_____LAC18" localSheetId="4">#REF!</definedName>
    <definedName name="_____LAC18" localSheetId="7">#REF!</definedName>
    <definedName name="_____LAC18" localSheetId="6">#REF!</definedName>
    <definedName name="_____LAC18" localSheetId="0">#REF!</definedName>
    <definedName name="_____LAC18">#REF!</definedName>
    <definedName name="_____min2" localSheetId="11">#REF!</definedName>
    <definedName name="_____min2" localSheetId="4">#REF!</definedName>
    <definedName name="_____min2" localSheetId="7">#REF!</definedName>
    <definedName name="_____min2" localSheetId="6">#REF!</definedName>
    <definedName name="_____min2" localSheetId="0">#REF!</definedName>
    <definedName name="_____min2">#REF!</definedName>
    <definedName name="_____ORO10" localSheetId="10">#REF!</definedName>
    <definedName name="_____ORO10" localSheetId="9">#REF!</definedName>
    <definedName name="_____ORO10" localSheetId="11">#REF!</definedName>
    <definedName name="_____ORO10" localSheetId="4">#REF!</definedName>
    <definedName name="_____ORO10" localSheetId="7">#REF!</definedName>
    <definedName name="_____ORO10" localSheetId="6">#REF!</definedName>
    <definedName name="_____ORO10" localSheetId="0">#REF!</definedName>
    <definedName name="_____ORO10">#REF!</definedName>
    <definedName name="_____ORO11" localSheetId="10">#REF!</definedName>
    <definedName name="_____ORO11" localSheetId="9">#REF!</definedName>
    <definedName name="_____ORO11" localSheetId="11">#REF!</definedName>
    <definedName name="_____ORO11" localSheetId="4">#REF!</definedName>
    <definedName name="_____ORO11" localSheetId="7">#REF!</definedName>
    <definedName name="_____ORO11" localSheetId="6">#REF!</definedName>
    <definedName name="_____ORO11" localSheetId="0">#REF!</definedName>
    <definedName name="_____ORO11">#REF!</definedName>
    <definedName name="_____ORO12" localSheetId="10">#REF!</definedName>
    <definedName name="_____ORO12" localSheetId="9">#REF!</definedName>
    <definedName name="_____ORO12" localSheetId="11">#REF!</definedName>
    <definedName name="_____ORO12" localSheetId="4">#REF!</definedName>
    <definedName name="_____ORO12" localSheetId="7">#REF!</definedName>
    <definedName name="_____ORO12" localSheetId="6">#REF!</definedName>
    <definedName name="_____ORO12" localSheetId="0">#REF!</definedName>
    <definedName name="_____ORO12">#REF!</definedName>
    <definedName name="_____ORO13" localSheetId="10">#REF!</definedName>
    <definedName name="_____ORO13" localSheetId="9">#REF!</definedName>
    <definedName name="_____ORO13" localSheetId="11">#REF!</definedName>
    <definedName name="_____ORO13" localSheetId="4">#REF!</definedName>
    <definedName name="_____ORO13" localSheetId="7">#REF!</definedName>
    <definedName name="_____ORO13" localSheetId="6">#REF!</definedName>
    <definedName name="_____ORO13" localSheetId="0">#REF!</definedName>
    <definedName name="_____ORO13">#REF!</definedName>
    <definedName name="_____ORO14" localSheetId="10">#REF!</definedName>
    <definedName name="_____ORO14" localSheetId="9">#REF!</definedName>
    <definedName name="_____ORO14" localSheetId="11">#REF!</definedName>
    <definedName name="_____ORO14" localSheetId="4">#REF!</definedName>
    <definedName name="_____ORO14" localSheetId="7">#REF!</definedName>
    <definedName name="_____ORO14" localSheetId="6">#REF!</definedName>
    <definedName name="_____ORO14" localSheetId="0">#REF!</definedName>
    <definedName name="_____ORO14">#REF!</definedName>
    <definedName name="_____ORO15" localSheetId="10">#REF!</definedName>
    <definedName name="_____ORO15" localSheetId="9">#REF!</definedName>
    <definedName name="_____ORO15" localSheetId="11">#REF!</definedName>
    <definedName name="_____ORO15" localSheetId="4">#REF!</definedName>
    <definedName name="_____ORO15" localSheetId="7">#REF!</definedName>
    <definedName name="_____ORO15" localSheetId="6">#REF!</definedName>
    <definedName name="_____ORO15" localSheetId="0">#REF!</definedName>
    <definedName name="_____ORO15">#REF!</definedName>
    <definedName name="_____ORO16" localSheetId="10">#REF!</definedName>
    <definedName name="_____ORO16" localSheetId="9">#REF!</definedName>
    <definedName name="_____ORO16" localSheetId="11">#REF!</definedName>
    <definedName name="_____ORO16" localSheetId="4">#REF!</definedName>
    <definedName name="_____ORO16" localSheetId="7">#REF!</definedName>
    <definedName name="_____ORO16" localSheetId="6">#REF!</definedName>
    <definedName name="_____ORO16" localSheetId="0">#REF!</definedName>
    <definedName name="_____ORO16">#REF!</definedName>
    <definedName name="_____ORO17" localSheetId="10">#REF!</definedName>
    <definedName name="_____ORO17" localSheetId="9">#REF!</definedName>
    <definedName name="_____ORO17" localSheetId="11">#REF!</definedName>
    <definedName name="_____ORO17" localSheetId="4">#REF!</definedName>
    <definedName name="_____ORO17" localSheetId="7">#REF!</definedName>
    <definedName name="_____ORO17" localSheetId="6">#REF!</definedName>
    <definedName name="_____ORO17" localSheetId="0">#REF!</definedName>
    <definedName name="_____ORO17">#REF!</definedName>
    <definedName name="_____ORO18" localSheetId="10">#REF!</definedName>
    <definedName name="_____ORO18" localSheetId="9">#REF!</definedName>
    <definedName name="_____ORO18" localSheetId="11">#REF!</definedName>
    <definedName name="_____ORO18" localSheetId="4">#REF!</definedName>
    <definedName name="_____ORO18" localSheetId="7">#REF!</definedName>
    <definedName name="_____ORO18" localSheetId="6">#REF!</definedName>
    <definedName name="_____ORO18" localSheetId="0">#REF!</definedName>
    <definedName name="_____ORO18">#REF!</definedName>
    <definedName name="_____ORO19" localSheetId="10">#REF!</definedName>
    <definedName name="_____ORO19" localSheetId="9">#REF!</definedName>
    <definedName name="_____ORO19" localSheetId="11">#REF!</definedName>
    <definedName name="_____ORO19" localSheetId="4">#REF!</definedName>
    <definedName name="_____ORO19" localSheetId="7">#REF!</definedName>
    <definedName name="_____ORO19" localSheetId="6">#REF!</definedName>
    <definedName name="_____ORO19" localSheetId="0">#REF!</definedName>
    <definedName name="_____ORO19">#REF!</definedName>
    <definedName name="_____Pa1">'[6]Paral. 1'!$E$1:$E$65536</definedName>
    <definedName name="_____Pa2">'[6]Paral. 2'!$E$1:$E$65536</definedName>
    <definedName name="_____Pa3">'[6]Paral. 3'!$E$1:$E$65536</definedName>
    <definedName name="_____Pa4">[6]Paral.4!$E$1:$E$65536</definedName>
    <definedName name="_____PAG1">'[4]OPS&amp;OMS'!$A$1:$D$26</definedName>
    <definedName name="_____Pag10" localSheetId="11">#REF!</definedName>
    <definedName name="_____Pag10" localSheetId="4">#REF!</definedName>
    <definedName name="_____Pag10" localSheetId="7">#REF!</definedName>
    <definedName name="_____Pag10" localSheetId="6">#REF!</definedName>
    <definedName name="_____Pag10" localSheetId="0">#REF!</definedName>
    <definedName name="_____Pag10">#REF!</definedName>
    <definedName name="_____PAG2">'[4]OPS&amp;OMS'!$D$1:$E$68</definedName>
    <definedName name="_____PAG3">'[4]OPS&amp;OMS'!$A$70:$D$115</definedName>
    <definedName name="_____PAG4">'[4]OPS&amp;OMS'!$A$117:$IV$8194</definedName>
    <definedName name="_____PAG5">'[4]OPS&amp;OMS'!$A$186:$D$236</definedName>
    <definedName name="_____PJ50" localSheetId="3">#REF!</definedName>
    <definedName name="_____PJ50" localSheetId="11">#REF!</definedName>
    <definedName name="_____PJ50" localSheetId="4">#REF!</definedName>
    <definedName name="_____PJ50" localSheetId="7">#REF!</definedName>
    <definedName name="_____PJ50" localSheetId="6">#REF!</definedName>
    <definedName name="_____PJ50" localSheetId="0">#REF!</definedName>
    <definedName name="_____PJ50">#REF!</definedName>
    <definedName name="_____pj51" localSheetId="3">#REF!</definedName>
    <definedName name="_____pj51" localSheetId="11">#REF!</definedName>
    <definedName name="_____pj51" localSheetId="4">#REF!</definedName>
    <definedName name="_____pj51" localSheetId="7">#REF!</definedName>
    <definedName name="_____pj51" localSheetId="6">#REF!</definedName>
    <definedName name="_____pj51" localSheetId="0">#REF!</definedName>
    <definedName name="_____pj51">#REF!</definedName>
    <definedName name="_____PMT5671" localSheetId="10">[10]MEMORIAS!#REF!</definedName>
    <definedName name="_____PMT5671" localSheetId="9">[10]MEMORIAS!#REF!</definedName>
    <definedName name="_____PMT5671" localSheetId="11">[10]MEMORIAS!#REF!</definedName>
    <definedName name="_____PMT5671" localSheetId="4">[10]MEMORIAS!#REF!</definedName>
    <definedName name="_____PMT5671" localSheetId="6">[10]MEMORIAS!#REF!</definedName>
    <definedName name="_____PMT5671" localSheetId="0">[10]MEMORIAS!#REF!</definedName>
    <definedName name="_____PMT5671">[10]MEMORIAS!#REF!</definedName>
    <definedName name="_____PMT5805" localSheetId="10">[10]MEMORIAS!#REF!</definedName>
    <definedName name="_____PMT5805" localSheetId="9">[10]MEMORIAS!#REF!</definedName>
    <definedName name="_____PMT5805" localSheetId="11">[10]MEMORIAS!#REF!</definedName>
    <definedName name="_____PMT5805" localSheetId="4">[10]MEMORIAS!#REF!</definedName>
    <definedName name="_____PMT5805" localSheetId="6">[10]MEMORIAS!#REF!</definedName>
    <definedName name="_____PMT5805" localSheetId="0">[10]MEMORIAS!#REF!</definedName>
    <definedName name="_____PMT5805">[10]MEMORIAS!#REF!</definedName>
    <definedName name="_____PMT5806" localSheetId="10">[10]MEMORIAS!#REF!</definedName>
    <definedName name="_____PMT5806" localSheetId="9">[10]MEMORIAS!#REF!</definedName>
    <definedName name="_____PMT5806" localSheetId="11">[10]MEMORIAS!#REF!</definedName>
    <definedName name="_____PMT5806" localSheetId="4">[10]MEMORIAS!#REF!</definedName>
    <definedName name="_____PMT5806" localSheetId="6">[10]MEMORIAS!#REF!</definedName>
    <definedName name="_____PMT5806" localSheetId="0">[10]MEMORIAS!#REF!</definedName>
    <definedName name="_____PMT5806">[10]MEMORIAS!#REF!</definedName>
    <definedName name="_____PMT5815" localSheetId="10">[10]MEMORIAS!#REF!</definedName>
    <definedName name="_____PMT5815" localSheetId="9">[10]MEMORIAS!#REF!</definedName>
    <definedName name="_____PMT5815" localSheetId="11">[10]MEMORIAS!#REF!</definedName>
    <definedName name="_____PMT5815" localSheetId="4">[10]MEMORIAS!#REF!</definedName>
    <definedName name="_____PMT5815" localSheetId="6">[10]MEMORIAS!#REF!</definedName>
    <definedName name="_____PMT5815" localSheetId="0">[10]MEMORIAS!#REF!</definedName>
    <definedName name="_____PMT5815">[10]MEMORIAS!#REF!</definedName>
    <definedName name="_____PMT5820" localSheetId="10">[10]MEMORIAS!#REF!</definedName>
    <definedName name="_____PMT5820" localSheetId="9">[10]MEMORIAS!#REF!</definedName>
    <definedName name="_____PMT5820" localSheetId="11">[10]MEMORIAS!#REF!</definedName>
    <definedName name="_____PMT5820" localSheetId="4">[10]MEMORIAS!#REF!</definedName>
    <definedName name="_____PMT5820" localSheetId="6">[10]MEMORIAS!#REF!</definedName>
    <definedName name="_____PMT5820" localSheetId="0">[10]MEMORIAS!#REF!</definedName>
    <definedName name="_____PMT5820">[10]MEMORIAS!#REF!</definedName>
    <definedName name="_____Po2" localSheetId="11">[7]REAJUSTESACTA1PROVI!#REF!</definedName>
    <definedName name="_____Po2" localSheetId="4">[7]REAJUSTESACTA1PROVI!#REF!</definedName>
    <definedName name="_____Po2" localSheetId="6">[7]REAJUSTESACTA1PROVI!#REF!</definedName>
    <definedName name="_____Po2" localSheetId="0">[7]REAJUSTESACTA1PROVI!#REF!</definedName>
    <definedName name="_____Po2">[7]REAJUSTESACTA1PROVI!#REF!</definedName>
    <definedName name="_____r" localSheetId="3">'[1]APU PVC'!#REF!</definedName>
    <definedName name="_____r" localSheetId="10">#REF!</definedName>
    <definedName name="_____r" localSheetId="9">#REF!</definedName>
    <definedName name="_____r" localSheetId="11">'[1]APU PVC'!#REF!</definedName>
    <definedName name="_____r" localSheetId="4">'[1]APU PVC'!#REF!</definedName>
    <definedName name="_____r" localSheetId="6">'[1]APU PVC'!#REF!</definedName>
    <definedName name="_____r" localSheetId="0">'[1]APU PVC'!#REF!</definedName>
    <definedName name="_____r">'[1]APU PVC'!#REF!</definedName>
    <definedName name="_____R42JH" localSheetId="11">#REF!</definedName>
    <definedName name="_____R42JH" localSheetId="4">#REF!</definedName>
    <definedName name="_____R42JH" localSheetId="7">#REF!</definedName>
    <definedName name="_____R42JH" localSheetId="6">#REF!</definedName>
    <definedName name="_____R42JH" localSheetId="0">#REF!</definedName>
    <definedName name="_____R42JH">#REF!</definedName>
    <definedName name="_____R43JH" localSheetId="11">#REF!</definedName>
    <definedName name="_____R43JH" localSheetId="4">#REF!</definedName>
    <definedName name="_____R43JH" localSheetId="7">#REF!</definedName>
    <definedName name="_____R43JH" localSheetId="6">#REF!</definedName>
    <definedName name="_____R43JH" localSheetId="0">#REF!</definedName>
    <definedName name="_____R43JH">#REF!</definedName>
    <definedName name="_____R63BB" localSheetId="11">#REF!</definedName>
    <definedName name="_____R63BB" localSheetId="4">#REF!</definedName>
    <definedName name="_____R63BB" localSheetId="7">#REF!</definedName>
    <definedName name="_____R63BB" localSheetId="6">#REF!</definedName>
    <definedName name="_____R63BB" localSheetId="0">#REF!</definedName>
    <definedName name="_____R63BB">#REF!</definedName>
    <definedName name="_____R63JH" localSheetId="11">#REF!</definedName>
    <definedName name="_____R63JH" localSheetId="4">#REF!</definedName>
    <definedName name="_____R63JH" localSheetId="7">#REF!</definedName>
    <definedName name="_____R63JH" localSheetId="6">#REF!</definedName>
    <definedName name="_____R63JH" localSheetId="0">#REF!</definedName>
    <definedName name="_____R63JH">#REF!</definedName>
    <definedName name="_____ST166">[8]BASE!$D$248</definedName>
    <definedName name="_____ST186" localSheetId="11">#REF!</definedName>
    <definedName name="_____ST186" localSheetId="4">#REF!</definedName>
    <definedName name="_____ST186" localSheetId="7">#REF!</definedName>
    <definedName name="_____ST186" localSheetId="6">#REF!</definedName>
    <definedName name="_____ST186" localSheetId="0">#REF!</definedName>
    <definedName name="_____ST186">#REF!</definedName>
    <definedName name="_____ST206" localSheetId="11">#REF!</definedName>
    <definedName name="_____ST206" localSheetId="4">#REF!</definedName>
    <definedName name="_____ST206" localSheetId="7">#REF!</definedName>
    <definedName name="_____ST206" localSheetId="6">#REF!</definedName>
    <definedName name="_____ST206" localSheetId="0">#REF!</definedName>
    <definedName name="_____ST206">#REF!</definedName>
    <definedName name="_____ST86" localSheetId="11">#REF!</definedName>
    <definedName name="_____ST86" localSheetId="4">#REF!</definedName>
    <definedName name="_____ST86" localSheetId="7">#REF!</definedName>
    <definedName name="_____ST86" localSheetId="6">#REF!</definedName>
    <definedName name="_____ST86" localSheetId="0">#REF!</definedName>
    <definedName name="_____ST86">#REF!</definedName>
    <definedName name="_____tab1" localSheetId="10">#REF!</definedName>
    <definedName name="_____tab1" localSheetId="9">#REF!</definedName>
    <definedName name="_____tab1" localSheetId="11">#REF!</definedName>
    <definedName name="_____tab1" localSheetId="4">#REF!</definedName>
    <definedName name="_____tab1" localSheetId="7">#REF!</definedName>
    <definedName name="_____tab1" localSheetId="6">#REF!</definedName>
    <definedName name="_____tab1" localSheetId="0">#REF!</definedName>
    <definedName name="_____tab1">#REF!</definedName>
    <definedName name="_____tab2" localSheetId="10">#REF!</definedName>
    <definedName name="_____tab2" localSheetId="9">#REF!</definedName>
    <definedName name="_____tab2" localSheetId="11">#REF!</definedName>
    <definedName name="_____tab2" localSheetId="4">#REF!</definedName>
    <definedName name="_____tab2" localSheetId="7">#REF!</definedName>
    <definedName name="_____tab2" localSheetId="6">#REF!</definedName>
    <definedName name="_____tab2" localSheetId="0">#REF!</definedName>
    <definedName name="_____tab2">#REF!</definedName>
    <definedName name="_____tab3" localSheetId="10">#REF!</definedName>
    <definedName name="_____tab3" localSheetId="9">#REF!</definedName>
    <definedName name="_____tab3" localSheetId="11">#REF!</definedName>
    <definedName name="_____tab3" localSheetId="4">#REF!</definedName>
    <definedName name="_____tab3" localSheetId="7">#REF!</definedName>
    <definedName name="_____tab3" localSheetId="6">#REF!</definedName>
    <definedName name="_____tab3" localSheetId="0">#REF!</definedName>
    <definedName name="_____tab3">#REF!</definedName>
    <definedName name="_____TAB4" localSheetId="10">#REF!</definedName>
    <definedName name="_____TAB4" localSheetId="9">#REF!</definedName>
    <definedName name="_____TAB4" localSheetId="11">#REF!</definedName>
    <definedName name="_____TAB4" localSheetId="4">#REF!</definedName>
    <definedName name="_____TAB4" localSheetId="7">#REF!</definedName>
    <definedName name="_____TAB4" localSheetId="6">#REF!</definedName>
    <definedName name="_____TAB4" localSheetId="0">#REF!</definedName>
    <definedName name="_____TAB4">#REF!</definedName>
    <definedName name="_____TAP2" localSheetId="11">#REF!</definedName>
    <definedName name="_____TAP2" localSheetId="4">#REF!</definedName>
    <definedName name="_____TAP2" localSheetId="7">#REF!</definedName>
    <definedName name="_____TAP2" localSheetId="6">#REF!</definedName>
    <definedName name="_____TAP2" localSheetId="0">#REF!</definedName>
    <definedName name="_____TAP2">#REF!</definedName>
    <definedName name="_____TEE1" localSheetId="11">#REF!</definedName>
    <definedName name="_____TEE1" localSheetId="4">#REF!</definedName>
    <definedName name="_____TEE1" localSheetId="7">#REF!</definedName>
    <definedName name="_____TEE1" localSheetId="6">#REF!</definedName>
    <definedName name="_____TEE1" localSheetId="0">#REF!</definedName>
    <definedName name="_____TEE1">#REF!</definedName>
    <definedName name="_____TEE2" localSheetId="11">#REF!</definedName>
    <definedName name="_____TEE2" localSheetId="4">#REF!</definedName>
    <definedName name="_____TEE2" localSheetId="7">#REF!</definedName>
    <definedName name="_____TEE2" localSheetId="6">#REF!</definedName>
    <definedName name="_____TEE2" localSheetId="0">#REF!</definedName>
    <definedName name="_____TEE2">#REF!</definedName>
    <definedName name="_____TEE32" localSheetId="11">#REF!</definedName>
    <definedName name="_____TEE32" localSheetId="4">#REF!</definedName>
    <definedName name="_____TEE32" localSheetId="7">#REF!</definedName>
    <definedName name="_____TEE32" localSheetId="6">#REF!</definedName>
    <definedName name="_____TEE32" localSheetId="0">#REF!</definedName>
    <definedName name="_____TEE32">#REF!</definedName>
    <definedName name="_____TEE33" localSheetId="11">#REF!</definedName>
    <definedName name="_____TEE33" localSheetId="4">#REF!</definedName>
    <definedName name="_____TEE33" localSheetId="7">#REF!</definedName>
    <definedName name="_____TEE33" localSheetId="6">#REF!</definedName>
    <definedName name="_____TEE33" localSheetId="0">#REF!</definedName>
    <definedName name="_____TEE33">#REF!</definedName>
    <definedName name="_____TEP44" localSheetId="11">#REF!</definedName>
    <definedName name="_____TEP44" localSheetId="4">#REF!</definedName>
    <definedName name="_____TEP44" localSheetId="7">#REF!</definedName>
    <definedName name="_____TEP44" localSheetId="6">#REF!</definedName>
    <definedName name="_____TEP44" localSheetId="0">#REF!</definedName>
    <definedName name="_____TEP44">#REF!</definedName>
    <definedName name="_____TES44" localSheetId="11">#REF!</definedName>
    <definedName name="_____TES44" localSheetId="4">#REF!</definedName>
    <definedName name="_____TES44" localSheetId="7">#REF!</definedName>
    <definedName name="_____TES44" localSheetId="6">#REF!</definedName>
    <definedName name="_____TES44" localSheetId="0">#REF!</definedName>
    <definedName name="_____TES44">#REF!</definedName>
    <definedName name="_____TES64" localSheetId="11">#REF!</definedName>
    <definedName name="_____TES64" localSheetId="4">#REF!</definedName>
    <definedName name="_____TES64" localSheetId="7">#REF!</definedName>
    <definedName name="_____TES64" localSheetId="6">#REF!</definedName>
    <definedName name="_____TES64" localSheetId="0">#REF!</definedName>
    <definedName name="_____TES64">#REF!</definedName>
    <definedName name="_____TLL3" localSheetId="11">#REF!</definedName>
    <definedName name="_____TLL3" localSheetId="4">#REF!</definedName>
    <definedName name="_____TLL3" localSheetId="7">#REF!</definedName>
    <definedName name="_____TLL3" localSheetId="6">#REF!</definedName>
    <definedName name="_____TLL3" localSheetId="0">#REF!</definedName>
    <definedName name="_____TLL3">#REF!</definedName>
    <definedName name="_____TP1" localSheetId="11">#REF!</definedName>
    <definedName name="_____TP1" localSheetId="4">#REF!</definedName>
    <definedName name="_____TP1" localSheetId="7">#REF!</definedName>
    <definedName name="_____TP1" localSheetId="6">#REF!</definedName>
    <definedName name="_____TP1" localSheetId="0">#REF!</definedName>
    <definedName name="_____TP1">#REF!</definedName>
    <definedName name="_____TPE1132" localSheetId="11">#REF!</definedName>
    <definedName name="_____TPE1132" localSheetId="4">#REF!</definedName>
    <definedName name="_____TPE1132" localSheetId="7">#REF!</definedName>
    <definedName name="_____TPE1132" localSheetId="6">#REF!</definedName>
    <definedName name="_____TPE1132" localSheetId="0">#REF!</definedName>
    <definedName name="_____TPE1132">#REF!</definedName>
    <definedName name="_____TPE1331" localSheetId="11">#REF!</definedName>
    <definedName name="_____TPE1331" localSheetId="4">#REF!</definedName>
    <definedName name="_____TPE1331" localSheetId="7">#REF!</definedName>
    <definedName name="_____TPE1331" localSheetId="6">#REF!</definedName>
    <definedName name="_____TPE1331" localSheetId="0">#REF!</definedName>
    <definedName name="_____TPE1331">#REF!</definedName>
    <definedName name="_____TPE1702" localSheetId="11">#REF!</definedName>
    <definedName name="_____TPE1702" localSheetId="4">#REF!</definedName>
    <definedName name="_____TPE1702" localSheetId="7">#REF!</definedName>
    <definedName name="_____TPE1702" localSheetId="6">#REF!</definedName>
    <definedName name="_____TPE1702" localSheetId="0">#REF!</definedName>
    <definedName name="_____TPE1702">#REF!</definedName>
    <definedName name="_____TPE1703" localSheetId="11">#REF!</definedName>
    <definedName name="_____TPE1703" localSheetId="4">#REF!</definedName>
    <definedName name="_____TPE1703" localSheetId="7">#REF!</definedName>
    <definedName name="_____TPE1703" localSheetId="6">#REF!</definedName>
    <definedName name="_____TPE1703" localSheetId="0">#REF!</definedName>
    <definedName name="_____TPE1703">#REF!</definedName>
    <definedName name="_____TPE1704" localSheetId="11">#REF!</definedName>
    <definedName name="_____TPE1704" localSheetId="4">#REF!</definedName>
    <definedName name="_____TPE1704" localSheetId="7">#REF!</definedName>
    <definedName name="_____TPE1704" localSheetId="6">#REF!</definedName>
    <definedName name="_____TPE1704" localSheetId="0">#REF!</definedName>
    <definedName name="_____TPE1704">#REF!</definedName>
    <definedName name="_____TPE1706" localSheetId="11">#REF!</definedName>
    <definedName name="_____TPE1706" localSheetId="4">#REF!</definedName>
    <definedName name="_____TPE1706" localSheetId="7">#REF!</definedName>
    <definedName name="_____TPE1706" localSheetId="6">#REF!</definedName>
    <definedName name="_____TPE1706" localSheetId="0">#REF!</definedName>
    <definedName name="_____TPE1706">#REF!</definedName>
    <definedName name="_____TPE1708" localSheetId="11">#REF!</definedName>
    <definedName name="_____TPE1708" localSheetId="4">#REF!</definedName>
    <definedName name="_____TPE1708" localSheetId="7">#REF!</definedName>
    <definedName name="_____TPE1708" localSheetId="6">#REF!</definedName>
    <definedName name="_____TPE1708" localSheetId="0">#REF!</definedName>
    <definedName name="_____TPE1708">#REF!</definedName>
    <definedName name="_____TPE1710" localSheetId="11">#REF!</definedName>
    <definedName name="_____TPE1710" localSheetId="4">#REF!</definedName>
    <definedName name="_____TPE1710" localSheetId="7">#REF!</definedName>
    <definedName name="_____TPE1710" localSheetId="6">#REF!</definedName>
    <definedName name="_____TPE1710" localSheetId="0">#REF!</definedName>
    <definedName name="_____TPE1710">#REF!</definedName>
    <definedName name="_____TPE1735" localSheetId="11">#REF!</definedName>
    <definedName name="_____TPE1735" localSheetId="4">#REF!</definedName>
    <definedName name="_____TPE1735" localSheetId="7">#REF!</definedName>
    <definedName name="_____TPE1735" localSheetId="6">#REF!</definedName>
    <definedName name="_____TPE1735" localSheetId="0">#REF!</definedName>
    <definedName name="_____TPE1735">#REF!</definedName>
    <definedName name="_____TPE1763" localSheetId="11">#REF!</definedName>
    <definedName name="_____TPE1763" localSheetId="4">#REF!</definedName>
    <definedName name="_____TPE1763" localSheetId="7">#REF!</definedName>
    <definedName name="_____TPE1763" localSheetId="6">#REF!</definedName>
    <definedName name="_____TPE1763" localSheetId="0">#REF!</definedName>
    <definedName name="_____TPE1763">#REF!</definedName>
    <definedName name="_____TPE1790" localSheetId="11">#REF!</definedName>
    <definedName name="_____TPE1790" localSheetId="4">#REF!</definedName>
    <definedName name="_____TPE1790" localSheetId="7">#REF!</definedName>
    <definedName name="_____TPE1790" localSheetId="6">#REF!</definedName>
    <definedName name="_____TPE1790" localSheetId="0">#REF!</definedName>
    <definedName name="_____TPE1790">#REF!</definedName>
    <definedName name="_____TPE8016">[8]BASE!$D$146</definedName>
    <definedName name="_____TPE8020">[8]BASE!$D$147</definedName>
    <definedName name="_____TPE8025">[8]BASE!$D$148</definedName>
    <definedName name="_____TPN1002">[8]BASE!$D$150</definedName>
    <definedName name="_____TPN1003">[8]BASE!$D$151</definedName>
    <definedName name="_____TPN1004">[8]BASE!$D$152</definedName>
    <definedName name="_____TPN1006">[8]BASE!$D$153</definedName>
    <definedName name="_____TPN1008">[8]BASE!$D$154</definedName>
    <definedName name="_____TPN1202">[8]BASE!$D$160</definedName>
    <definedName name="_____TPN1203">[8]BASE!$D$161</definedName>
    <definedName name="_____TPN1204">[8]BASE!$D$162</definedName>
    <definedName name="_____TPN1206">[8]BASE!$D$163</definedName>
    <definedName name="_____TPN1208">[8]BASE!$D$164</definedName>
    <definedName name="_____TPN16012">[8]BASE!$D$167</definedName>
    <definedName name="_____TPN1602">[8]BASE!$D$168</definedName>
    <definedName name="_____TPN1603">[8]BASE!$D$169</definedName>
    <definedName name="_____TPN1604">[8]BASE!$D$170</definedName>
    <definedName name="_____TPN1606">[8]BASE!$D$171</definedName>
    <definedName name="_____TPN1608">[8]BASE!$D$172</definedName>
    <definedName name="_____TUZ22" localSheetId="11">[9]BASE!#REF!</definedName>
    <definedName name="_____TUZ22" localSheetId="4">[9]BASE!#REF!</definedName>
    <definedName name="_____TUZ22" localSheetId="6">[9]BASE!#REF!</definedName>
    <definedName name="_____TUZ22" localSheetId="0">[9]BASE!#REF!</definedName>
    <definedName name="_____TUZ22">[9]BASE!#REF!</definedName>
    <definedName name="_____TUZ36" localSheetId="11">[9]BASE!#REF!</definedName>
    <definedName name="_____TUZ36" localSheetId="4">[9]BASE!#REF!</definedName>
    <definedName name="_____TUZ36" localSheetId="6">[9]BASE!#REF!</definedName>
    <definedName name="_____TUZ36" localSheetId="0">[9]BASE!#REF!</definedName>
    <definedName name="_____TUZ36">[9]BASE!#REF!</definedName>
    <definedName name="_____TZ212" localSheetId="11">#REF!</definedName>
    <definedName name="_____TZ212" localSheetId="4">#REF!</definedName>
    <definedName name="_____TZ212" localSheetId="7">#REF!</definedName>
    <definedName name="_____TZ212" localSheetId="6">#REF!</definedName>
    <definedName name="_____TZ212" localSheetId="0">#REF!</definedName>
    <definedName name="_____TZ212">#REF!</definedName>
    <definedName name="_____TZ213" localSheetId="11">#REF!</definedName>
    <definedName name="_____TZ213" localSheetId="4">#REF!</definedName>
    <definedName name="_____TZ213" localSheetId="7">#REF!</definedName>
    <definedName name="_____TZ213" localSheetId="6">#REF!</definedName>
    <definedName name="_____TZ213" localSheetId="0">#REF!</definedName>
    <definedName name="_____TZ213">#REF!</definedName>
    <definedName name="_____TZ214" localSheetId="11">#REF!</definedName>
    <definedName name="_____TZ214" localSheetId="4">#REF!</definedName>
    <definedName name="_____TZ214" localSheetId="7">#REF!</definedName>
    <definedName name="_____TZ214" localSheetId="6">#REF!</definedName>
    <definedName name="_____TZ214" localSheetId="0">#REF!</definedName>
    <definedName name="_____TZ214">#REF!</definedName>
    <definedName name="_____TZ216" localSheetId="11">#REF!</definedName>
    <definedName name="_____TZ216" localSheetId="4">#REF!</definedName>
    <definedName name="_____TZ216" localSheetId="7">#REF!</definedName>
    <definedName name="_____TZ216" localSheetId="6">#REF!</definedName>
    <definedName name="_____TZ216" localSheetId="0">#REF!</definedName>
    <definedName name="_____TZ216">#REF!</definedName>
    <definedName name="_____TZ218" localSheetId="11">#REF!</definedName>
    <definedName name="_____TZ218" localSheetId="4">#REF!</definedName>
    <definedName name="_____TZ218" localSheetId="7">#REF!</definedName>
    <definedName name="_____TZ218" localSheetId="6">#REF!</definedName>
    <definedName name="_____TZ218" localSheetId="0">#REF!</definedName>
    <definedName name="_____TZ218">#REF!</definedName>
    <definedName name="_____TZ225" localSheetId="11">#REF!</definedName>
    <definedName name="_____TZ225" localSheetId="4">#REF!</definedName>
    <definedName name="_____TZ225" localSheetId="7">#REF!</definedName>
    <definedName name="_____TZ225" localSheetId="6">#REF!</definedName>
    <definedName name="_____TZ225" localSheetId="0">#REF!</definedName>
    <definedName name="_____TZ225">#REF!</definedName>
    <definedName name="_____TZ2610" localSheetId="11">#REF!</definedName>
    <definedName name="_____TZ2610" localSheetId="4">#REF!</definedName>
    <definedName name="_____TZ2610" localSheetId="7">#REF!</definedName>
    <definedName name="_____TZ2610" localSheetId="6">#REF!</definedName>
    <definedName name="_____TZ2610" localSheetId="0">#REF!</definedName>
    <definedName name="_____TZ2610">#REF!</definedName>
    <definedName name="_____TZ2612" localSheetId="11">#REF!</definedName>
    <definedName name="_____TZ2612" localSheetId="4">#REF!</definedName>
    <definedName name="_____TZ2612" localSheetId="7">#REF!</definedName>
    <definedName name="_____TZ2612" localSheetId="6">#REF!</definedName>
    <definedName name="_____TZ2612" localSheetId="0">#REF!</definedName>
    <definedName name="_____TZ2612">#REF!</definedName>
    <definedName name="_____TZ2616" localSheetId="11">#REF!</definedName>
    <definedName name="_____TZ2616" localSheetId="4">#REF!</definedName>
    <definedName name="_____TZ2616" localSheetId="7">#REF!</definedName>
    <definedName name="_____TZ2616" localSheetId="6">#REF!</definedName>
    <definedName name="_____TZ2616" localSheetId="0">#REF!</definedName>
    <definedName name="_____TZ2616">#REF!</definedName>
    <definedName name="_____TZ262" localSheetId="11">#REF!</definedName>
    <definedName name="_____TZ262" localSheetId="4">#REF!</definedName>
    <definedName name="_____TZ262" localSheetId="7">#REF!</definedName>
    <definedName name="_____TZ262" localSheetId="6">#REF!</definedName>
    <definedName name="_____TZ262" localSheetId="0">#REF!</definedName>
    <definedName name="_____TZ262">#REF!</definedName>
    <definedName name="_____TZ263" localSheetId="11">#REF!</definedName>
    <definedName name="_____TZ263" localSheetId="4">#REF!</definedName>
    <definedName name="_____TZ263" localSheetId="7">#REF!</definedName>
    <definedName name="_____TZ263" localSheetId="6">#REF!</definedName>
    <definedName name="_____TZ263" localSheetId="0">#REF!</definedName>
    <definedName name="_____TZ263">#REF!</definedName>
    <definedName name="_____TZ264" localSheetId="11">#REF!</definedName>
    <definedName name="_____TZ264" localSheetId="4">#REF!</definedName>
    <definedName name="_____TZ264" localSheetId="7">#REF!</definedName>
    <definedName name="_____TZ264" localSheetId="6">#REF!</definedName>
    <definedName name="_____TZ264" localSheetId="0">#REF!</definedName>
    <definedName name="_____TZ264">#REF!</definedName>
    <definedName name="_____TZ266" localSheetId="11">#REF!</definedName>
    <definedName name="_____TZ266" localSheetId="4">#REF!</definedName>
    <definedName name="_____TZ266" localSheetId="7">#REF!</definedName>
    <definedName name="_____TZ266" localSheetId="6">#REF!</definedName>
    <definedName name="_____TZ266" localSheetId="0">#REF!</definedName>
    <definedName name="_____TZ266">#REF!</definedName>
    <definedName name="_____TZ268" localSheetId="11">#REF!</definedName>
    <definedName name="_____TZ268" localSheetId="4">#REF!</definedName>
    <definedName name="_____TZ268" localSheetId="7">#REF!</definedName>
    <definedName name="_____TZ268" localSheetId="6">#REF!</definedName>
    <definedName name="_____TZ268" localSheetId="0">#REF!</definedName>
    <definedName name="_____TZ268">#REF!</definedName>
    <definedName name="_____TZ323" localSheetId="11">[9]BASE!#REF!</definedName>
    <definedName name="_____TZ323" localSheetId="4">[9]BASE!#REF!</definedName>
    <definedName name="_____TZ323" localSheetId="7">[9]BASE!#REF!</definedName>
    <definedName name="_____TZ323" localSheetId="6">[9]BASE!#REF!</definedName>
    <definedName name="_____TZ323" localSheetId="0">[9]BASE!#REF!</definedName>
    <definedName name="_____TZ323">[9]BASE!#REF!</definedName>
    <definedName name="_____TZ324" localSheetId="11">[9]BASE!#REF!</definedName>
    <definedName name="_____TZ324" localSheetId="4">[9]BASE!#REF!</definedName>
    <definedName name="_____TZ324" localSheetId="6">[9]BASE!#REF!</definedName>
    <definedName name="_____TZ324" localSheetId="0">[9]BASE!#REF!</definedName>
    <definedName name="_____TZ324">[9]BASE!#REF!</definedName>
    <definedName name="_____TZ32510" localSheetId="11">#REF!</definedName>
    <definedName name="_____TZ32510" localSheetId="4">#REF!</definedName>
    <definedName name="_____TZ32510" localSheetId="7">#REF!</definedName>
    <definedName name="_____TZ32510" localSheetId="6">#REF!</definedName>
    <definedName name="_____TZ32510" localSheetId="0">#REF!</definedName>
    <definedName name="_____TZ32510">#REF!</definedName>
    <definedName name="_____TZ32512" localSheetId="11">#REF!</definedName>
    <definedName name="_____TZ32512" localSheetId="4">#REF!</definedName>
    <definedName name="_____TZ32512" localSheetId="7">#REF!</definedName>
    <definedName name="_____TZ32512" localSheetId="6">#REF!</definedName>
    <definedName name="_____TZ32512" localSheetId="0">#REF!</definedName>
    <definedName name="_____TZ32512">#REF!</definedName>
    <definedName name="_____TZ3253" localSheetId="11">#REF!</definedName>
    <definedName name="_____TZ3253" localSheetId="4">#REF!</definedName>
    <definedName name="_____TZ3253" localSheetId="7">#REF!</definedName>
    <definedName name="_____TZ3253" localSheetId="6">#REF!</definedName>
    <definedName name="_____TZ3253" localSheetId="0">#REF!</definedName>
    <definedName name="_____TZ3253">#REF!</definedName>
    <definedName name="_____TZ3254" localSheetId="11">#REF!</definedName>
    <definedName name="_____TZ3254" localSheetId="4">#REF!</definedName>
    <definedName name="_____TZ3254" localSheetId="7">#REF!</definedName>
    <definedName name="_____TZ3254" localSheetId="6">#REF!</definedName>
    <definedName name="_____TZ3254" localSheetId="0">#REF!</definedName>
    <definedName name="_____TZ3254">#REF!</definedName>
    <definedName name="_____TZ3256" localSheetId="11">#REF!</definedName>
    <definedName name="_____TZ3256" localSheetId="4">#REF!</definedName>
    <definedName name="_____TZ3256" localSheetId="7">#REF!</definedName>
    <definedName name="_____TZ3256" localSheetId="6">#REF!</definedName>
    <definedName name="_____TZ3256" localSheetId="0">#REF!</definedName>
    <definedName name="_____TZ3256">#REF!</definedName>
    <definedName name="_____TZ4110" localSheetId="11">#REF!</definedName>
    <definedName name="_____TZ4110" localSheetId="4">#REF!</definedName>
    <definedName name="_____TZ4110" localSheetId="7">#REF!</definedName>
    <definedName name="_____TZ4110" localSheetId="6">#REF!</definedName>
    <definedName name="_____TZ4110" localSheetId="0">#REF!</definedName>
    <definedName name="_____TZ4110">#REF!</definedName>
    <definedName name="_____TZ4112" localSheetId="11">#REF!</definedName>
    <definedName name="_____TZ4112" localSheetId="4">#REF!</definedName>
    <definedName name="_____TZ4112" localSheetId="7">#REF!</definedName>
    <definedName name="_____TZ4112" localSheetId="6">#REF!</definedName>
    <definedName name="_____TZ4112" localSheetId="0">#REF!</definedName>
    <definedName name="_____TZ4112">#REF!</definedName>
    <definedName name="_____TZ414" localSheetId="11">#REF!</definedName>
    <definedName name="_____TZ414" localSheetId="4">#REF!</definedName>
    <definedName name="_____TZ414" localSheetId="7">#REF!</definedName>
    <definedName name="_____TZ414" localSheetId="6">#REF!</definedName>
    <definedName name="_____TZ414" localSheetId="0">#REF!</definedName>
    <definedName name="_____TZ414">#REF!</definedName>
    <definedName name="_____TZ416" localSheetId="11">#REF!</definedName>
    <definedName name="_____TZ416" localSheetId="4">#REF!</definedName>
    <definedName name="_____TZ416" localSheetId="7">#REF!</definedName>
    <definedName name="_____TZ416" localSheetId="6">#REF!</definedName>
    <definedName name="_____TZ416" localSheetId="0">#REF!</definedName>
    <definedName name="_____TZ416">#REF!</definedName>
    <definedName name="_____TZ418" localSheetId="11">#REF!</definedName>
    <definedName name="_____TZ418" localSheetId="4">#REF!</definedName>
    <definedName name="_____TZ418" localSheetId="7">#REF!</definedName>
    <definedName name="_____TZ418" localSheetId="6">#REF!</definedName>
    <definedName name="_____TZ418" localSheetId="0">#REF!</definedName>
    <definedName name="_____TZ418">#REF!</definedName>
    <definedName name="_____UDD06" localSheetId="11">#REF!</definedName>
    <definedName name="_____UDD06" localSheetId="4">#REF!</definedName>
    <definedName name="_____UDD06" localSheetId="7">#REF!</definedName>
    <definedName name="_____UDD06" localSheetId="6">#REF!</definedName>
    <definedName name="_____UDD06" localSheetId="0">#REF!</definedName>
    <definedName name="_____UDD06">#REF!</definedName>
    <definedName name="_____UDD08" localSheetId="11">#REF!</definedName>
    <definedName name="_____UDD08" localSheetId="4">#REF!</definedName>
    <definedName name="_____UDD08" localSheetId="7">#REF!</definedName>
    <definedName name="_____UDD08" localSheetId="6">#REF!</definedName>
    <definedName name="_____UDD08" localSheetId="0">#REF!</definedName>
    <definedName name="_____UDD08">#REF!</definedName>
    <definedName name="_____UNI32" localSheetId="11">#REF!</definedName>
    <definedName name="_____UNI32" localSheetId="4">#REF!</definedName>
    <definedName name="_____UNI32" localSheetId="7">#REF!</definedName>
    <definedName name="_____UNI32" localSheetId="6">#REF!</definedName>
    <definedName name="_____UNI32" localSheetId="0">#REF!</definedName>
    <definedName name="_____UNI32">#REF!</definedName>
    <definedName name="_____Vol1" localSheetId="9">[12]Item!$A$1:$D$65536</definedName>
    <definedName name="_____Vol1">[12]Item!$A$1:$D$65536</definedName>
    <definedName name="____ADH12" localSheetId="11">#REF!</definedName>
    <definedName name="____ADH12" localSheetId="4">#REF!</definedName>
    <definedName name="____ADH12" localSheetId="7">#REF!</definedName>
    <definedName name="____ADH12" localSheetId="6">#REF!</definedName>
    <definedName name="____ADH12" localSheetId="0">#REF!</definedName>
    <definedName name="____ADH12">#REF!</definedName>
    <definedName name="____ADM12" localSheetId="11">#REF!</definedName>
    <definedName name="____ADM12" localSheetId="4">#REF!</definedName>
    <definedName name="____ADM12" localSheetId="7">#REF!</definedName>
    <definedName name="____ADM12" localSheetId="6">#REF!</definedName>
    <definedName name="____ADM12" localSheetId="0">#REF!</definedName>
    <definedName name="____ADM12">#REF!</definedName>
    <definedName name="____ADM2" localSheetId="11">#REF!</definedName>
    <definedName name="____ADM2" localSheetId="4">#REF!</definedName>
    <definedName name="____ADM2" localSheetId="7">#REF!</definedName>
    <definedName name="____ADM2" localSheetId="6">#REF!</definedName>
    <definedName name="____ADM2" localSheetId="0">#REF!</definedName>
    <definedName name="____ADM2">#REF!</definedName>
    <definedName name="____ADM3" localSheetId="11">#REF!</definedName>
    <definedName name="____ADM3" localSheetId="4">#REF!</definedName>
    <definedName name="____ADM3" localSheetId="7">#REF!</definedName>
    <definedName name="____ADM3" localSheetId="6">#REF!</definedName>
    <definedName name="____ADM3" localSheetId="0">#REF!</definedName>
    <definedName name="____ADM3">#REF!</definedName>
    <definedName name="____ADM4" localSheetId="11">#REF!</definedName>
    <definedName name="____ADM4" localSheetId="4">#REF!</definedName>
    <definedName name="____ADM4" localSheetId="7">#REF!</definedName>
    <definedName name="____ADM4" localSheetId="6">#REF!</definedName>
    <definedName name="____ADM4" localSheetId="0">#REF!</definedName>
    <definedName name="____ADM4">#REF!</definedName>
    <definedName name="____ADP1" localSheetId="11">#REF!</definedName>
    <definedName name="____ADP1" localSheetId="4">#REF!</definedName>
    <definedName name="____ADP1" localSheetId="7">#REF!</definedName>
    <definedName name="____ADP1" localSheetId="6">#REF!</definedName>
    <definedName name="____ADP1" localSheetId="0">#REF!</definedName>
    <definedName name="____ADP1">#REF!</definedName>
    <definedName name="____AIU1" localSheetId="11">#REF!</definedName>
    <definedName name="____AIU1" localSheetId="4">#REF!</definedName>
    <definedName name="____AIU1" localSheetId="7">#REF!</definedName>
    <definedName name="____AIU1" localSheetId="6">#REF!</definedName>
    <definedName name="____AIU1" localSheetId="0">#REF!</definedName>
    <definedName name="____AIU1">#REF!</definedName>
    <definedName name="____aiu2" localSheetId="10">[11]AIU!$J$105</definedName>
    <definedName name="____aiu2" localSheetId="9">[11]AIU!$J$105</definedName>
    <definedName name="____AIU2">[5]BASE!$C$5</definedName>
    <definedName name="____apu1" localSheetId="10">[3]INSUMOS!#REF!</definedName>
    <definedName name="____apu1" localSheetId="9">[3]INSUMOS!#REF!</definedName>
    <definedName name="____apu1" localSheetId="11">[3]INSUMOS!#REF!</definedName>
    <definedName name="____apu1" localSheetId="4">[3]INSUMOS!#REF!</definedName>
    <definedName name="____apu1" localSheetId="6">[3]INSUMOS!#REF!</definedName>
    <definedName name="____apu1" localSheetId="0">[3]INSUMOS!#REF!</definedName>
    <definedName name="____apu1">[3]INSUMOS!#REF!</definedName>
    <definedName name="____BAZ10" localSheetId="11">#REF!</definedName>
    <definedName name="____BAZ10" localSheetId="4">#REF!</definedName>
    <definedName name="____BAZ10" localSheetId="7">#REF!</definedName>
    <definedName name="____BAZ10" localSheetId="6">#REF!</definedName>
    <definedName name="____BAZ10" localSheetId="0">#REF!</definedName>
    <definedName name="____BAZ10">#REF!</definedName>
    <definedName name="____BLO20" localSheetId="11">#REF!</definedName>
    <definedName name="____BLO20" localSheetId="4">#REF!</definedName>
    <definedName name="____BLO20" localSheetId="7">#REF!</definedName>
    <definedName name="____BLO20" localSheetId="6">#REF!</definedName>
    <definedName name="____BLO20" localSheetId="0">#REF!</definedName>
    <definedName name="____BLO20">#REF!</definedName>
    <definedName name="____C2254JH" localSheetId="11">#REF!</definedName>
    <definedName name="____C2254JH" localSheetId="4">#REF!</definedName>
    <definedName name="____C2254JH" localSheetId="7">#REF!</definedName>
    <definedName name="____C2254JH" localSheetId="6">#REF!</definedName>
    <definedName name="____C2254JH" localSheetId="0">#REF!</definedName>
    <definedName name="____C2254JH">#REF!</definedName>
    <definedName name="____C2256JH" localSheetId="11">#REF!</definedName>
    <definedName name="____C2256JH" localSheetId="4">#REF!</definedName>
    <definedName name="____C2256JH" localSheetId="7">#REF!</definedName>
    <definedName name="____C2256JH" localSheetId="6">#REF!</definedName>
    <definedName name="____C2256JH" localSheetId="0">#REF!</definedName>
    <definedName name="____C2256JH">#REF!</definedName>
    <definedName name="____C452JH" localSheetId="11">#REF!</definedName>
    <definedName name="____C452JH" localSheetId="4">#REF!</definedName>
    <definedName name="____C452JH" localSheetId="7">#REF!</definedName>
    <definedName name="____C452JH" localSheetId="6">#REF!</definedName>
    <definedName name="____C452JH" localSheetId="0">#REF!</definedName>
    <definedName name="____C452JH">#REF!</definedName>
    <definedName name="____C903L" localSheetId="11">#REF!</definedName>
    <definedName name="____C903L" localSheetId="4">#REF!</definedName>
    <definedName name="____C903L" localSheetId="7">#REF!</definedName>
    <definedName name="____C903L" localSheetId="6">#REF!</definedName>
    <definedName name="____C903L" localSheetId="0">#REF!</definedName>
    <definedName name="____C903L">#REF!</definedName>
    <definedName name="____C908J" localSheetId="11">#REF!</definedName>
    <definedName name="____C908J" localSheetId="4">#REF!</definedName>
    <definedName name="____C908J" localSheetId="7">#REF!</definedName>
    <definedName name="____C908J" localSheetId="6">#REF!</definedName>
    <definedName name="____C908J" localSheetId="0">#REF!</definedName>
    <definedName name="____C908J">#REF!</definedName>
    <definedName name="____CAN28" localSheetId="11">#REF!</definedName>
    <definedName name="____CAN28" localSheetId="4">#REF!</definedName>
    <definedName name="____CAN28" localSheetId="7">#REF!</definedName>
    <definedName name="____CAN28" localSheetId="6">#REF!</definedName>
    <definedName name="____CAN28" localSheetId="0">#REF!</definedName>
    <definedName name="____CAN28">#REF!</definedName>
    <definedName name="____Cod1" localSheetId="11">#REF!</definedName>
    <definedName name="____Cod1" localSheetId="4">#REF!</definedName>
    <definedName name="____Cod1" localSheetId="7">#REF!</definedName>
    <definedName name="____Cod1" localSheetId="6">#REF!</definedName>
    <definedName name="____Cod1" localSheetId="0">#REF!</definedName>
    <definedName name="____Cod1">#REF!</definedName>
    <definedName name="____CUA44" localSheetId="11">#REF!</definedName>
    <definedName name="____CUA44" localSheetId="4">#REF!</definedName>
    <definedName name="____CUA44" localSheetId="7">#REF!</definedName>
    <definedName name="____CUA44" localSheetId="6">#REF!</definedName>
    <definedName name="____CUA44" localSheetId="0">#REF!</definedName>
    <definedName name="____CUA44">#REF!</definedName>
    <definedName name="____EEF110" localSheetId="11">#REF!</definedName>
    <definedName name="____EEF110" localSheetId="4">#REF!</definedName>
    <definedName name="____EEF110" localSheetId="7">#REF!</definedName>
    <definedName name="____EEF110" localSheetId="6">#REF!</definedName>
    <definedName name="____EEF110" localSheetId="0">#REF!</definedName>
    <definedName name="____EEF110">#REF!</definedName>
    <definedName name="____EST1" localSheetId="10">#REF!</definedName>
    <definedName name="____EST1" localSheetId="9">#REF!</definedName>
    <definedName name="____EST1" localSheetId="11">#REF!</definedName>
    <definedName name="____EST1" localSheetId="4">#REF!</definedName>
    <definedName name="____EST1" localSheetId="7">#REF!</definedName>
    <definedName name="____EST1" localSheetId="6">#REF!</definedName>
    <definedName name="____EST1" localSheetId="0">#REF!</definedName>
    <definedName name="____EST1">#REF!</definedName>
    <definedName name="____EST10" localSheetId="10">#REF!</definedName>
    <definedName name="____EST10" localSheetId="9">#REF!</definedName>
    <definedName name="____EST10" localSheetId="11">#REF!</definedName>
    <definedName name="____EST10" localSheetId="4">#REF!</definedName>
    <definedName name="____EST10" localSheetId="7">#REF!</definedName>
    <definedName name="____EST10" localSheetId="6">#REF!</definedName>
    <definedName name="____EST10" localSheetId="0">#REF!</definedName>
    <definedName name="____EST10">#REF!</definedName>
    <definedName name="____EST11" localSheetId="10">#REF!</definedName>
    <definedName name="____EST11" localSheetId="9">#REF!</definedName>
    <definedName name="____EST11" localSheetId="11">#REF!</definedName>
    <definedName name="____EST11" localSheetId="4">#REF!</definedName>
    <definedName name="____EST11" localSheetId="7">#REF!</definedName>
    <definedName name="____EST11" localSheetId="6">#REF!</definedName>
    <definedName name="____EST11" localSheetId="0">#REF!</definedName>
    <definedName name="____EST11">#REF!</definedName>
    <definedName name="____EST12" localSheetId="10">#REF!</definedName>
    <definedName name="____EST12" localSheetId="9">#REF!</definedName>
    <definedName name="____EST12" localSheetId="11">#REF!</definedName>
    <definedName name="____EST12" localSheetId="4">#REF!</definedName>
    <definedName name="____EST12" localSheetId="7">#REF!</definedName>
    <definedName name="____EST12" localSheetId="6">#REF!</definedName>
    <definedName name="____EST12" localSheetId="0">#REF!</definedName>
    <definedName name="____EST12">#REF!</definedName>
    <definedName name="____EST13" localSheetId="10">#REF!</definedName>
    <definedName name="____EST13" localSheetId="9">#REF!</definedName>
    <definedName name="____EST13" localSheetId="11">#REF!</definedName>
    <definedName name="____EST13" localSheetId="4">#REF!</definedName>
    <definedName name="____EST13" localSheetId="7">#REF!</definedName>
    <definedName name="____EST13" localSheetId="6">#REF!</definedName>
    <definedName name="____EST13" localSheetId="0">#REF!</definedName>
    <definedName name="____EST13">#REF!</definedName>
    <definedName name="____EST14" localSheetId="10">#REF!</definedName>
    <definedName name="____EST14" localSheetId="9">#REF!</definedName>
    <definedName name="____EST14" localSheetId="11">#REF!</definedName>
    <definedName name="____EST14" localSheetId="4">#REF!</definedName>
    <definedName name="____EST14" localSheetId="7">#REF!</definedName>
    <definedName name="____EST14" localSheetId="6">#REF!</definedName>
    <definedName name="____EST14" localSheetId="0">#REF!</definedName>
    <definedName name="____EST14">#REF!</definedName>
    <definedName name="____EST15" localSheetId="10">#REF!</definedName>
    <definedName name="____EST15" localSheetId="9">#REF!</definedName>
    <definedName name="____EST15" localSheetId="11">#REF!</definedName>
    <definedName name="____EST15" localSheetId="4">#REF!</definedName>
    <definedName name="____EST15" localSheetId="7">#REF!</definedName>
    <definedName name="____EST15" localSheetId="6">#REF!</definedName>
    <definedName name="____EST15" localSheetId="0">#REF!</definedName>
    <definedName name="____EST15">#REF!</definedName>
    <definedName name="____EST16" localSheetId="10">#REF!</definedName>
    <definedName name="____EST16" localSheetId="9">#REF!</definedName>
    <definedName name="____EST16" localSheetId="11">#REF!</definedName>
    <definedName name="____EST16" localSheetId="4">#REF!</definedName>
    <definedName name="____EST16" localSheetId="7">#REF!</definedName>
    <definedName name="____EST16" localSheetId="6">#REF!</definedName>
    <definedName name="____EST16" localSheetId="0">#REF!</definedName>
    <definedName name="____EST16">#REF!</definedName>
    <definedName name="____EST17" localSheetId="10">#REF!</definedName>
    <definedName name="____EST17" localSheetId="9">#REF!</definedName>
    <definedName name="____EST17" localSheetId="11">#REF!</definedName>
    <definedName name="____EST17" localSheetId="4">#REF!</definedName>
    <definedName name="____EST17" localSheetId="7">#REF!</definedName>
    <definedName name="____EST17" localSheetId="6">#REF!</definedName>
    <definedName name="____EST17" localSheetId="0">#REF!</definedName>
    <definedName name="____EST17">#REF!</definedName>
    <definedName name="____EST18" localSheetId="10">#REF!</definedName>
    <definedName name="____EST18" localSheetId="9">#REF!</definedName>
    <definedName name="____EST18" localSheetId="11">#REF!</definedName>
    <definedName name="____EST18" localSheetId="4">#REF!</definedName>
    <definedName name="____EST18" localSheetId="7">#REF!</definedName>
    <definedName name="____EST18" localSheetId="6">#REF!</definedName>
    <definedName name="____EST18" localSheetId="0">#REF!</definedName>
    <definedName name="____EST18">#REF!</definedName>
    <definedName name="____EST19" localSheetId="10">#REF!</definedName>
    <definedName name="____EST19" localSheetId="9">#REF!</definedName>
    <definedName name="____EST19" localSheetId="11">#REF!</definedName>
    <definedName name="____EST19" localSheetId="4">#REF!</definedName>
    <definedName name="____EST19" localSheetId="7">#REF!</definedName>
    <definedName name="____EST19" localSheetId="6">#REF!</definedName>
    <definedName name="____EST19" localSheetId="0">#REF!</definedName>
    <definedName name="____EST19">#REF!</definedName>
    <definedName name="____EST2" localSheetId="10">#REF!</definedName>
    <definedName name="____EST2" localSheetId="9">#REF!</definedName>
    <definedName name="____EST2" localSheetId="11">#REF!</definedName>
    <definedName name="____EST2" localSheetId="4">#REF!</definedName>
    <definedName name="____EST2" localSheetId="7">#REF!</definedName>
    <definedName name="____EST2" localSheetId="6">#REF!</definedName>
    <definedName name="____EST2" localSheetId="0">#REF!</definedName>
    <definedName name="____EST2">#REF!</definedName>
    <definedName name="____EST3" localSheetId="10">#REF!</definedName>
    <definedName name="____EST3" localSheetId="9">#REF!</definedName>
    <definedName name="____EST3" localSheetId="11">#REF!</definedName>
    <definedName name="____EST3" localSheetId="4">#REF!</definedName>
    <definedName name="____EST3" localSheetId="7">#REF!</definedName>
    <definedName name="____EST3" localSheetId="6">#REF!</definedName>
    <definedName name="____EST3" localSheetId="0">#REF!</definedName>
    <definedName name="____EST3">#REF!</definedName>
    <definedName name="____EST4" localSheetId="10">#REF!</definedName>
    <definedName name="____EST4" localSheetId="9">#REF!</definedName>
    <definedName name="____EST4" localSheetId="11">#REF!</definedName>
    <definedName name="____EST4" localSheetId="4">#REF!</definedName>
    <definedName name="____EST4" localSheetId="7">#REF!</definedName>
    <definedName name="____EST4" localSheetId="6">#REF!</definedName>
    <definedName name="____EST4" localSheetId="0">#REF!</definedName>
    <definedName name="____EST4">#REF!</definedName>
    <definedName name="____EST5" localSheetId="10">#REF!</definedName>
    <definedName name="____EST5" localSheetId="9">#REF!</definedName>
    <definedName name="____EST5" localSheetId="11">#REF!</definedName>
    <definedName name="____EST5" localSheetId="4">#REF!</definedName>
    <definedName name="____EST5" localSheetId="7">#REF!</definedName>
    <definedName name="____EST5" localSheetId="6">#REF!</definedName>
    <definedName name="____EST5" localSheetId="0">#REF!</definedName>
    <definedName name="____EST5">#REF!</definedName>
    <definedName name="____EST6" localSheetId="10">#REF!</definedName>
    <definedName name="____EST6" localSheetId="9">#REF!</definedName>
    <definedName name="____EST6" localSheetId="11">#REF!</definedName>
    <definedName name="____EST6" localSheetId="4">#REF!</definedName>
    <definedName name="____EST6" localSheetId="7">#REF!</definedName>
    <definedName name="____EST6" localSheetId="6">#REF!</definedName>
    <definedName name="____EST6" localSheetId="0">#REF!</definedName>
    <definedName name="____EST6">#REF!</definedName>
    <definedName name="____EST7" localSheetId="10">#REF!</definedName>
    <definedName name="____EST7" localSheetId="9">#REF!</definedName>
    <definedName name="____EST7" localSheetId="11">#REF!</definedName>
    <definedName name="____EST7" localSheetId="4">#REF!</definedName>
    <definedName name="____EST7" localSheetId="7">#REF!</definedName>
    <definedName name="____EST7" localSheetId="6">#REF!</definedName>
    <definedName name="____EST7" localSheetId="0">#REF!</definedName>
    <definedName name="____EST7">#REF!</definedName>
    <definedName name="____EST8" localSheetId="10">#REF!</definedName>
    <definedName name="____EST8" localSheetId="9">#REF!</definedName>
    <definedName name="____EST8" localSheetId="11">#REF!</definedName>
    <definedName name="____EST8" localSheetId="4">#REF!</definedName>
    <definedName name="____EST8" localSheetId="7">#REF!</definedName>
    <definedName name="____EST8" localSheetId="6">#REF!</definedName>
    <definedName name="____EST8" localSheetId="0">#REF!</definedName>
    <definedName name="____EST8">#REF!</definedName>
    <definedName name="____EST9" localSheetId="10">#REF!</definedName>
    <definedName name="____EST9" localSheetId="9">#REF!</definedName>
    <definedName name="____EST9" localSheetId="11">#REF!</definedName>
    <definedName name="____EST9" localSheetId="4">#REF!</definedName>
    <definedName name="____EST9" localSheetId="7">#REF!</definedName>
    <definedName name="____EST9" localSheetId="6">#REF!</definedName>
    <definedName name="____EST9" localSheetId="0">#REF!</definedName>
    <definedName name="____EST9">#REF!</definedName>
    <definedName name="____ETF315" localSheetId="11">#REF!</definedName>
    <definedName name="____ETF315" localSheetId="4">#REF!</definedName>
    <definedName name="____ETF315" localSheetId="7">#REF!</definedName>
    <definedName name="____ETF315" localSheetId="6">#REF!</definedName>
    <definedName name="____ETF315" localSheetId="0">#REF!</definedName>
    <definedName name="____ETF315">#REF!</definedName>
    <definedName name="____EXC1" localSheetId="10">#REF!</definedName>
    <definedName name="____EXC1" localSheetId="9">#REF!</definedName>
    <definedName name="____EXC1" localSheetId="11">#REF!</definedName>
    <definedName name="____EXC1" localSheetId="4">#REF!</definedName>
    <definedName name="____EXC1" localSheetId="7">#REF!</definedName>
    <definedName name="____EXC1" localSheetId="6">#REF!</definedName>
    <definedName name="____EXC1" localSheetId="0">#REF!</definedName>
    <definedName name="____EXC1">#REF!</definedName>
    <definedName name="____EXC10" localSheetId="10">#REF!</definedName>
    <definedName name="____EXC10" localSheetId="9">#REF!</definedName>
    <definedName name="____EXC10" localSheetId="11">#REF!</definedName>
    <definedName name="____EXC10" localSheetId="4">#REF!</definedName>
    <definedName name="____EXC10" localSheetId="7">#REF!</definedName>
    <definedName name="____EXC10" localSheetId="6">#REF!</definedName>
    <definedName name="____EXC10" localSheetId="0">#REF!</definedName>
    <definedName name="____EXC10">#REF!</definedName>
    <definedName name="____EXC11" localSheetId="10">#REF!</definedName>
    <definedName name="____EXC11" localSheetId="9">#REF!</definedName>
    <definedName name="____EXC11" localSheetId="11">#REF!</definedName>
    <definedName name="____EXC11" localSheetId="4">#REF!</definedName>
    <definedName name="____EXC11" localSheetId="7">#REF!</definedName>
    <definedName name="____EXC11" localSheetId="6">#REF!</definedName>
    <definedName name="____EXC11" localSheetId="0">#REF!</definedName>
    <definedName name="____EXC11">#REF!</definedName>
    <definedName name="____EXC12" localSheetId="10">#REF!</definedName>
    <definedName name="____EXC12" localSheetId="9">#REF!</definedName>
    <definedName name="____EXC12" localSheetId="11">#REF!</definedName>
    <definedName name="____EXC12" localSheetId="4">#REF!</definedName>
    <definedName name="____EXC12" localSheetId="7">#REF!</definedName>
    <definedName name="____EXC12" localSheetId="6">#REF!</definedName>
    <definedName name="____EXC12" localSheetId="0">#REF!</definedName>
    <definedName name="____EXC12">#REF!</definedName>
    <definedName name="____EXC2" localSheetId="10">#REF!</definedName>
    <definedName name="____EXC2" localSheetId="9">#REF!</definedName>
    <definedName name="____EXC2" localSheetId="11">#REF!</definedName>
    <definedName name="____EXC2" localSheetId="4">#REF!</definedName>
    <definedName name="____EXC2" localSheetId="7">#REF!</definedName>
    <definedName name="____EXC2" localSheetId="6">#REF!</definedName>
    <definedName name="____EXC2" localSheetId="0">#REF!</definedName>
    <definedName name="____EXC2">#REF!</definedName>
    <definedName name="____EXC3" localSheetId="10">#REF!</definedName>
    <definedName name="____EXC3" localSheetId="9">#REF!</definedName>
    <definedName name="____EXC3" localSheetId="11">#REF!</definedName>
    <definedName name="____EXC3" localSheetId="4">#REF!</definedName>
    <definedName name="____EXC3" localSheetId="7">#REF!</definedName>
    <definedName name="____EXC3" localSheetId="6">#REF!</definedName>
    <definedName name="____EXC3" localSheetId="0">#REF!</definedName>
    <definedName name="____EXC3">#REF!</definedName>
    <definedName name="____EXC4" localSheetId="10">#REF!</definedName>
    <definedName name="____EXC4" localSheetId="9">#REF!</definedName>
    <definedName name="____EXC4" localSheetId="11">#REF!</definedName>
    <definedName name="____EXC4" localSheetId="4">#REF!</definedName>
    <definedName name="____EXC4" localSheetId="7">#REF!</definedName>
    <definedName name="____EXC4" localSheetId="6">#REF!</definedName>
    <definedName name="____EXC4" localSheetId="0">#REF!</definedName>
    <definedName name="____EXC4">#REF!</definedName>
    <definedName name="____EXC5" localSheetId="10">#REF!</definedName>
    <definedName name="____EXC5" localSheetId="9">#REF!</definedName>
    <definedName name="____EXC5" localSheetId="11">#REF!</definedName>
    <definedName name="____EXC5" localSheetId="4">#REF!</definedName>
    <definedName name="____EXC5" localSheetId="7">#REF!</definedName>
    <definedName name="____EXC5" localSheetId="6">#REF!</definedName>
    <definedName name="____EXC5" localSheetId="0">#REF!</definedName>
    <definedName name="____EXC5">#REF!</definedName>
    <definedName name="____EXC6" localSheetId="10">#REF!</definedName>
    <definedName name="____EXC6" localSheetId="9">#REF!</definedName>
    <definedName name="____EXC6" localSheetId="11">#REF!</definedName>
    <definedName name="____EXC6" localSheetId="4">#REF!</definedName>
    <definedName name="____EXC6" localSheetId="7">#REF!</definedName>
    <definedName name="____EXC6" localSheetId="6">#REF!</definedName>
    <definedName name="____EXC6" localSheetId="0">#REF!</definedName>
    <definedName name="____EXC6">#REF!</definedName>
    <definedName name="____EXC7" localSheetId="10">#REF!</definedName>
    <definedName name="____EXC7" localSheetId="9">#REF!</definedName>
    <definedName name="____EXC7" localSheetId="11">#REF!</definedName>
    <definedName name="____EXC7" localSheetId="4">#REF!</definedName>
    <definedName name="____EXC7" localSheetId="7">#REF!</definedName>
    <definedName name="____EXC7" localSheetId="6">#REF!</definedName>
    <definedName name="____EXC7" localSheetId="0">#REF!</definedName>
    <definedName name="____EXC7">#REF!</definedName>
    <definedName name="____EXC8" localSheetId="10">#REF!</definedName>
    <definedName name="____EXC8" localSheetId="9">#REF!</definedName>
    <definedName name="____EXC8" localSheetId="11">#REF!</definedName>
    <definedName name="____EXC8" localSheetId="4">#REF!</definedName>
    <definedName name="____EXC8" localSheetId="7">#REF!</definedName>
    <definedName name="____EXC8" localSheetId="6">#REF!</definedName>
    <definedName name="____EXC8" localSheetId="0">#REF!</definedName>
    <definedName name="____EXC8">#REF!</definedName>
    <definedName name="____EXC9" localSheetId="10">#REF!</definedName>
    <definedName name="____EXC9" localSheetId="9">#REF!</definedName>
    <definedName name="____EXC9" localSheetId="11">#REF!</definedName>
    <definedName name="____EXC9" localSheetId="4">#REF!</definedName>
    <definedName name="____EXC9" localSheetId="7">#REF!</definedName>
    <definedName name="____EXC9" localSheetId="6">#REF!</definedName>
    <definedName name="____EXC9" localSheetId="0">#REF!</definedName>
    <definedName name="____EXC9">#REF!</definedName>
    <definedName name="____FYB02" localSheetId="11">#REF!</definedName>
    <definedName name="____FYB02" localSheetId="4">#REF!</definedName>
    <definedName name="____FYB02" localSheetId="7">#REF!</definedName>
    <definedName name="____FYB02" localSheetId="6">#REF!</definedName>
    <definedName name="____FYB02" localSheetId="0">#REF!</definedName>
    <definedName name="____FYB02">#REF!</definedName>
    <definedName name="____FYB03" localSheetId="11">#REF!</definedName>
    <definedName name="____FYB03" localSheetId="4">#REF!</definedName>
    <definedName name="____FYB03" localSheetId="7">#REF!</definedName>
    <definedName name="____FYB03" localSheetId="6">#REF!</definedName>
    <definedName name="____FYB03" localSheetId="0">#REF!</definedName>
    <definedName name="____FYB03">#REF!</definedName>
    <definedName name="____FYB04" localSheetId="11">#REF!</definedName>
    <definedName name="____FYB04" localSheetId="4">#REF!</definedName>
    <definedName name="____FYB04" localSheetId="7">#REF!</definedName>
    <definedName name="____FYB04" localSheetId="6">#REF!</definedName>
    <definedName name="____FYB04" localSheetId="0">#REF!</definedName>
    <definedName name="____FYB04">#REF!</definedName>
    <definedName name="____FYB08" localSheetId="11">#REF!</definedName>
    <definedName name="____FYB08" localSheetId="4">#REF!</definedName>
    <definedName name="____FYB08" localSheetId="7">#REF!</definedName>
    <definedName name="____FYB08" localSheetId="6">#REF!</definedName>
    <definedName name="____FYB08" localSheetId="0">#REF!</definedName>
    <definedName name="____FYB08">#REF!</definedName>
    <definedName name="____FYB10" localSheetId="11">#REF!</definedName>
    <definedName name="____FYB10" localSheetId="4">#REF!</definedName>
    <definedName name="____FYB10" localSheetId="7">#REF!</definedName>
    <definedName name="____FYB10" localSheetId="6">#REF!</definedName>
    <definedName name="____FYB10" localSheetId="0">#REF!</definedName>
    <definedName name="____FYB10">#REF!</definedName>
    <definedName name="____INF1" localSheetId="11">#REF!</definedName>
    <definedName name="____INF1" localSheetId="4">#REF!</definedName>
    <definedName name="____INF1" localSheetId="7">#REF!</definedName>
    <definedName name="____INF1" localSheetId="6">#REF!</definedName>
    <definedName name="____INF1" localSheetId="0">#REF!</definedName>
    <definedName name="____INF1">#REF!</definedName>
    <definedName name="____LA124" localSheetId="11">#REF!</definedName>
    <definedName name="____LA124" localSheetId="4">#REF!</definedName>
    <definedName name="____LA124" localSheetId="7">#REF!</definedName>
    <definedName name="____LA124" localSheetId="6">#REF!</definedName>
    <definedName name="____LA124" localSheetId="0">#REF!</definedName>
    <definedName name="____LA124">#REF!</definedName>
    <definedName name="____LAC18" localSheetId="11">#REF!</definedName>
    <definedName name="____LAC18" localSheetId="4">#REF!</definedName>
    <definedName name="____LAC18" localSheetId="7">#REF!</definedName>
    <definedName name="____LAC18" localSheetId="6">#REF!</definedName>
    <definedName name="____LAC18" localSheetId="0">#REF!</definedName>
    <definedName name="____LAC18">#REF!</definedName>
    <definedName name="____min2" localSheetId="11">#REF!</definedName>
    <definedName name="____min2" localSheetId="4">#REF!</definedName>
    <definedName name="____min2" localSheetId="7">#REF!</definedName>
    <definedName name="____min2" localSheetId="6">#REF!</definedName>
    <definedName name="____min2" localSheetId="0">#REF!</definedName>
    <definedName name="____min2">#REF!</definedName>
    <definedName name="____ORO10" localSheetId="10">#REF!</definedName>
    <definedName name="____ORO10" localSheetId="9">#REF!</definedName>
    <definedName name="____ORO10" localSheetId="11">#REF!</definedName>
    <definedName name="____ORO10" localSheetId="4">#REF!</definedName>
    <definedName name="____ORO10" localSheetId="7">#REF!</definedName>
    <definedName name="____ORO10" localSheetId="6">#REF!</definedName>
    <definedName name="____ORO10" localSheetId="0">#REF!</definedName>
    <definedName name="____ORO10">#REF!</definedName>
    <definedName name="____ORO11" localSheetId="10">#REF!</definedName>
    <definedName name="____ORO11" localSheetId="9">#REF!</definedName>
    <definedName name="____ORO11" localSheetId="11">#REF!</definedName>
    <definedName name="____ORO11" localSheetId="4">#REF!</definedName>
    <definedName name="____ORO11" localSheetId="7">#REF!</definedName>
    <definedName name="____ORO11" localSheetId="6">#REF!</definedName>
    <definedName name="____ORO11" localSheetId="0">#REF!</definedName>
    <definedName name="____ORO11">#REF!</definedName>
    <definedName name="____ORO12" localSheetId="10">#REF!</definedName>
    <definedName name="____ORO12" localSheetId="9">#REF!</definedName>
    <definedName name="____ORO12" localSheetId="11">#REF!</definedName>
    <definedName name="____ORO12" localSheetId="4">#REF!</definedName>
    <definedName name="____ORO12" localSheetId="7">#REF!</definedName>
    <definedName name="____ORO12" localSheetId="6">#REF!</definedName>
    <definedName name="____ORO12" localSheetId="0">#REF!</definedName>
    <definedName name="____ORO12">#REF!</definedName>
    <definedName name="____ORO13" localSheetId="10">#REF!</definedName>
    <definedName name="____ORO13" localSheetId="9">#REF!</definedName>
    <definedName name="____ORO13" localSheetId="11">#REF!</definedName>
    <definedName name="____ORO13" localSheetId="4">#REF!</definedName>
    <definedName name="____ORO13" localSheetId="7">#REF!</definedName>
    <definedName name="____ORO13" localSheetId="6">#REF!</definedName>
    <definedName name="____ORO13" localSheetId="0">#REF!</definedName>
    <definedName name="____ORO13">#REF!</definedName>
    <definedName name="____ORO14" localSheetId="10">#REF!</definedName>
    <definedName name="____ORO14" localSheetId="9">#REF!</definedName>
    <definedName name="____ORO14" localSheetId="11">#REF!</definedName>
    <definedName name="____ORO14" localSheetId="4">#REF!</definedName>
    <definedName name="____ORO14" localSheetId="7">#REF!</definedName>
    <definedName name="____ORO14" localSheetId="6">#REF!</definedName>
    <definedName name="____ORO14" localSheetId="0">#REF!</definedName>
    <definedName name="____ORO14">#REF!</definedName>
    <definedName name="____ORO15" localSheetId="10">#REF!</definedName>
    <definedName name="____ORO15" localSheetId="9">#REF!</definedName>
    <definedName name="____ORO15" localSheetId="11">#REF!</definedName>
    <definedName name="____ORO15" localSheetId="4">#REF!</definedName>
    <definedName name="____ORO15" localSheetId="7">#REF!</definedName>
    <definedName name="____ORO15" localSheetId="6">#REF!</definedName>
    <definedName name="____ORO15" localSheetId="0">#REF!</definedName>
    <definedName name="____ORO15">#REF!</definedName>
    <definedName name="____ORO16" localSheetId="10">#REF!</definedName>
    <definedName name="____ORO16" localSheetId="9">#REF!</definedName>
    <definedName name="____ORO16" localSheetId="11">#REF!</definedName>
    <definedName name="____ORO16" localSheetId="4">#REF!</definedName>
    <definedName name="____ORO16" localSheetId="7">#REF!</definedName>
    <definedName name="____ORO16" localSheetId="6">#REF!</definedName>
    <definedName name="____ORO16" localSheetId="0">#REF!</definedName>
    <definedName name="____ORO16">#REF!</definedName>
    <definedName name="____ORO17" localSheetId="10">#REF!</definedName>
    <definedName name="____ORO17" localSheetId="9">#REF!</definedName>
    <definedName name="____ORO17" localSheetId="11">#REF!</definedName>
    <definedName name="____ORO17" localSheetId="4">#REF!</definedName>
    <definedName name="____ORO17" localSheetId="7">#REF!</definedName>
    <definedName name="____ORO17" localSheetId="6">#REF!</definedName>
    <definedName name="____ORO17" localSheetId="0">#REF!</definedName>
    <definedName name="____ORO17">#REF!</definedName>
    <definedName name="____ORO18" localSheetId="10">#REF!</definedName>
    <definedName name="____ORO18" localSheetId="9">#REF!</definedName>
    <definedName name="____ORO18" localSheetId="11">#REF!</definedName>
    <definedName name="____ORO18" localSheetId="4">#REF!</definedName>
    <definedName name="____ORO18" localSheetId="7">#REF!</definedName>
    <definedName name="____ORO18" localSheetId="6">#REF!</definedName>
    <definedName name="____ORO18" localSheetId="0">#REF!</definedName>
    <definedName name="____ORO18">#REF!</definedName>
    <definedName name="____ORO19" localSheetId="10">#REF!</definedName>
    <definedName name="____ORO19" localSheetId="9">#REF!</definedName>
    <definedName name="____ORO19" localSheetId="11">#REF!</definedName>
    <definedName name="____ORO19" localSheetId="4">#REF!</definedName>
    <definedName name="____ORO19" localSheetId="7">#REF!</definedName>
    <definedName name="____ORO19" localSheetId="6">#REF!</definedName>
    <definedName name="____ORO19" localSheetId="0">#REF!</definedName>
    <definedName name="____ORO19">#REF!</definedName>
    <definedName name="____Pa1">'[6]Paral. 1'!$E$1:$E$65536</definedName>
    <definedName name="____Pa2">'[6]Paral. 2'!$E$1:$E$65536</definedName>
    <definedName name="____Pa3">'[6]Paral. 3'!$E$1:$E$65536</definedName>
    <definedName name="____Pa4">[6]Paral.4!$E$1:$E$65536</definedName>
    <definedName name="____PAG1">'[4]OPS&amp;OMS'!$A$1:$D$26</definedName>
    <definedName name="____Pag10" localSheetId="11">#REF!</definedName>
    <definedName name="____Pag10" localSheetId="4">#REF!</definedName>
    <definedName name="____Pag10" localSheetId="7">#REF!</definedName>
    <definedName name="____Pag10" localSheetId="6">#REF!</definedName>
    <definedName name="____Pag10" localSheetId="0">#REF!</definedName>
    <definedName name="____Pag10">#REF!</definedName>
    <definedName name="____PAG2">'[4]OPS&amp;OMS'!$D$1:$E$68</definedName>
    <definedName name="____PAG3">'[4]OPS&amp;OMS'!$A$70:$D$115</definedName>
    <definedName name="____PAG4">'[4]OPS&amp;OMS'!$A$117:$IV$8194</definedName>
    <definedName name="____PAG5">'[4]OPS&amp;OMS'!$A$186:$D$236</definedName>
    <definedName name="____PJ50" localSheetId="3">#REF!</definedName>
    <definedName name="____PJ50" localSheetId="11">#REF!</definedName>
    <definedName name="____PJ50" localSheetId="4">#REF!</definedName>
    <definedName name="____PJ50" localSheetId="7">#REF!</definedName>
    <definedName name="____PJ50" localSheetId="6">#REF!</definedName>
    <definedName name="____PJ50" localSheetId="0">#REF!</definedName>
    <definedName name="____PJ50">#REF!</definedName>
    <definedName name="____pj51" localSheetId="3">#REF!</definedName>
    <definedName name="____pj51" localSheetId="11">#REF!</definedName>
    <definedName name="____pj51" localSheetId="4">#REF!</definedName>
    <definedName name="____pj51" localSheetId="7">#REF!</definedName>
    <definedName name="____pj51" localSheetId="6">#REF!</definedName>
    <definedName name="____pj51" localSheetId="0">#REF!</definedName>
    <definedName name="____pj51">#REF!</definedName>
    <definedName name="____PMT5671" localSheetId="10">[10]MEMORIAS!#REF!</definedName>
    <definedName name="____PMT5671" localSheetId="9">[10]MEMORIAS!#REF!</definedName>
    <definedName name="____PMT5671" localSheetId="11">[10]MEMORIAS!#REF!</definedName>
    <definedName name="____PMT5671" localSheetId="4">[10]MEMORIAS!#REF!</definedName>
    <definedName name="____PMT5671" localSheetId="6">[10]MEMORIAS!#REF!</definedName>
    <definedName name="____PMT5671" localSheetId="0">[10]MEMORIAS!#REF!</definedName>
    <definedName name="____PMT5671">[10]MEMORIAS!#REF!</definedName>
    <definedName name="____PMT5805" localSheetId="10">[10]MEMORIAS!#REF!</definedName>
    <definedName name="____PMT5805" localSheetId="9">[10]MEMORIAS!#REF!</definedName>
    <definedName name="____PMT5805" localSheetId="11">[10]MEMORIAS!#REF!</definedName>
    <definedName name="____PMT5805" localSheetId="4">[10]MEMORIAS!#REF!</definedName>
    <definedName name="____PMT5805" localSheetId="6">[10]MEMORIAS!#REF!</definedName>
    <definedName name="____PMT5805" localSheetId="0">[10]MEMORIAS!#REF!</definedName>
    <definedName name="____PMT5805">[10]MEMORIAS!#REF!</definedName>
    <definedName name="____PMT5806" localSheetId="10">[10]MEMORIAS!#REF!</definedName>
    <definedName name="____PMT5806" localSheetId="9">[10]MEMORIAS!#REF!</definedName>
    <definedName name="____PMT5806" localSheetId="11">[10]MEMORIAS!#REF!</definedName>
    <definedName name="____PMT5806" localSheetId="4">[10]MEMORIAS!#REF!</definedName>
    <definedName name="____PMT5806" localSheetId="6">[10]MEMORIAS!#REF!</definedName>
    <definedName name="____PMT5806" localSheetId="0">[10]MEMORIAS!#REF!</definedName>
    <definedName name="____PMT5806">[10]MEMORIAS!#REF!</definedName>
    <definedName name="____PMT5815" localSheetId="10">[10]MEMORIAS!#REF!</definedName>
    <definedName name="____PMT5815" localSheetId="9">[10]MEMORIAS!#REF!</definedName>
    <definedName name="____PMT5815" localSheetId="11">[10]MEMORIAS!#REF!</definedName>
    <definedName name="____PMT5815" localSheetId="4">[10]MEMORIAS!#REF!</definedName>
    <definedName name="____PMT5815" localSheetId="6">[10]MEMORIAS!#REF!</definedName>
    <definedName name="____PMT5815" localSheetId="0">[10]MEMORIAS!#REF!</definedName>
    <definedName name="____PMT5815">[10]MEMORIAS!#REF!</definedName>
    <definedName name="____PMT5820" localSheetId="10">[10]MEMORIAS!#REF!</definedName>
    <definedName name="____PMT5820" localSheetId="9">[10]MEMORIAS!#REF!</definedName>
    <definedName name="____PMT5820" localSheetId="11">[10]MEMORIAS!#REF!</definedName>
    <definedName name="____PMT5820" localSheetId="4">[10]MEMORIAS!#REF!</definedName>
    <definedName name="____PMT5820" localSheetId="6">[10]MEMORIAS!#REF!</definedName>
    <definedName name="____PMT5820" localSheetId="0">[10]MEMORIAS!#REF!</definedName>
    <definedName name="____PMT5820">[10]MEMORIAS!#REF!</definedName>
    <definedName name="____Po2" localSheetId="11">[7]REAJUSTESACTA1PROVI!#REF!</definedName>
    <definedName name="____Po2" localSheetId="4">[7]REAJUSTESACTA1PROVI!#REF!</definedName>
    <definedName name="____Po2" localSheetId="6">[7]REAJUSTESACTA1PROVI!#REF!</definedName>
    <definedName name="____Po2" localSheetId="0">[7]REAJUSTESACTA1PROVI!#REF!</definedName>
    <definedName name="____Po2">[7]REAJUSTESACTA1PROVI!#REF!</definedName>
    <definedName name="____r" localSheetId="3">'[1]APU PVC'!#REF!</definedName>
    <definedName name="____r" localSheetId="10">#REF!</definedName>
    <definedName name="____r" localSheetId="9">#REF!</definedName>
    <definedName name="____r" localSheetId="11">'[1]APU PVC'!#REF!</definedName>
    <definedName name="____r" localSheetId="4">'[1]APU PVC'!#REF!</definedName>
    <definedName name="____r" localSheetId="6">'[1]APU PVC'!#REF!</definedName>
    <definedName name="____r" localSheetId="0">'[1]APU PVC'!#REF!</definedName>
    <definedName name="____r">'[1]APU PVC'!#REF!</definedName>
    <definedName name="____R1210JH" localSheetId="11">#REF!</definedName>
    <definedName name="____R1210JH" localSheetId="4">#REF!</definedName>
    <definedName name="____R1210JH" localSheetId="7">#REF!</definedName>
    <definedName name="____R1210JH" localSheetId="6">#REF!</definedName>
    <definedName name="____R1210JH" localSheetId="0">#REF!</definedName>
    <definedName name="____R1210JH">#REF!</definedName>
    <definedName name="____R32EL" localSheetId="11">#REF!</definedName>
    <definedName name="____R32EL" localSheetId="4">#REF!</definedName>
    <definedName name="____R32EL" localSheetId="7">#REF!</definedName>
    <definedName name="____R32EL" localSheetId="6">#REF!</definedName>
    <definedName name="____R32EL" localSheetId="0">#REF!</definedName>
    <definedName name="____R32EL">#REF!</definedName>
    <definedName name="____R32JH" localSheetId="11">#REF!</definedName>
    <definedName name="____R32JH" localSheetId="4">#REF!</definedName>
    <definedName name="____R32JH" localSheetId="7">#REF!</definedName>
    <definedName name="____R32JH" localSheetId="6">#REF!</definedName>
    <definedName name="____R32JH" localSheetId="0">#REF!</definedName>
    <definedName name="____R32JH">#REF!</definedName>
    <definedName name="____R42JH" localSheetId="11">#REF!</definedName>
    <definedName name="____R42JH" localSheetId="4">#REF!</definedName>
    <definedName name="____R42JH" localSheetId="7">#REF!</definedName>
    <definedName name="____R42JH" localSheetId="6">#REF!</definedName>
    <definedName name="____R42JH" localSheetId="0">#REF!</definedName>
    <definedName name="____R42JH">#REF!</definedName>
    <definedName name="____R43JH" localSheetId="11">#REF!</definedName>
    <definedName name="____R43JH" localSheetId="4">#REF!</definedName>
    <definedName name="____R43JH" localSheetId="7">#REF!</definedName>
    <definedName name="____R43JH" localSheetId="6">#REF!</definedName>
    <definedName name="____R43JH" localSheetId="0">#REF!</definedName>
    <definedName name="____R43JH">#REF!</definedName>
    <definedName name="____R63BB" localSheetId="11">#REF!</definedName>
    <definedName name="____R63BB" localSheetId="4">#REF!</definedName>
    <definedName name="____R63BB" localSheetId="7">#REF!</definedName>
    <definedName name="____R63BB" localSheetId="6">#REF!</definedName>
    <definedName name="____R63BB" localSheetId="0">#REF!</definedName>
    <definedName name="____R63BB">#REF!</definedName>
    <definedName name="____R63JH" localSheetId="11">#REF!</definedName>
    <definedName name="____R63JH" localSheetId="4">#REF!</definedName>
    <definedName name="____R63JH" localSheetId="7">#REF!</definedName>
    <definedName name="____R63JH" localSheetId="6">#REF!</definedName>
    <definedName name="____R63JH" localSheetId="0">#REF!</definedName>
    <definedName name="____R63JH">#REF!</definedName>
    <definedName name="____R64BB" localSheetId="11">#REF!</definedName>
    <definedName name="____R64BB" localSheetId="4">#REF!</definedName>
    <definedName name="____R64BB" localSheetId="7">#REF!</definedName>
    <definedName name="____R64BB" localSheetId="6">#REF!</definedName>
    <definedName name="____R64BB" localSheetId="0">#REF!</definedName>
    <definedName name="____R64BB">#REF!</definedName>
    <definedName name="____R64JH" localSheetId="11">#REF!</definedName>
    <definedName name="____R64JH" localSheetId="4">#REF!</definedName>
    <definedName name="____R64JH" localSheetId="7">#REF!</definedName>
    <definedName name="____R64JH" localSheetId="6">#REF!</definedName>
    <definedName name="____R64JH" localSheetId="0">#REF!</definedName>
    <definedName name="____R64JH">#REF!</definedName>
    <definedName name="____R83JH" localSheetId="11">#REF!</definedName>
    <definedName name="____R83JH" localSheetId="4">#REF!</definedName>
    <definedName name="____R83JH" localSheetId="7">#REF!</definedName>
    <definedName name="____R83JH" localSheetId="6">#REF!</definedName>
    <definedName name="____R83JH" localSheetId="0">#REF!</definedName>
    <definedName name="____R83JH">#REF!</definedName>
    <definedName name="____R84JH" localSheetId="11">#REF!</definedName>
    <definedName name="____R84JH" localSheetId="4">#REF!</definedName>
    <definedName name="____R84JH" localSheetId="7">#REF!</definedName>
    <definedName name="____R84JH" localSheetId="6">#REF!</definedName>
    <definedName name="____R84JH" localSheetId="0">#REF!</definedName>
    <definedName name="____R84JH">#REF!</definedName>
    <definedName name="____R86JH" localSheetId="11">#REF!</definedName>
    <definedName name="____R86JH" localSheetId="4">#REF!</definedName>
    <definedName name="____R86JH" localSheetId="7">#REF!</definedName>
    <definedName name="____R86JH" localSheetId="6">#REF!</definedName>
    <definedName name="____R86JH" localSheetId="0">#REF!</definedName>
    <definedName name="____R86JH">#REF!</definedName>
    <definedName name="____RED32" localSheetId="11">#REF!</definedName>
    <definedName name="____RED32" localSheetId="4">#REF!</definedName>
    <definedName name="____RED32" localSheetId="7">#REF!</definedName>
    <definedName name="____RED32" localSheetId="6">#REF!</definedName>
    <definedName name="____RED32" localSheetId="0">#REF!</definedName>
    <definedName name="____RED32">#REF!</definedName>
    <definedName name="____REP21" localSheetId="11">#REF!</definedName>
    <definedName name="____REP21" localSheetId="4">#REF!</definedName>
    <definedName name="____REP21" localSheetId="7">#REF!</definedName>
    <definedName name="____REP21" localSheetId="6">#REF!</definedName>
    <definedName name="____REP21" localSheetId="0">#REF!</definedName>
    <definedName name="____REP21">#REF!</definedName>
    <definedName name="____REP42" localSheetId="11">#REF!</definedName>
    <definedName name="____REP42" localSheetId="4">#REF!</definedName>
    <definedName name="____REP42" localSheetId="7">#REF!</definedName>
    <definedName name="____REP42" localSheetId="6">#REF!</definedName>
    <definedName name="____REP42" localSheetId="0">#REF!</definedName>
    <definedName name="____REP42">#REF!</definedName>
    <definedName name="____REP43">[13]BASE!$D$136</definedName>
    <definedName name="____RES64" localSheetId="11">#REF!</definedName>
    <definedName name="____RES64" localSheetId="4">#REF!</definedName>
    <definedName name="____RES64" localSheetId="7">#REF!</definedName>
    <definedName name="____RES64" localSheetId="6">#REF!</definedName>
    <definedName name="____RES64" localSheetId="0">#REF!</definedName>
    <definedName name="____RES64">#REF!</definedName>
    <definedName name="____SAL1" localSheetId="10">#REF!</definedName>
    <definedName name="____SAL1" localSheetId="9">#REF!</definedName>
    <definedName name="____SAL1" localSheetId="11">#REF!</definedName>
    <definedName name="____SAL1" localSheetId="4">#REF!</definedName>
    <definedName name="____SAL1" localSheetId="7">#REF!</definedName>
    <definedName name="____SAL1" localSheetId="6">#REF!</definedName>
    <definedName name="____SAL1" localSheetId="0">#REF!</definedName>
    <definedName name="____SAL1">#REF!</definedName>
    <definedName name="____ST106" localSheetId="11">#REF!</definedName>
    <definedName name="____ST106" localSheetId="4">#REF!</definedName>
    <definedName name="____ST106" localSheetId="7">#REF!</definedName>
    <definedName name="____ST106" localSheetId="6">#REF!</definedName>
    <definedName name="____ST106" localSheetId="0">#REF!</definedName>
    <definedName name="____ST106">#REF!</definedName>
    <definedName name="____ST126" localSheetId="11">#REF!</definedName>
    <definedName name="____ST126" localSheetId="4">#REF!</definedName>
    <definedName name="____ST126" localSheetId="7">#REF!</definedName>
    <definedName name="____ST126" localSheetId="6">#REF!</definedName>
    <definedName name="____ST126" localSheetId="0">#REF!</definedName>
    <definedName name="____ST126">#REF!</definedName>
    <definedName name="____ST146" localSheetId="11">#REF!</definedName>
    <definedName name="____ST146" localSheetId="4">#REF!</definedName>
    <definedName name="____ST146" localSheetId="7">#REF!</definedName>
    <definedName name="____ST146" localSheetId="6">#REF!</definedName>
    <definedName name="____ST146" localSheetId="0">#REF!</definedName>
    <definedName name="____ST146">#REF!</definedName>
    <definedName name="____ST166">[8]BASE!$D$248</definedName>
    <definedName name="____ST186" localSheetId="11">#REF!</definedName>
    <definedName name="____ST186" localSheetId="4">#REF!</definedName>
    <definedName name="____ST186" localSheetId="7">#REF!</definedName>
    <definedName name="____ST186" localSheetId="6">#REF!</definedName>
    <definedName name="____ST186" localSheetId="0">#REF!</definedName>
    <definedName name="____ST186">#REF!</definedName>
    <definedName name="____ST206" localSheetId="11">#REF!</definedName>
    <definedName name="____ST206" localSheetId="4">#REF!</definedName>
    <definedName name="____ST206" localSheetId="7">#REF!</definedName>
    <definedName name="____ST206" localSheetId="6">#REF!</definedName>
    <definedName name="____ST206" localSheetId="0">#REF!</definedName>
    <definedName name="____ST206">#REF!</definedName>
    <definedName name="____ST86" localSheetId="11">#REF!</definedName>
    <definedName name="____ST86" localSheetId="4">#REF!</definedName>
    <definedName name="____ST86" localSheetId="7">#REF!</definedName>
    <definedName name="____ST86" localSheetId="6">#REF!</definedName>
    <definedName name="____ST86" localSheetId="0">#REF!</definedName>
    <definedName name="____ST86">#REF!</definedName>
    <definedName name="____tab1" localSheetId="10">#REF!</definedName>
    <definedName name="____tab1" localSheetId="9">#REF!</definedName>
    <definedName name="____tab1" localSheetId="11">#REF!</definedName>
    <definedName name="____tab1" localSheetId="4">#REF!</definedName>
    <definedName name="____tab1" localSheetId="7">#REF!</definedName>
    <definedName name="____tab1" localSheetId="6">#REF!</definedName>
    <definedName name="____tab1" localSheetId="0">#REF!</definedName>
    <definedName name="____tab1">#REF!</definedName>
    <definedName name="____tab2" localSheetId="10">#REF!</definedName>
    <definedName name="____tab2" localSheetId="9">#REF!</definedName>
    <definedName name="____tab2" localSheetId="11">#REF!</definedName>
    <definedName name="____tab2" localSheetId="4">#REF!</definedName>
    <definedName name="____tab2" localSheetId="7">#REF!</definedName>
    <definedName name="____tab2" localSheetId="6">#REF!</definedName>
    <definedName name="____tab2" localSheetId="0">#REF!</definedName>
    <definedName name="____tab2">#REF!</definedName>
    <definedName name="____tab3" localSheetId="10">#REF!</definedName>
    <definedName name="____tab3" localSheetId="9">#REF!</definedName>
    <definedName name="____tab3" localSheetId="11">#REF!</definedName>
    <definedName name="____tab3" localSheetId="4">#REF!</definedName>
    <definedName name="____tab3" localSheetId="7">#REF!</definedName>
    <definedName name="____tab3" localSheetId="6">#REF!</definedName>
    <definedName name="____tab3" localSheetId="0">#REF!</definedName>
    <definedName name="____tab3">#REF!</definedName>
    <definedName name="____TAB4" localSheetId="10">#REF!</definedName>
    <definedName name="____TAB4" localSheetId="9">#REF!</definedName>
    <definedName name="____TAB4" localSheetId="11">#REF!</definedName>
    <definedName name="____TAB4" localSheetId="4">#REF!</definedName>
    <definedName name="____TAB4" localSheetId="7">#REF!</definedName>
    <definedName name="____TAB4" localSheetId="6">#REF!</definedName>
    <definedName name="____TAB4" localSheetId="0">#REF!</definedName>
    <definedName name="____TAB4">#REF!</definedName>
    <definedName name="____TAP2" localSheetId="11">#REF!</definedName>
    <definedName name="____TAP2" localSheetId="4">#REF!</definedName>
    <definedName name="____TAP2" localSheetId="7">#REF!</definedName>
    <definedName name="____TAP2" localSheetId="6">#REF!</definedName>
    <definedName name="____TAP2" localSheetId="0">#REF!</definedName>
    <definedName name="____TAP2">#REF!</definedName>
    <definedName name="____TEE1" localSheetId="11">#REF!</definedName>
    <definedName name="____TEE1" localSheetId="4">#REF!</definedName>
    <definedName name="____TEE1" localSheetId="7">#REF!</definedName>
    <definedName name="____TEE1" localSheetId="6">#REF!</definedName>
    <definedName name="____TEE1" localSheetId="0">#REF!</definedName>
    <definedName name="____TEE1">#REF!</definedName>
    <definedName name="____TEE2" localSheetId="11">#REF!</definedName>
    <definedName name="____TEE2" localSheetId="4">#REF!</definedName>
    <definedName name="____TEE2" localSheetId="7">#REF!</definedName>
    <definedName name="____TEE2" localSheetId="6">#REF!</definedName>
    <definedName name="____TEE2" localSheetId="0">#REF!</definedName>
    <definedName name="____TEE2">#REF!</definedName>
    <definedName name="____TEE32" localSheetId="11">#REF!</definedName>
    <definedName name="____TEE32" localSheetId="4">#REF!</definedName>
    <definedName name="____TEE32" localSheetId="7">#REF!</definedName>
    <definedName name="____TEE32" localSheetId="6">#REF!</definedName>
    <definedName name="____TEE32" localSheetId="0">#REF!</definedName>
    <definedName name="____TEE32">#REF!</definedName>
    <definedName name="____TEE33" localSheetId="11">#REF!</definedName>
    <definedName name="____TEE33" localSheetId="4">#REF!</definedName>
    <definedName name="____TEE33" localSheetId="7">#REF!</definedName>
    <definedName name="____TEE33" localSheetId="6">#REF!</definedName>
    <definedName name="____TEE33" localSheetId="0">#REF!</definedName>
    <definedName name="____TEE33">#REF!</definedName>
    <definedName name="____TEP44" localSheetId="11">#REF!</definedName>
    <definedName name="____TEP44" localSheetId="4">#REF!</definedName>
    <definedName name="____TEP44" localSheetId="7">#REF!</definedName>
    <definedName name="____TEP44" localSheetId="6">#REF!</definedName>
    <definedName name="____TEP44" localSheetId="0">#REF!</definedName>
    <definedName name="____TEP44">#REF!</definedName>
    <definedName name="____TES44" localSheetId="11">#REF!</definedName>
    <definedName name="____TES44" localSheetId="4">#REF!</definedName>
    <definedName name="____TES44" localSheetId="7">#REF!</definedName>
    <definedName name="____TES44" localSheetId="6">#REF!</definedName>
    <definedName name="____TES44" localSheetId="0">#REF!</definedName>
    <definedName name="____TES44">#REF!</definedName>
    <definedName name="____TES64" localSheetId="11">#REF!</definedName>
    <definedName name="____TES64" localSheetId="4">#REF!</definedName>
    <definedName name="____TES64" localSheetId="7">#REF!</definedName>
    <definedName name="____TES64" localSheetId="6">#REF!</definedName>
    <definedName name="____TES64" localSheetId="0">#REF!</definedName>
    <definedName name="____TES64">#REF!</definedName>
    <definedName name="____TES66" localSheetId="11">#REF!</definedName>
    <definedName name="____TES66" localSheetId="4">#REF!</definedName>
    <definedName name="____TES66" localSheetId="7">#REF!</definedName>
    <definedName name="____TES66" localSheetId="6">#REF!</definedName>
    <definedName name="____TES66" localSheetId="0">#REF!</definedName>
    <definedName name="____TES66">#REF!</definedName>
    <definedName name="____THF12" localSheetId="11">#REF!</definedName>
    <definedName name="____THF12" localSheetId="4">#REF!</definedName>
    <definedName name="____THF12" localSheetId="7">#REF!</definedName>
    <definedName name="____THF12" localSheetId="6">#REF!</definedName>
    <definedName name="____THF12" localSheetId="0">#REF!</definedName>
    <definedName name="____THF12">#REF!</definedName>
    <definedName name="____TLL3" localSheetId="11">#REF!</definedName>
    <definedName name="____TLL3" localSheetId="4">#REF!</definedName>
    <definedName name="____TLL3" localSheetId="7">#REF!</definedName>
    <definedName name="____TLL3" localSheetId="6">#REF!</definedName>
    <definedName name="____TLL3" localSheetId="0">#REF!</definedName>
    <definedName name="____TLL3">#REF!</definedName>
    <definedName name="____TP1" localSheetId="11">#REF!</definedName>
    <definedName name="____TP1" localSheetId="4">#REF!</definedName>
    <definedName name="____TP1" localSheetId="7">#REF!</definedName>
    <definedName name="____TP1" localSheetId="6">#REF!</definedName>
    <definedName name="____TP1" localSheetId="0">#REF!</definedName>
    <definedName name="____TP1">#REF!</definedName>
    <definedName name="____TPE1132" localSheetId="11">[14]BASE!#REF!</definedName>
    <definedName name="____TPE1132" localSheetId="4">[14]BASE!#REF!</definedName>
    <definedName name="____TPE1132" localSheetId="7">[14]BASE!#REF!</definedName>
    <definedName name="____TPE1132" localSheetId="6">[14]BASE!#REF!</definedName>
    <definedName name="____TPE1132" localSheetId="0">[14]BASE!#REF!</definedName>
    <definedName name="____TPE1132">[14]BASE!#REF!</definedName>
    <definedName name="____TPE12" localSheetId="11">#REF!</definedName>
    <definedName name="____TPE12" localSheetId="4">#REF!</definedName>
    <definedName name="____TPE12" localSheetId="7">#REF!</definedName>
    <definedName name="____TPE12" localSheetId="6">#REF!</definedName>
    <definedName name="____TPE12" localSheetId="0">#REF!</definedName>
    <definedName name="____TPE12">#REF!</definedName>
    <definedName name="____TPE1331" localSheetId="11">[14]BASE!#REF!</definedName>
    <definedName name="____TPE1331" localSheetId="4">[14]BASE!#REF!</definedName>
    <definedName name="____TPE1331" localSheetId="7">[14]BASE!#REF!</definedName>
    <definedName name="____TPE1331" localSheetId="6">[14]BASE!#REF!</definedName>
    <definedName name="____TPE1331" localSheetId="0">[14]BASE!#REF!</definedName>
    <definedName name="____TPE1331">[14]BASE!#REF!</definedName>
    <definedName name="____TPE1701" localSheetId="11">#REF!</definedName>
    <definedName name="____TPE1701" localSheetId="4">#REF!</definedName>
    <definedName name="____TPE1701" localSheetId="7">#REF!</definedName>
    <definedName name="____TPE1701" localSheetId="6">#REF!</definedName>
    <definedName name="____TPE1701" localSheetId="0">#REF!</definedName>
    <definedName name="____TPE1701">#REF!</definedName>
    <definedName name="____TPE1702" localSheetId="11">[14]BASE!#REF!</definedName>
    <definedName name="____TPE1702" localSheetId="4">[14]BASE!#REF!</definedName>
    <definedName name="____TPE1702" localSheetId="7">[14]BASE!#REF!</definedName>
    <definedName name="____TPE1702" localSheetId="6">[14]BASE!#REF!</definedName>
    <definedName name="____TPE1702" localSheetId="0">[14]BASE!#REF!</definedName>
    <definedName name="____TPE1702">[14]BASE!#REF!</definedName>
    <definedName name="____TPE1703" localSheetId="11">[14]BASE!#REF!</definedName>
    <definedName name="____TPE1703" localSheetId="4">[14]BASE!#REF!</definedName>
    <definedName name="____TPE1703" localSheetId="6">[14]BASE!#REF!</definedName>
    <definedName name="____TPE1703" localSheetId="0">[14]BASE!#REF!</definedName>
    <definedName name="____TPE1703">[14]BASE!#REF!</definedName>
    <definedName name="____TPE1704" localSheetId="11">[14]BASE!#REF!</definedName>
    <definedName name="____TPE1704" localSheetId="4">[14]BASE!#REF!</definedName>
    <definedName name="____TPE1704" localSheetId="6">[14]BASE!#REF!</definedName>
    <definedName name="____TPE1704" localSheetId="0">[14]BASE!#REF!</definedName>
    <definedName name="____TPE1704">[14]BASE!#REF!</definedName>
    <definedName name="____TPE1706" localSheetId="11">[14]BASE!#REF!</definedName>
    <definedName name="____TPE1706" localSheetId="4">[14]BASE!#REF!</definedName>
    <definedName name="____TPE1706" localSheetId="6">[14]BASE!#REF!</definedName>
    <definedName name="____TPE1706" localSheetId="0">[14]BASE!#REF!</definedName>
    <definedName name="____TPE1706">[14]BASE!#REF!</definedName>
    <definedName name="____TPE1708" localSheetId="11">[14]BASE!#REF!</definedName>
    <definedName name="____TPE1708" localSheetId="4">[14]BASE!#REF!</definedName>
    <definedName name="____TPE1708" localSheetId="6">[14]BASE!#REF!</definedName>
    <definedName name="____TPE1708" localSheetId="0">[14]BASE!#REF!</definedName>
    <definedName name="____TPE1708">[14]BASE!#REF!</definedName>
    <definedName name="____TPE1710" localSheetId="11">[14]BASE!#REF!</definedName>
    <definedName name="____TPE1710" localSheetId="4">[14]BASE!#REF!</definedName>
    <definedName name="____TPE1710" localSheetId="6">[14]BASE!#REF!</definedName>
    <definedName name="____TPE1710" localSheetId="0">[14]BASE!#REF!</definedName>
    <definedName name="____TPE1710">[14]BASE!#REF!</definedName>
    <definedName name="____TPE1735" localSheetId="11">[14]BASE!#REF!</definedName>
    <definedName name="____TPE1735" localSheetId="4">[14]BASE!#REF!</definedName>
    <definedName name="____TPE1735" localSheetId="6">[14]BASE!#REF!</definedName>
    <definedName name="____TPE1735" localSheetId="0">[14]BASE!#REF!</definedName>
    <definedName name="____TPE1735">[14]BASE!#REF!</definedName>
    <definedName name="____TPE1763" localSheetId="11">[14]BASE!#REF!</definedName>
    <definedName name="____TPE1763" localSheetId="4">[14]BASE!#REF!</definedName>
    <definedName name="____TPE1763" localSheetId="6">[14]BASE!#REF!</definedName>
    <definedName name="____TPE1763" localSheetId="0">[14]BASE!#REF!</definedName>
    <definedName name="____TPE1763">[14]BASE!#REF!</definedName>
    <definedName name="____TPE1790" localSheetId="11">[14]BASE!#REF!</definedName>
    <definedName name="____TPE1790" localSheetId="4">[14]BASE!#REF!</definedName>
    <definedName name="____TPE1790" localSheetId="6">[14]BASE!#REF!</definedName>
    <definedName name="____TPE1790" localSheetId="0">[14]BASE!#REF!</definedName>
    <definedName name="____TPE1790">[14]BASE!#REF!</definedName>
    <definedName name="____TPE8016">[8]BASE!$D$146</definedName>
    <definedName name="____TPE8020">[8]BASE!$D$147</definedName>
    <definedName name="____TPE8025">[8]BASE!$D$148</definedName>
    <definedName name="____TPF12" localSheetId="11">#REF!</definedName>
    <definedName name="____TPF12" localSheetId="4">#REF!</definedName>
    <definedName name="____TPF12" localSheetId="7">#REF!</definedName>
    <definedName name="____TPF12" localSheetId="6">#REF!</definedName>
    <definedName name="____TPF12" localSheetId="0">#REF!</definedName>
    <definedName name="____TPF12">#REF!</definedName>
    <definedName name="____TPN1002">[8]BASE!$D$150</definedName>
    <definedName name="____TPN1003">[8]BASE!$D$151</definedName>
    <definedName name="____TPN1004">[8]BASE!$D$152</definedName>
    <definedName name="____TPN1006">[8]BASE!$D$153</definedName>
    <definedName name="____TPN1008">[8]BASE!$D$154</definedName>
    <definedName name="____TPN1202">[8]BASE!$D$160</definedName>
    <definedName name="____TPN1203">[8]BASE!$D$161</definedName>
    <definedName name="____TPN1204">[8]BASE!$D$162</definedName>
    <definedName name="____TPN1206">[8]BASE!$D$163</definedName>
    <definedName name="____TPN1208">[8]BASE!$D$164</definedName>
    <definedName name="____TPN16012">[8]BASE!$D$167</definedName>
    <definedName name="____TPN1602">[8]BASE!$D$168</definedName>
    <definedName name="____TPN1603">[8]BASE!$D$169</definedName>
    <definedName name="____TPN1604">[8]BASE!$D$170</definedName>
    <definedName name="____TPN1606">[8]BASE!$D$171</definedName>
    <definedName name="____TPN1608">[8]BASE!$D$172</definedName>
    <definedName name="____TR114" localSheetId="11">#REF!</definedName>
    <definedName name="____TR114" localSheetId="4">#REF!</definedName>
    <definedName name="____TR114" localSheetId="7">#REF!</definedName>
    <definedName name="____TR114" localSheetId="6">#REF!</definedName>
    <definedName name="____TR114" localSheetId="0">#REF!</definedName>
    <definedName name="____TR114">#REF!</definedName>
    <definedName name="____TUZ22" localSheetId="11">[9]BASE!#REF!</definedName>
    <definedName name="____TUZ22" localSheetId="4">[9]BASE!#REF!</definedName>
    <definedName name="____TUZ22" localSheetId="7">[9]BASE!#REF!</definedName>
    <definedName name="____TUZ22" localSheetId="6">[9]BASE!#REF!</definedName>
    <definedName name="____TUZ22" localSheetId="0">[9]BASE!#REF!</definedName>
    <definedName name="____TUZ22">[9]BASE!#REF!</definedName>
    <definedName name="____TUZ36" localSheetId="11">[9]BASE!#REF!</definedName>
    <definedName name="____TUZ36" localSheetId="4">[9]BASE!#REF!</definedName>
    <definedName name="____TUZ36" localSheetId="6">[9]BASE!#REF!</definedName>
    <definedName name="____TUZ36" localSheetId="0">[9]BASE!#REF!</definedName>
    <definedName name="____TUZ36">[9]BASE!#REF!</definedName>
    <definedName name="____TZ2110" localSheetId="11">#REF!</definedName>
    <definedName name="____TZ2110" localSheetId="4">#REF!</definedName>
    <definedName name="____TZ2110" localSheetId="7">#REF!</definedName>
    <definedName name="____TZ2110" localSheetId="6">#REF!</definedName>
    <definedName name="____TZ2110" localSheetId="0">#REF!</definedName>
    <definedName name="____TZ2110">#REF!</definedName>
    <definedName name="____TZ2112" localSheetId="11">#REF!</definedName>
    <definedName name="____TZ2112" localSheetId="4">#REF!</definedName>
    <definedName name="____TZ2112" localSheetId="7">#REF!</definedName>
    <definedName name="____TZ2112" localSheetId="6">#REF!</definedName>
    <definedName name="____TZ2112" localSheetId="0">#REF!</definedName>
    <definedName name="____TZ2112">#REF!</definedName>
    <definedName name="____TZ2114" localSheetId="11">#REF!</definedName>
    <definedName name="____TZ2114" localSheetId="4">#REF!</definedName>
    <definedName name="____TZ2114" localSheetId="7">#REF!</definedName>
    <definedName name="____TZ2114" localSheetId="6">#REF!</definedName>
    <definedName name="____TZ2114" localSheetId="0">#REF!</definedName>
    <definedName name="____TZ2114">#REF!</definedName>
    <definedName name="____TZ2116" localSheetId="11">#REF!</definedName>
    <definedName name="____TZ2116" localSheetId="4">#REF!</definedName>
    <definedName name="____TZ2116" localSheetId="7">#REF!</definedName>
    <definedName name="____TZ2116" localSheetId="6">#REF!</definedName>
    <definedName name="____TZ2116" localSheetId="0">#REF!</definedName>
    <definedName name="____TZ2116">#REF!</definedName>
    <definedName name="____TZ212" localSheetId="11">#REF!</definedName>
    <definedName name="____TZ212" localSheetId="4">#REF!</definedName>
    <definedName name="____TZ212" localSheetId="7">#REF!</definedName>
    <definedName name="____TZ212" localSheetId="6">#REF!</definedName>
    <definedName name="____TZ212" localSheetId="0">#REF!</definedName>
    <definedName name="____TZ212">#REF!</definedName>
    <definedName name="____TZ213" localSheetId="11">#REF!</definedName>
    <definedName name="____TZ213" localSheetId="4">#REF!</definedName>
    <definedName name="____TZ213" localSheetId="7">#REF!</definedName>
    <definedName name="____TZ213" localSheetId="6">#REF!</definedName>
    <definedName name="____TZ213" localSheetId="0">#REF!</definedName>
    <definedName name="____TZ213">#REF!</definedName>
    <definedName name="____TZ214" localSheetId="11">#REF!</definedName>
    <definedName name="____TZ214" localSheetId="4">#REF!</definedName>
    <definedName name="____TZ214" localSheetId="7">#REF!</definedName>
    <definedName name="____TZ214" localSheetId="6">#REF!</definedName>
    <definedName name="____TZ214" localSheetId="0">#REF!</definedName>
    <definedName name="____TZ214">#REF!</definedName>
    <definedName name="____TZ216" localSheetId="11">#REF!</definedName>
    <definedName name="____TZ216" localSheetId="4">#REF!</definedName>
    <definedName name="____TZ216" localSheetId="7">#REF!</definedName>
    <definedName name="____TZ216" localSheetId="6">#REF!</definedName>
    <definedName name="____TZ216" localSheetId="0">#REF!</definedName>
    <definedName name="____TZ216">#REF!</definedName>
    <definedName name="____TZ218" localSheetId="11">#REF!</definedName>
    <definedName name="____TZ218" localSheetId="4">#REF!</definedName>
    <definedName name="____TZ218" localSheetId="7">#REF!</definedName>
    <definedName name="____TZ218" localSheetId="6">#REF!</definedName>
    <definedName name="____TZ218" localSheetId="0">#REF!</definedName>
    <definedName name="____TZ218">#REF!</definedName>
    <definedName name="____TZ225" localSheetId="11">#REF!</definedName>
    <definedName name="____TZ225" localSheetId="4">#REF!</definedName>
    <definedName name="____TZ225" localSheetId="7">#REF!</definedName>
    <definedName name="____TZ225" localSheetId="6">#REF!</definedName>
    <definedName name="____TZ225" localSheetId="0">#REF!</definedName>
    <definedName name="____TZ225">#REF!</definedName>
    <definedName name="____TZ2610" localSheetId="11">#REF!</definedName>
    <definedName name="____TZ2610" localSheetId="4">#REF!</definedName>
    <definedName name="____TZ2610" localSheetId="7">#REF!</definedName>
    <definedName name="____TZ2610" localSheetId="6">#REF!</definedName>
    <definedName name="____TZ2610" localSheetId="0">#REF!</definedName>
    <definedName name="____TZ2610">#REF!</definedName>
    <definedName name="____TZ2612" localSheetId="11">#REF!</definedName>
    <definedName name="____TZ2612" localSheetId="4">#REF!</definedName>
    <definedName name="____TZ2612" localSheetId="7">#REF!</definedName>
    <definedName name="____TZ2612" localSheetId="6">#REF!</definedName>
    <definedName name="____TZ2612" localSheetId="0">#REF!</definedName>
    <definedName name="____TZ2612">#REF!</definedName>
    <definedName name="____TZ2616" localSheetId="11">#REF!</definedName>
    <definedName name="____TZ2616" localSheetId="4">#REF!</definedName>
    <definedName name="____TZ2616" localSheetId="7">#REF!</definedName>
    <definedName name="____TZ2616" localSheetId="6">#REF!</definedName>
    <definedName name="____TZ2616" localSheetId="0">#REF!</definedName>
    <definedName name="____TZ2616">#REF!</definedName>
    <definedName name="____TZ262" localSheetId="11">#REF!</definedName>
    <definedName name="____TZ262" localSheetId="4">#REF!</definedName>
    <definedName name="____TZ262" localSheetId="7">#REF!</definedName>
    <definedName name="____TZ262" localSheetId="6">#REF!</definedName>
    <definedName name="____TZ262" localSheetId="0">#REF!</definedName>
    <definedName name="____TZ262">#REF!</definedName>
    <definedName name="____TZ263" localSheetId="11">#REF!</definedName>
    <definedName name="____TZ263" localSheetId="4">#REF!</definedName>
    <definedName name="____TZ263" localSheetId="7">#REF!</definedName>
    <definedName name="____TZ263" localSheetId="6">#REF!</definedName>
    <definedName name="____TZ263" localSheetId="0">#REF!</definedName>
    <definedName name="____TZ263">#REF!</definedName>
    <definedName name="____TZ264" localSheetId="11">#REF!</definedName>
    <definedName name="____TZ264" localSheetId="4">#REF!</definedName>
    <definedName name="____TZ264" localSheetId="7">#REF!</definedName>
    <definedName name="____TZ264" localSheetId="6">#REF!</definedName>
    <definedName name="____TZ264" localSheetId="0">#REF!</definedName>
    <definedName name="____TZ264">#REF!</definedName>
    <definedName name="____TZ266" localSheetId="11">#REF!</definedName>
    <definedName name="____TZ266" localSheetId="4">#REF!</definedName>
    <definedName name="____TZ266" localSheetId="7">#REF!</definedName>
    <definedName name="____TZ266" localSheetId="6">#REF!</definedName>
    <definedName name="____TZ266" localSheetId="0">#REF!</definedName>
    <definedName name="____TZ266">#REF!</definedName>
    <definedName name="____TZ268" localSheetId="11">#REF!</definedName>
    <definedName name="____TZ268" localSheetId="4">#REF!</definedName>
    <definedName name="____TZ268" localSheetId="7">#REF!</definedName>
    <definedName name="____TZ268" localSheetId="6">#REF!</definedName>
    <definedName name="____TZ268" localSheetId="0">#REF!</definedName>
    <definedName name="____TZ268">#REF!</definedName>
    <definedName name="____TZ323" localSheetId="11">[9]BASE!#REF!</definedName>
    <definedName name="____TZ323" localSheetId="4">[9]BASE!#REF!</definedName>
    <definedName name="____TZ323" localSheetId="7">[9]BASE!#REF!</definedName>
    <definedName name="____TZ323" localSheetId="6">[9]BASE!#REF!</definedName>
    <definedName name="____TZ323" localSheetId="0">[9]BASE!#REF!</definedName>
    <definedName name="____TZ323">[9]BASE!#REF!</definedName>
    <definedName name="____TZ324" localSheetId="11">[9]BASE!#REF!</definedName>
    <definedName name="____TZ324" localSheetId="4">[9]BASE!#REF!</definedName>
    <definedName name="____TZ324" localSheetId="6">[9]BASE!#REF!</definedName>
    <definedName name="____TZ324" localSheetId="0">[9]BASE!#REF!</definedName>
    <definedName name="____TZ324">[9]BASE!#REF!</definedName>
    <definedName name="____TZ32510" localSheetId="11">#REF!</definedName>
    <definedName name="____TZ32510" localSheetId="4">#REF!</definedName>
    <definedName name="____TZ32510" localSheetId="7">#REF!</definedName>
    <definedName name="____TZ32510" localSheetId="6">#REF!</definedName>
    <definedName name="____TZ32510" localSheetId="0">#REF!</definedName>
    <definedName name="____TZ32510">#REF!</definedName>
    <definedName name="____TZ32512" localSheetId="11">#REF!</definedName>
    <definedName name="____TZ32512" localSheetId="4">#REF!</definedName>
    <definedName name="____TZ32512" localSheetId="7">#REF!</definedName>
    <definedName name="____TZ32512" localSheetId="6">#REF!</definedName>
    <definedName name="____TZ32512" localSheetId="0">#REF!</definedName>
    <definedName name="____TZ32512">#REF!</definedName>
    <definedName name="____TZ3253" localSheetId="11">#REF!</definedName>
    <definedName name="____TZ3253" localSheetId="4">#REF!</definedName>
    <definedName name="____TZ3253" localSheetId="7">#REF!</definedName>
    <definedName name="____TZ3253" localSheetId="6">#REF!</definedName>
    <definedName name="____TZ3253" localSheetId="0">#REF!</definedName>
    <definedName name="____TZ3253">#REF!</definedName>
    <definedName name="____TZ3254" localSheetId="11">#REF!</definedName>
    <definedName name="____TZ3254" localSheetId="4">#REF!</definedName>
    <definedName name="____TZ3254" localSheetId="7">#REF!</definedName>
    <definedName name="____TZ3254" localSheetId="6">#REF!</definedName>
    <definedName name="____TZ3254" localSheetId="0">#REF!</definedName>
    <definedName name="____TZ3254">#REF!</definedName>
    <definedName name="____TZ3256" localSheetId="11">#REF!</definedName>
    <definedName name="____TZ3256" localSheetId="4">#REF!</definedName>
    <definedName name="____TZ3256" localSheetId="7">#REF!</definedName>
    <definedName name="____TZ3256" localSheetId="6">#REF!</definedName>
    <definedName name="____TZ3256" localSheetId="0">#REF!</definedName>
    <definedName name="____TZ3256">#REF!</definedName>
    <definedName name="____TZ3258" localSheetId="11">#REF!</definedName>
    <definedName name="____TZ3258" localSheetId="4">#REF!</definedName>
    <definedName name="____TZ3258" localSheetId="7">#REF!</definedName>
    <definedName name="____TZ3258" localSheetId="6">#REF!</definedName>
    <definedName name="____TZ3258" localSheetId="0">#REF!</definedName>
    <definedName name="____TZ3258">#REF!</definedName>
    <definedName name="____TZ4110" localSheetId="11">#REF!</definedName>
    <definedName name="____TZ4110" localSheetId="4">#REF!</definedName>
    <definedName name="____TZ4110" localSheetId="7">#REF!</definedName>
    <definedName name="____TZ4110" localSheetId="6">#REF!</definedName>
    <definedName name="____TZ4110" localSheetId="0">#REF!</definedName>
    <definedName name="____TZ4110">#REF!</definedName>
    <definedName name="____TZ4112" localSheetId="11">#REF!</definedName>
    <definedName name="____TZ4112" localSheetId="4">#REF!</definedName>
    <definedName name="____TZ4112" localSheetId="7">#REF!</definedName>
    <definedName name="____TZ4112" localSheetId="6">#REF!</definedName>
    <definedName name="____TZ4112" localSheetId="0">#REF!</definedName>
    <definedName name="____TZ4112">#REF!</definedName>
    <definedName name="____TZ414" localSheetId="11">#REF!</definedName>
    <definedName name="____TZ414" localSheetId="4">#REF!</definedName>
    <definedName name="____TZ414" localSheetId="7">#REF!</definedName>
    <definedName name="____TZ414" localSheetId="6">#REF!</definedName>
    <definedName name="____TZ414" localSheetId="0">#REF!</definedName>
    <definedName name="____TZ414">#REF!</definedName>
    <definedName name="____TZ416" localSheetId="11">#REF!</definedName>
    <definedName name="____TZ416" localSheetId="4">#REF!</definedName>
    <definedName name="____TZ416" localSheetId="7">#REF!</definedName>
    <definedName name="____TZ416" localSheetId="6">#REF!</definedName>
    <definedName name="____TZ416" localSheetId="0">#REF!</definedName>
    <definedName name="____TZ416">#REF!</definedName>
    <definedName name="____TZ418" localSheetId="11">#REF!</definedName>
    <definedName name="____TZ418" localSheetId="4">#REF!</definedName>
    <definedName name="____TZ418" localSheetId="7">#REF!</definedName>
    <definedName name="____TZ418" localSheetId="6">#REF!</definedName>
    <definedName name="____TZ418" localSheetId="0">#REF!</definedName>
    <definedName name="____TZ418">#REF!</definedName>
    <definedName name="____UDD06" localSheetId="11">#REF!</definedName>
    <definedName name="____UDD06" localSheetId="4">#REF!</definedName>
    <definedName name="____UDD06" localSheetId="7">#REF!</definedName>
    <definedName name="____UDD06" localSheetId="6">#REF!</definedName>
    <definedName name="____UDD06" localSheetId="0">#REF!</definedName>
    <definedName name="____UDD06">#REF!</definedName>
    <definedName name="____UDD08" localSheetId="11">#REF!</definedName>
    <definedName name="____UDD08" localSheetId="4">#REF!</definedName>
    <definedName name="____UDD08" localSheetId="7">#REF!</definedName>
    <definedName name="____UDD08" localSheetId="6">#REF!</definedName>
    <definedName name="____UDD08" localSheetId="0">#REF!</definedName>
    <definedName name="____UDD08">#REF!</definedName>
    <definedName name="____UNI32" localSheetId="11">#REF!</definedName>
    <definedName name="____UNI32" localSheetId="4">#REF!</definedName>
    <definedName name="____UNI32" localSheetId="7">#REF!</definedName>
    <definedName name="____UNI32" localSheetId="6">#REF!</definedName>
    <definedName name="____UNI32" localSheetId="0">#REF!</definedName>
    <definedName name="____UNI32">#REF!</definedName>
    <definedName name="____Vol1" localSheetId="9">[12]Item!$A$1:$D$65536</definedName>
    <definedName name="____Vol1">[12]Item!$A$1:$D$65536</definedName>
    <definedName name="___ADH12" localSheetId="11">#REF!</definedName>
    <definedName name="___ADH12" localSheetId="4">#REF!</definedName>
    <definedName name="___ADH12" localSheetId="7">#REF!</definedName>
    <definedName name="___ADH12" localSheetId="6">#REF!</definedName>
    <definedName name="___ADH12" localSheetId="0">#REF!</definedName>
    <definedName name="___ADH12">#REF!</definedName>
    <definedName name="___ADM12" localSheetId="11">#REF!</definedName>
    <definedName name="___ADM12" localSheetId="4">#REF!</definedName>
    <definedName name="___ADM12" localSheetId="7">#REF!</definedName>
    <definedName name="___ADM12" localSheetId="6">#REF!</definedName>
    <definedName name="___ADM12" localSheetId="0">#REF!</definedName>
    <definedName name="___ADM12">#REF!</definedName>
    <definedName name="___ADM2" localSheetId="11">#REF!</definedName>
    <definedName name="___ADM2" localSheetId="4">#REF!</definedName>
    <definedName name="___ADM2" localSheetId="7">#REF!</definedName>
    <definedName name="___ADM2" localSheetId="6">#REF!</definedName>
    <definedName name="___ADM2" localSheetId="0">#REF!</definedName>
    <definedName name="___ADM2">#REF!</definedName>
    <definedName name="___ADM3" localSheetId="11">#REF!</definedName>
    <definedName name="___ADM3" localSheetId="4">#REF!</definedName>
    <definedName name="___ADM3" localSheetId="7">#REF!</definedName>
    <definedName name="___ADM3" localSheetId="6">#REF!</definedName>
    <definedName name="___ADM3" localSheetId="0">#REF!</definedName>
    <definedName name="___ADM3">#REF!</definedName>
    <definedName name="___ADM4" localSheetId="11">#REF!</definedName>
    <definedName name="___ADM4" localSheetId="4">#REF!</definedName>
    <definedName name="___ADM4" localSheetId="7">#REF!</definedName>
    <definedName name="___ADM4" localSheetId="6">#REF!</definedName>
    <definedName name="___ADM4" localSheetId="0">#REF!</definedName>
    <definedName name="___ADM4">#REF!</definedName>
    <definedName name="___ADP1" localSheetId="11">#REF!</definedName>
    <definedName name="___ADP1" localSheetId="4">#REF!</definedName>
    <definedName name="___ADP1" localSheetId="7">#REF!</definedName>
    <definedName name="___ADP1" localSheetId="6">#REF!</definedName>
    <definedName name="___ADP1" localSheetId="0">#REF!</definedName>
    <definedName name="___ADP1">#REF!</definedName>
    <definedName name="___AIU1" localSheetId="11">#REF!</definedName>
    <definedName name="___AIU1" localSheetId="4">#REF!</definedName>
    <definedName name="___AIU1" localSheetId="7">#REF!</definedName>
    <definedName name="___AIU1" localSheetId="6">#REF!</definedName>
    <definedName name="___AIU1" localSheetId="0">#REF!</definedName>
    <definedName name="___AIU1">#REF!</definedName>
    <definedName name="___aiu2" localSheetId="10">[11]AIU!$J$105</definedName>
    <definedName name="___aiu2" localSheetId="9">[11]AIU!$J$105</definedName>
    <definedName name="___AIU2">[5]BASE!$C$5</definedName>
    <definedName name="___apu1" localSheetId="10">[3]INSUMOS!#REF!</definedName>
    <definedName name="___apu1" localSheetId="9">[3]INSUMOS!#REF!</definedName>
    <definedName name="___apu1" localSheetId="11">[3]INSUMOS!#REF!</definedName>
    <definedName name="___apu1" localSheetId="4">[3]INSUMOS!#REF!</definedName>
    <definedName name="___apu1" localSheetId="6">[3]INSUMOS!#REF!</definedName>
    <definedName name="___apu1" localSheetId="0">[3]INSUMOS!#REF!</definedName>
    <definedName name="___apu1">[3]INSUMOS!#REF!</definedName>
    <definedName name="___BAZ10" localSheetId="11">#REF!</definedName>
    <definedName name="___BAZ10" localSheetId="4">#REF!</definedName>
    <definedName name="___BAZ10" localSheetId="7">#REF!</definedName>
    <definedName name="___BAZ10" localSheetId="6">#REF!</definedName>
    <definedName name="___BAZ10" localSheetId="0">#REF!</definedName>
    <definedName name="___BAZ10">#REF!</definedName>
    <definedName name="___BLO20" localSheetId="11">#REF!</definedName>
    <definedName name="___BLO20" localSheetId="4">#REF!</definedName>
    <definedName name="___BLO20" localSheetId="7">#REF!</definedName>
    <definedName name="___BLO20" localSheetId="6">#REF!</definedName>
    <definedName name="___BLO20" localSheetId="0">#REF!</definedName>
    <definedName name="___BLO20">#REF!</definedName>
    <definedName name="___C2254JH" localSheetId="11">#REF!</definedName>
    <definedName name="___C2254JH" localSheetId="4">#REF!</definedName>
    <definedName name="___C2254JH" localSheetId="7">#REF!</definedName>
    <definedName name="___C2254JH" localSheetId="6">#REF!</definedName>
    <definedName name="___C2254JH" localSheetId="0">#REF!</definedName>
    <definedName name="___C2254JH">#REF!</definedName>
    <definedName name="___C2256JH" localSheetId="11">#REF!</definedName>
    <definedName name="___C2256JH" localSheetId="4">#REF!</definedName>
    <definedName name="___C2256JH" localSheetId="7">#REF!</definedName>
    <definedName name="___C2256JH" localSheetId="6">#REF!</definedName>
    <definedName name="___C2256JH" localSheetId="0">#REF!</definedName>
    <definedName name="___C2256JH">#REF!</definedName>
    <definedName name="___C452JH" localSheetId="11">#REF!</definedName>
    <definedName name="___C452JH" localSheetId="4">#REF!</definedName>
    <definedName name="___C452JH" localSheetId="7">#REF!</definedName>
    <definedName name="___C452JH" localSheetId="6">#REF!</definedName>
    <definedName name="___C452JH" localSheetId="0">#REF!</definedName>
    <definedName name="___C452JH">#REF!</definedName>
    <definedName name="___C903L" localSheetId="11">#REF!</definedName>
    <definedName name="___C903L" localSheetId="4">#REF!</definedName>
    <definedName name="___C903L" localSheetId="7">#REF!</definedName>
    <definedName name="___C903L" localSheetId="6">#REF!</definedName>
    <definedName name="___C903L" localSheetId="0">#REF!</definedName>
    <definedName name="___C903L">#REF!</definedName>
    <definedName name="___C908J" localSheetId="11">#REF!</definedName>
    <definedName name="___C908J" localSheetId="4">#REF!</definedName>
    <definedName name="___C908J" localSheetId="7">#REF!</definedName>
    <definedName name="___C908J" localSheetId="6">#REF!</definedName>
    <definedName name="___C908J" localSheetId="0">#REF!</definedName>
    <definedName name="___C908J">#REF!</definedName>
    <definedName name="___CAN28" localSheetId="12">[15]BASE!$D$424</definedName>
    <definedName name="___CAN28">[16]BASE!$D$424</definedName>
    <definedName name="___Cod1" localSheetId="11">#REF!</definedName>
    <definedName name="___Cod1" localSheetId="4">#REF!</definedName>
    <definedName name="___Cod1" localSheetId="7">#REF!</definedName>
    <definedName name="___Cod1" localSheetId="6">#REF!</definedName>
    <definedName name="___Cod1" localSheetId="0">#REF!</definedName>
    <definedName name="___Cod1">#REF!</definedName>
    <definedName name="___CUA44" localSheetId="12">[15]BASE!$D$353</definedName>
    <definedName name="___CUA44">[16]BASE!$D$353</definedName>
    <definedName name="___EEF110" localSheetId="11">#REF!</definedName>
    <definedName name="___EEF110" localSheetId="4">#REF!</definedName>
    <definedName name="___EEF110" localSheetId="7">#REF!</definedName>
    <definedName name="___EEF110" localSheetId="6">#REF!</definedName>
    <definedName name="___EEF110" localSheetId="0">#REF!</definedName>
    <definedName name="___EEF110">#REF!</definedName>
    <definedName name="___EST1" localSheetId="10">#REF!</definedName>
    <definedName name="___EST1" localSheetId="9">#REF!</definedName>
    <definedName name="___EST1" localSheetId="11">#REF!</definedName>
    <definedName name="___EST1" localSheetId="4">#REF!</definedName>
    <definedName name="___EST1" localSheetId="7">#REF!</definedName>
    <definedName name="___EST1" localSheetId="6">#REF!</definedName>
    <definedName name="___EST1" localSheetId="0">#REF!</definedName>
    <definedName name="___EST1">#REF!</definedName>
    <definedName name="___EST10" localSheetId="10">#REF!</definedName>
    <definedName name="___EST10" localSheetId="9">#REF!</definedName>
    <definedName name="___EST10" localSheetId="11">#REF!</definedName>
    <definedName name="___EST10" localSheetId="4">#REF!</definedName>
    <definedName name="___EST10" localSheetId="7">#REF!</definedName>
    <definedName name="___EST10" localSheetId="6">#REF!</definedName>
    <definedName name="___EST10" localSheetId="0">#REF!</definedName>
    <definedName name="___EST10">#REF!</definedName>
    <definedName name="___EST11" localSheetId="10">#REF!</definedName>
    <definedName name="___EST11" localSheetId="9">#REF!</definedName>
    <definedName name="___EST11" localSheetId="11">#REF!</definedName>
    <definedName name="___EST11" localSheetId="4">#REF!</definedName>
    <definedName name="___EST11" localSheetId="7">#REF!</definedName>
    <definedName name="___EST11" localSheetId="6">#REF!</definedName>
    <definedName name="___EST11" localSheetId="0">#REF!</definedName>
    <definedName name="___EST11">#REF!</definedName>
    <definedName name="___EST12" localSheetId="10">#REF!</definedName>
    <definedName name="___EST12" localSheetId="9">#REF!</definedName>
    <definedName name="___EST12" localSheetId="11">#REF!</definedName>
    <definedName name="___EST12" localSheetId="4">#REF!</definedName>
    <definedName name="___EST12" localSheetId="7">#REF!</definedName>
    <definedName name="___EST12" localSheetId="6">#REF!</definedName>
    <definedName name="___EST12" localSheetId="0">#REF!</definedName>
    <definedName name="___EST12">#REF!</definedName>
    <definedName name="___EST13" localSheetId="10">#REF!</definedName>
    <definedName name="___EST13" localSheetId="9">#REF!</definedName>
    <definedName name="___EST13" localSheetId="11">#REF!</definedName>
    <definedName name="___EST13" localSheetId="4">#REF!</definedName>
    <definedName name="___EST13" localSheetId="7">#REF!</definedName>
    <definedName name="___EST13" localSheetId="6">#REF!</definedName>
    <definedName name="___EST13" localSheetId="0">#REF!</definedName>
    <definedName name="___EST13">#REF!</definedName>
    <definedName name="___EST14" localSheetId="10">#REF!</definedName>
    <definedName name="___EST14" localSheetId="9">#REF!</definedName>
    <definedName name="___EST14" localSheetId="11">#REF!</definedName>
    <definedName name="___EST14" localSheetId="4">#REF!</definedName>
    <definedName name="___EST14" localSheetId="7">#REF!</definedName>
    <definedName name="___EST14" localSheetId="6">#REF!</definedName>
    <definedName name="___EST14" localSheetId="0">#REF!</definedName>
    <definedName name="___EST14">#REF!</definedName>
    <definedName name="___EST15" localSheetId="10">#REF!</definedName>
    <definedName name="___EST15" localSheetId="9">#REF!</definedName>
    <definedName name="___EST15" localSheetId="11">#REF!</definedName>
    <definedName name="___EST15" localSheetId="4">#REF!</definedName>
    <definedName name="___EST15" localSheetId="7">#REF!</definedName>
    <definedName name="___EST15" localSheetId="6">#REF!</definedName>
    <definedName name="___EST15" localSheetId="0">#REF!</definedName>
    <definedName name="___EST15">#REF!</definedName>
    <definedName name="___EST16" localSheetId="10">#REF!</definedName>
    <definedName name="___EST16" localSheetId="9">#REF!</definedName>
    <definedName name="___EST16" localSheetId="11">#REF!</definedName>
    <definedName name="___EST16" localSheetId="4">#REF!</definedName>
    <definedName name="___EST16" localSheetId="7">#REF!</definedName>
    <definedName name="___EST16" localSheetId="6">#REF!</definedName>
    <definedName name="___EST16" localSheetId="0">#REF!</definedName>
    <definedName name="___EST16">#REF!</definedName>
    <definedName name="___EST17" localSheetId="10">#REF!</definedName>
    <definedName name="___EST17" localSheetId="9">#REF!</definedName>
    <definedName name="___EST17" localSheetId="11">#REF!</definedName>
    <definedName name="___EST17" localSheetId="4">#REF!</definedName>
    <definedName name="___EST17" localSheetId="7">#REF!</definedName>
    <definedName name="___EST17" localSheetId="6">#REF!</definedName>
    <definedName name="___EST17" localSheetId="0">#REF!</definedName>
    <definedName name="___EST17">#REF!</definedName>
    <definedName name="___EST18" localSheetId="10">#REF!</definedName>
    <definedName name="___EST18" localSheetId="9">#REF!</definedName>
    <definedName name="___EST18" localSheetId="11">#REF!</definedName>
    <definedName name="___EST18" localSheetId="4">#REF!</definedName>
    <definedName name="___EST18" localSheetId="7">#REF!</definedName>
    <definedName name="___EST18" localSheetId="6">#REF!</definedName>
    <definedName name="___EST18" localSheetId="0">#REF!</definedName>
    <definedName name="___EST18">#REF!</definedName>
    <definedName name="___EST19" localSheetId="10">#REF!</definedName>
    <definedName name="___EST19" localSheetId="9">#REF!</definedName>
    <definedName name="___EST19" localSheetId="11">#REF!</definedName>
    <definedName name="___EST19" localSheetId="4">#REF!</definedName>
    <definedName name="___EST19" localSheetId="7">#REF!</definedName>
    <definedName name="___EST19" localSheetId="6">#REF!</definedName>
    <definedName name="___EST19" localSheetId="0">#REF!</definedName>
    <definedName name="___EST19">#REF!</definedName>
    <definedName name="___EST2" localSheetId="10">#REF!</definedName>
    <definedName name="___EST2" localSheetId="9">#REF!</definedName>
    <definedName name="___EST2" localSheetId="11">#REF!</definedName>
    <definedName name="___EST2" localSheetId="4">#REF!</definedName>
    <definedName name="___EST2" localSheetId="7">#REF!</definedName>
    <definedName name="___EST2" localSheetId="6">#REF!</definedName>
    <definedName name="___EST2" localSheetId="0">#REF!</definedName>
    <definedName name="___EST2">#REF!</definedName>
    <definedName name="___EST3" localSheetId="10">#REF!</definedName>
    <definedName name="___EST3" localSheetId="9">#REF!</definedName>
    <definedName name="___EST3" localSheetId="11">#REF!</definedName>
    <definedName name="___EST3" localSheetId="4">#REF!</definedName>
    <definedName name="___EST3" localSheetId="7">#REF!</definedName>
    <definedName name="___EST3" localSheetId="6">#REF!</definedName>
    <definedName name="___EST3" localSheetId="0">#REF!</definedName>
    <definedName name="___EST3">#REF!</definedName>
    <definedName name="___EST4" localSheetId="10">#REF!</definedName>
    <definedName name="___EST4" localSheetId="9">#REF!</definedName>
    <definedName name="___EST4" localSheetId="11">#REF!</definedName>
    <definedName name="___EST4" localSheetId="4">#REF!</definedName>
    <definedName name="___EST4" localSheetId="7">#REF!</definedName>
    <definedName name="___EST4" localSheetId="6">#REF!</definedName>
    <definedName name="___EST4" localSheetId="0">#REF!</definedName>
    <definedName name="___EST4">#REF!</definedName>
    <definedName name="___EST5" localSheetId="10">#REF!</definedName>
    <definedName name="___EST5" localSheetId="9">#REF!</definedName>
    <definedName name="___EST5" localSheetId="11">#REF!</definedName>
    <definedName name="___EST5" localSheetId="4">#REF!</definedName>
    <definedName name="___EST5" localSheetId="7">#REF!</definedName>
    <definedName name="___EST5" localSheetId="6">#REF!</definedName>
    <definedName name="___EST5" localSheetId="0">#REF!</definedName>
    <definedName name="___EST5">#REF!</definedName>
    <definedName name="___EST6" localSheetId="10">#REF!</definedName>
    <definedName name="___EST6" localSheetId="9">#REF!</definedName>
    <definedName name="___EST6" localSheetId="11">#REF!</definedName>
    <definedName name="___EST6" localSheetId="4">#REF!</definedName>
    <definedName name="___EST6" localSheetId="7">#REF!</definedName>
    <definedName name="___EST6" localSheetId="6">#REF!</definedName>
    <definedName name="___EST6" localSheetId="0">#REF!</definedName>
    <definedName name="___EST6">#REF!</definedName>
    <definedName name="___EST7" localSheetId="10">#REF!</definedName>
    <definedName name="___EST7" localSheetId="9">#REF!</definedName>
    <definedName name="___EST7" localSheetId="11">#REF!</definedName>
    <definedName name="___EST7" localSheetId="4">#REF!</definedName>
    <definedName name="___EST7" localSheetId="7">#REF!</definedName>
    <definedName name="___EST7" localSheetId="6">#REF!</definedName>
    <definedName name="___EST7" localSheetId="0">#REF!</definedName>
    <definedName name="___EST7">#REF!</definedName>
    <definedName name="___EST8" localSheetId="10">#REF!</definedName>
    <definedName name="___EST8" localSheetId="9">#REF!</definedName>
    <definedName name="___EST8" localSheetId="11">#REF!</definedName>
    <definedName name="___EST8" localSheetId="4">#REF!</definedName>
    <definedName name="___EST8" localSheetId="7">#REF!</definedName>
    <definedName name="___EST8" localSheetId="6">#REF!</definedName>
    <definedName name="___EST8" localSheetId="0">#REF!</definedName>
    <definedName name="___EST8">#REF!</definedName>
    <definedName name="___EST9" localSheetId="10">#REF!</definedName>
    <definedName name="___EST9" localSheetId="9">#REF!</definedName>
    <definedName name="___EST9" localSheetId="11">#REF!</definedName>
    <definedName name="___EST9" localSheetId="4">#REF!</definedName>
    <definedName name="___EST9" localSheetId="7">#REF!</definedName>
    <definedName name="___EST9" localSheetId="6">#REF!</definedName>
    <definedName name="___EST9" localSheetId="0">#REF!</definedName>
    <definedName name="___EST9">#REF!</definedName>
    <definedName name="___ETF315" localSheetId="11">#REF!</definedName>
    <definedName name="___ETF315" localSheetId="4">#REF!</definedName>
    <definedName name="___ETF315" localSheetId="7">#REF!</definedName>
    <definedName name="___ETF315" localSheetId="6">#REF!</definedName>
    <definedName name="___ETF315" localSheetId="0">#REF!</definedName>
    <definedName name="___ETF315">#REF!</definedName>
    <definedName name="___ETR13" localSheetId="10">#REF!</definedName>
    <definedName name="___ETR13" localSheetId="9">#REF!</definedName>
    <definedName name="___ETR13" localSheetId="11">#REF!</definedName>
    <definedName name="___ETR13" localSheetId="4">#REF!</definedName>
    <definedName name="___ETR13" localSheetId="7">#REF!</definedName>
    <definedName name="___ETR13" localSheetId="6">#REF!</definedName>
    <definedName name="___ETR13" localSheetId="0">#REF!</definedName>
    <definedName name="___ETR13">#REF!</definedName>
    <definedName name="___EXC1" localSheetId="10">#REF!</definedName>
    <definedName name="___EXC1" localSheetId="9">#REF!</definedName>
    <definedName name="___EXC1" localSheetId="11">#REF!</definedName>
    <definedName name="___EXC1" localSheetId="4">#REF!</definedName>
    <definedName name="___EXC1" localSheetId="7">#REF!</definedName>
    <definedName name="___EXC1" localSheetId="6">#REF!</definedName>
    <definedName name="___EXC1" localSheetId="0">#REF!</definedName>
    <definedName name="___EXC1">#REF!</definedName>
    <definedName name="___EXC10" localSheetId="10">#REF!</definedName>
    <definedName name="___EXC10" localSheetId="9">#REF!</definedName>
    <definedName name="___EXC10" localSheetId="11">#REF!</definedName>
    <definedName name="___EXC10" localSheetId="4">#REF!</definedName>
    <definedName name="___EXC10" localSheetId="7">#REF!</definedName>
    <definedName name="___EXC10" localSheetId="6">#REF!</definedName>
    <definedName name="___EXC10" localSheetId="0">#REF!</definedName>
    <definedName name="___EXC10">#REF!</definedName>
    <definedName name="___EXC11" localSheetId="10">#REF!</definedName>
    <definedName name="___EXC11" localSheetId="9">#REF!</definedName>
    <definedName name="___EXC11" localSheetId="11">#REF!</definedName>
    <definedName name="___EXC11" localSheetId="4">#REF!</definedName>
    <definedName name="___EXC11" localSheetId="7">#REF!</definedName>
    <definedName name="___EXC11" localSheetId="6">#REF!</definedName>
    <definedName name="___EXC11" localSheetId="0">#REF!</definedName>
    <definedName name="___EXC11">#REF!</definedName>
    <definedName name="___EXC12" localSheetId="10">#REF!</definedName>
    <definedName name="___EXC12" localSheetId="9">#REF!</definedName>
    <definedName name="___EXC12" localSheetId="11">#REF!</definedName>
    <definedName name="___EXC12" localSheetId="4">#REF!</definedName>
    <definedName name="___EXC12" localSheetId="7">#REF!</definedName>
    <definedName name="___EXC12" localSheetId="6">#REF!</definedName>
    <definedName name="___EXC12" localSheetId="0">#REF!</definedName>
    <definedName name="___EXC12">#REF!</definedName>
    <definedName name="___EXC2" localSheetId="10">#REF!</definedName>
    <definedName name="___EXC2" localSheetId="9">#REF!</definedName>
    <definedName name="___EXC2" localSheetId="11">#REF!</definedName>
    <definedName name="___EXC2" localSheetId="4">#REF!</definedName>
    <definedName name="___EXC2" localSheetId="7">#REF!</definedName>
    <definedName name="___EXC2" localSheetId="6">#REF!</definedName>
    <definedName name="___EXC2" localSheetId="0">#REF!</definedName>
    <definedName name="___EXC2">#REF!</definedName>
    <definedName name="___EXC3" localSheetId="10">#REF!</definedName>
    <definedName name="___EXC3" localSheetId="9">#REF!</definedName>
    <definedName name="___EXC3" localSheetId="11">#REF!</definedName>
    <definedName name="___EXC3" localSheetId="4">#REF!</definedName>
    <definedName name="___EXC3" localSheetId="7">#REF!</definedName>
    <definedName name="___EXC3" localSheetId="6">#REF!</definedName>
    <definedName name="___EXC3" localSheetId="0">#REF!</definedName>
    <definedName name="___EXC3">#REF!</definedName>
    <definedName name="___EXC4" localSheetId="10">#REF!</definedName>
    <definedName name="___EXC4" localSheetId="9">#REF!</definedName>
    <definedName name="___EXC4" localSheetId="11">#REF!</definedName>
    <definedName name="___EXC4" localSheetId="4">#REF!</definedName>
    <definedName name="___EXC4" localSheetId="7">#REF!</definedName>
    <definedName name="___EXC4" localSheetId="6">#REF!</definedName>
    <definedName name="___EXC4" localSheetId="0">#REF!</definedName>
    <definedName name="___EXC4">#REF!</definedName>
    <definedName name="___EXC5" localSheetId="10">#REF!</definedName>
    <definedName name="___EXC5" localSheetId="9">#REF!</definedName>
    <definedName name="___EXC5" localSheetId="11">#REF!</definedName>
    <definedName name="___EXC5" localSheetId="4">#REF!</definedName>
    <definedName name="___EXC5" localSheetId="7">#REF!</definedName>
    <definedName name="___EXC5" localSheetId="6">#REF!</definedName>
    <definedName name="___EXC5" localSheetId="0">#REF!</definedName>
    <definedName name="___EXC5">#REF!</definedName>
    <definedName name="___EXC6" localSheetId="10">#REF!</definedName>
    <definedName name="___EXC6" localSheetId="9">#REF!</definedName>
    <definedName name="___EXC6" localSheetId="11">#REF!</definedName>
    <definedName name="___EXC6" localSheetId="4">#REF!</definedName>
    <definedName name="___EXC6" localSheetId="7">#REF!</definedName>
    <definedName name="___EXC6" localSheetId="6">#REF!</definedName>
    <definedName name="___EXC6" localSheetId="0">#REF!</definedName>
    <definedName name="___EXC6">#REF!</definedName>
    <definedName name="___EXC7" localSheetId="10">#REF!</definedName>
    <definedName name="___EXC7" localSheetId="9">#REF!</definedName>
    <definedName name="___EXC7" localSheetId="11">#REF!</definedName>
    <definedName name="___EXC7" localSheetId="4">#REF!</definedName>
    <definedName name="___EXC7" localSheetId="7">#REF!</definedName>
    <definedName name="___EXC7" localSheetId="6">#REF!</definedName>
    <definedName name="___EXC7" localSheetId="0">#REF!</definedName>
    <definedName name="___EXC7">#REF!</definedName>
    <definedName name="___EXC8" localSheetId="10">#REF!</definedName>
    <definedName name="___EXC8" localSheetId="9">#REF!</definedName>
    <definedName name="___EXC8" localSheetId="11">#REF!</definedName>
    <definedName name="___EXC8" localSheetId="4">#REF!</definedName>
    <definedName name="___EXC8" localSheetId="7">#REF!</definedName>
    <definedName name="___EXC8" localSheetId="6">#REF!</definedName>
    <definedName name="___EXC8" localSheetId="0">#REF!</definedName>
    <definedName name="___EXC8">#REF!</definedName>
    <definedName name="___EXC9" localSheetId="10">#REF!</definedName>
    <definedName name="___EXC9" localSheetId="9">#REF!</definedName>
    <definedName name="___EXC9" localSheetId="11">#REF!</definedName>
    <definedName name="___EXC9" localSheetId="4">#REF!</definedName>
    <definedName name="___EXC9" localSheetId="7">#REF!</definedName>
    <definedName name="___EXC9" localSheetId="6">#REF!</definedName>
    <definedName name="___EXC9" localSheetId="0">#REF!</definedName>
    <definedName name="___EXC9">#REF!</definedName>
    <definedName name="___FYB02" localSheetId="11">#REF!</definedName>
    <definedName name="___FYB02" localSheetId="4">#REF!</definedName>
    <definedName name="___FYB02" localSheetId="7">#REF!</definedName>
    <definedName name="___FYB02" localSheetId="6">#REF!</definedName>
    <definedName name="___FYB02" localSheetId="0">#REF!</definedName>
    <definedName name="___FYB02">#REF!</definedName>
    <definedName name="___FYB03" localSheetId="11">#REF!</definedName>
    <definedName name="___FYB03" localSheetId="4">#REF!</definedName>
    <definedName name="___FYB03" localSheetId="7">#REF!</definedName>
    <definedName name="___FYB03" localSheetId="6">#REF!</definedName>
    <definedName name="___FYB03" localSheetId="0">#REF!</definedName>
    <definedName name="___FYB03">#REF!</definedName>
    <definedName name="___FYB04" localSheetId="11">#REF!</definedName>
    <definedName name="___FYB04" localSheetId="4">#REF!</definedName>
    <definedName name="___FYB04" localSheetId="7">#REF!</definedName>
    <definedName name="___FYB04" localSheetId="6">#REF!</definedName>
    <definedName name="___FYB04" localSheetId="0">#REF!</definedName>
    <definedName name="___FYB04">#REF!</definedName>
    <definedName name="___FYB08" localSheetId="11">#REF!</definedName>
    <definedName name="___FYB08" localSheetId="4">#REF!</definedName>
    <definedName name="___FYB08" localSheetId="7">#REF!</definedName>
    <definedName name="___FYB08" localSheetId="6">#REF!</definedName>
    <definedName name="___FYB08" localSheetId="0">#REF!</definedName>
    <definedName name="___FYB08">#REF!</definedName>
    <definedName name="___FYB10" localSheetId="11">#REF!</definedName>
    <definedName name="___FYB10" localSheetId="4">#REF!</definedName>
    <definedName name="___FYB10" localSheetId="7">#REF!</definedName>
    <definedName name="___FYB10" localSheetId="6">#REF!</definedName>
    <definedName name="___FYB10" localSheetId="0">#REF!</definedName>
    <definedName name="___FYB10">#REF!</definedName>
    <definedName name="___INF1" localSheetId="11">#REF!</definedName>
    <definedName name="___INF1" localSheetId="4">#REF!</definedName>
    <definedName name="___INF1" localSheetId="7">#REF!</definedName>
    <definedName name="___INF1" localSheetId="6">#REF!</definedName>
    <definedName name="___INF1" localSheetId="0">#REF!</definedName>
    <definedName name="___INF1">#REF!</definedName>
    <definedName name="___LA124" localSheetId="11">#REF!</definedName>
    <definedName name="___LA124" localSheetId="4">#REF!</definedName>
    <definedName name="___LA124" localSheetId="7">#REF!</definedName>
    <definedName name="___LA124" localSheetId="6">#REF!</definedName>
    <definedName name="___LA124" localSheetId="0">#REF!</definedName>
    <definedName name="___LA124">#REF!</definedName>
    <definedName name="___LAC18" localSheetId="12">[17]BASE!$D$362</definedName>
    <definedName name="___LAC18">[18]BASE!$D$362</definedName>
    <definedName name="___min2" localSheetId="11">#REF!</definedName>
    <definedName name="___min2" localSheetId="4">#REF!</definedName>
    <definedName name="___min2" localSheetId="7">#REF!</definedName>
    <definedName name="___min2" localSheetId="6">#REF!</definedName>
    <definedName name="___min2" localSheetId="0">#REF!</definedName>
    <definedName name="___min2">#REF!</definedName>
    <definedName name="___ORO10" localSheetId="3">#REF!</definedName>
    <definedName name="___ORO10" localSheetId="10">#REF!</definedName>
    <definedName name="___ORO10" localSheetId="9">#REF!</definedName>
    <definedName name="___ORO10" localSheetId="11">#REF!</definedName>
    <definedName name="___ORO10" localSheetId="4">#REF!</definedName>
    <definedName name="___ORO10" localSheetId="7">#REF!</definedName>
    <definedName name="___ORO10" localSheetId="6">#REF!</definedName>
    <definedName name="___ORO10" localSheetId="0">#REF!</definedName>
    <definedName name="___ORO10">#REF!</definedName>
    <definedName name="___ORO11" localSheetId="10">#REF!</definedName>
    <definedName name="___ORO11" localSheetId="9">#REF!</definedName>
    <definedName name="___ORO11" localSheetId="11">#REF!</definedName>
    <definedName name="___ORO11" localSheetId="4">#REF!</definedName>
    <definedName name="___ORO11" localSheetId="7">#REF!</definedName>
    <definedName name="___ORO11" localSheetId="6">#REF!</definedName>
    <definedName name="___ORO11" localSheetId="0">#REF!</definedName>
    <definedName name="___ORO11">#REF!</definedName>
    <definedName name="___ORO12" localSheetId="10">#REF!</definedName>
    <definedName name="___ORO12" localSheetId="9">#REF!</definedName>
    <definedName name="___ORO12" localSheetId="11">#REF!</definedName>
    <definedName name="___ORO12" localSheetId="4">#REF!</definedName>
    <definedName name="___ORO12" localSheetId="7">#REF!</definedName>
    <definedName name="___ORO12" localSheetId="6">#REF!</definedName>
    <definedName name="___ORO12" localSheetId="0">#REF!</definedName>
    <definedName name="___ORO12">#REF!</definedName>
    <definedName name="___ORO13" localSheetId="10">#REF!</definedName>
    <definedName name="___ORO13" localSheetId="9">#REF!</definedName>
    <definedName name="___ORO13" localSheetId="11">#REF!</definedName>
    <definedName name="___ORO13" localSheetId="4">#REF!</definedName>
    <definedName name="___ORO13" localSheetId="7">#REF!</definedName>
    <definedName name="___ORO13" localSheetId="6">#REF!</definedName>
    <definedName name="___ORO13" localSheetId="0">#REF!</definedName>
    <definedName name="___ORO13">#REF!</definedName>
    <definedName name="___ORO14" localSheetId="10">#REF!</definedName>
    <definedName name="___ORO14" localSheetId="9">#REF!</definedName>
    <definedName name="___ORO14" localSheetId="11">#REF!</definedName>
    <definedName name="___ORO14" localSheetId="4">#REF!</definedName>
    <definedName name="___ORO14" localSheetId="7">#REF!</definedName>
    <definedName name="___ORO14" localSheetId="6">#REF!</definedName>
    <definedName name="___ORO14" localSheetId="0">#REF!</definedName>
    <definedName name="___ORO14">#REF!</definedName>
    <definedName name="___ORO15" localSheetId="10">#REF!</definedName>
    <definedName name="___ORO15" localSheetId="9">#REF!</definedName>
    <definedName name="___ORO15" localSheetId="11">#REF!</definedName>
    <definedName name="___ORO15" localSheetId="4">#REF!</definedName>
    <definedName name="___ORO15" localSheetId="7">#REF!</definedName>
    <definedName name="___ORO15" localSheetId="6">#REF!</definedName>
    <definedName name="___ORO15" localSheetId="0">#REF!</definedName>
    <definedName name="___ORO15">#REF!</definedName>
    <definedName name="___ORO16" localSheetId="10">#REF!</definedName>
    <definedName name="___ORO16" localSheetId="9">#REF!</definedName>
    <definedName name="___ORO16" localSheetId="11">#REF!</definedName>
    <definedName name="___ORO16" localSheetId="4">#REF!</definedName>
    <definedName name="___ORO16" localSheetId="7">#REF!</definedName>
    <definedName name="___ORO16" localSheetId="6">#REF!</definedName>
    <definedName name="___ORO16" localSheetId="0">#REF!</definedName>
    <definedName name="___ORO16">#REF!</definedName>
    <definedName name="___ORO17" localSheetId="10">#REF!</definedName>
    <definedName name="___ORO17" localSheetId="9">#REF!</definedName>
    <definedName name="___ORO17" localSheetId="11">#REF!</definedName>
    <definedName name="___ORO17" localSheetId="4">#REF!</definedName>
    <definedName name="___ORO17" localSheetId="7">#REF!</definedName>
    <definedName name="___ORO17" localSheetId="6">#REF!</definedName>
    <definedName name="___ORO17" localSheetId="0">#REF!</definedName>
    <definedName name="___ORO17">#REF!</definedName>
    <definedName name="___ORO18" localSheetId="10">#REF!</definedName>
    <definedName name="___ORO18" localSheetId="9">#REF!</definedName>
    <definedName name="___ORO18" localSheetId="11">#REF!</definedName>
    <definedName name="___ORO18" localSheetId="4">#REF!</definedName>
    <definedName name="___ORO18" localSheetId="7">#REF!</definedName>
    <definedName name="___ORO18" localSheetId="6">#REF!</definedName>
    <definedName name="___ORO18" localSheetId="0">#REF!</definedName>
    <definedName name="___ORO18">#REF!</definedName>
    <definedName name="___ORO19" localSheetId="10">#REF!</definedName>
    <definedName name="___ORO19" localSheetId="9">#REF!</definedName>
    <definedName name="___ORO19" localSheetId="11">#REF!</definedName>
    <definedName name="___ORO19" localSheetId="4">#REF!</definedName>
    <definedName name="___ORO19" localSheetId="7">#REF!</definedName>
    <definedName name="___ORO19" localSheetId="6">#REF!</definedName>
    <definedName name="___ORO19" localSheetId="0">#REF!</definedName>
    <definedName name="___ORO19">#REF!</definedName>
    <definedName name="___Pa1">'[6]Paral. 1'!$E$1:$E$65536</definedName>
    <definedName name="___Pa2">'[6]Paral. 2'!$E$1:$E$65536</definedName>
    <definedName name="___Pa3">'[6]Paral. 3'!$E$1:$E$65536</definedName>
    <definedName name="___Pa4">[6]Paral.4!$E$1:$E$65536</definedName>
    <definedName name="___PAG1">'[4]OPS&amp;OMS'!$A$1:$D$26</definedName>
    <definedName name="___Pag10" localSheetId="11">#REF!</definedName>
    <definedName name="___Pag10" localSheetId="4">#REF!</definedName>
    <definedName name="___Pag10" localSheetId="7">#REF!</definedName>
    <definedName name="___Pag10" localSheetId="6">#REF!</definedName>
    <definedName name="___Pag10" localSheetId="0">#REF!</definedName>
    <definedName name="___Pag10">#REF!</definedName>
    <definedName name="___PAG2">'[4]OPS&amp;OMS'!$D$1:$E$68</definedName>
    <definedName name="___PAG3">'[4]OPS&amp;OMS'!$A$70:$D$115</definedName>
    <definedName name="___PAG4">'[4]OPS&amp;OMS'!$A$117:$IV$8194</definedName>
    <definedName name="___PAG5">'[4]OPS&amp;OMS'!$A$186:$D$236</definedName>
    <definedName name="___PJ50" localSheetId="3">#REF!</definedName>
    <definedName name="___PJ50" localSheetId="11">#REF!</definedName>
    <definedName name="___PJ50" localSheetId="4">#REF!</definedName>
    <definedName name="___PJ50" localSheetId="7">#REF!</definedName>
    <definedName name="___PJ50" localSheetId="6">#REF!</definedName>
    <definedName name="___PJ50" localSheetId="0">#REF!</definedName>
    <definedName name="___PJ50">#REF!</definedName>
    <definedName name="___pj51" localSheetId="3">#REF!</definedName>
    <definedName name="___pj51" localSheetId="11">#REF!</definedName>
    <definedName name="___pj51" localSheetId="4">#REF!</definedName>
    <definedName name="___pj51" localSheetId="7">#REF!</definedName>
    <definedName name="___pj51" localSheetId="6">#REF!</definedName>
    <definedName name="___pj51" localSheetId="0">#REF!</definedName>
    <definedName name="___pj51">#REF!</definedName>
    <definedName name="___PMT5671" localSheetId="10">[10]MEMORIAS!#REF!</definedName>
    <definedName name="___PMT5671" localSheetId="9">[10]MEMORIAS!#REF!</definedName>
    <definedName name="___PMT5671" localSheetId="11">[10]MEMORIAS!#REF!</definedName>
    <definedName name="___PMT5671" localSheetId="4">[10]MEMORIAS!#REF!</definedName>
    <definedName name="___PMT5671" localSheetId="6">[10]MEMORIAS!#REF!</definedName>
    <definedName name="___PMT5671" localSheetId="0">[10]MEMORIAS!#REF!</definedName>
    <definedName name="___PMT5671">[10]MEMORIAS!#REF!</definedName>
    <definedName name="___PMT5805" localSheetId="10">[10]MEMORIAS!#REF!</definedName>
    <definedName name="___PMT5805" localSheetId="9">[10]MEMORIAS!#REF!</definedName>
    <definedName name="___PMT5805" localSheetId="11">[10]MEMORIAS!#REF!</definedName>
    <definedName name="___PMT5805" localSheetId="4">[10]MEMORIAS!#REF!</definedName>
    <definedName name="___PMT5805" localSheetId="6">[10]MEMORIAS!#REF!</definedName>
    <definedName name="___PMT5805" localSheetId="0">[10]MEMORIAS!#REF!</definedName>
    <definedName name="___PMT5805">[10]MEMORIAS!#REF!</definedName>
    <definedName name="___PMT5806" localSheetId="10">[10]MEMORIAS!#REF!</definedName>
    <definedName name="___PMT5806" localSheetId="9">[10]MEMORIAS!#REF!</definedName>
    <definedName name="___PMT5806" localSheetId="11">[10]MEMORIAS!#REF!</definedName>
    <definedName name="___PMT5806" localSheetId="4">[10]MEMORIAS!#REF!</definedName>
    <definedName name="___PMT5806" localSheetId="6">[10]MEMORIAS!#REF!</definedName>
    <definedName name="___PMT5806" localSheetId="0">[10]MEMORIAS!#REF!</definedName>
    <definedName name="___PMT5806">[10]MEMORIAS!#REF!</definedName>
    <definedName name="___PMT5815" localSheetId="10">[10]MEMORIAS!#REF!</definedName>
    <definedName name="___PMT5815" localSheetId="9">[10]MEMORIAS!#REF!</definedName>
    <definedName name="___PMT5815" localSheetId="11">[10]MEMORIAS!#REF!</definedName>
    <definedName name="___PMT5815" localSheetId="4">[10]MEMORIAS!#REF!</definedName>
    <definedName name="___PMT5815" localSheetId="6">[10]MEMORIAS!#REF!</definedName>
    <definedName name="___PMT5815" localSheetId="0">[10]MEMORIAS!#REF!</definedName>
    <definedName name="___PMT5815">[10]MEMORIAS!#REF!</definedName>
    <definedName name="___PMT5820" localSheetId="10">[10]MEMORIAS!#REF!</definedName>
    <definedName name="___PMT5820" localSheetId="9">[10]MEMORIAS!#REF!</definedName>
    <definedName name="___PMT5820" localSheetId="11">[10]MEMORIAS!#REF!</definedName>
    <definedName name="___PMT5820" localSheetId="4">[10]MEMORIAS!#REF!</definedName>
    <definedName name="___PMT5820" localSheetId="6">[10]MEMORIAS!#REF!</definedName>
    <definedName name="___PMT5820" localSheetId="0">[10]MEMORIAS!#REF!</definedName>
    <definedName name="___PMT5820">[10]MEMORIAS!#REF!</definedName>
    <definedName name="___Po2" localSheetId="11">[7]REAJUSTESACTA1PROVI!#REF!</definedName>
    <definedName name="___Po2" localSheetId="4">[7]REAJUSTESACTA1PROVI!#REF!</definedName>
    <definedName name="___Po2" localSheetId="6">[7]REAJUSTESACTA1PROVI!#REF!</definedName>
    <definedName name="___Po2" localSheetId="0">[7]REAJUSTESACTA1PROVI!#REF!</definedName>
    <definedName name="___Po2">[7]REAJUSTESACTA1PROVI!#REF!</definedName>
    <definedName name="___r" localSheetId="3">'[1]APU PVC'!#REF!</definedName>
    <definedName name="___r" localSheetId="10">#REF!</definedName>
    <definedName name="___r" localSheetId="9">#REF!</definedName>
    <definedName name="___r" localSheetId="11">'[1]APU PVC'!#REF!</definedName>
    <definedName name="___r" localSheetId="4">'[1]APU PVC'!#REF!</definedName>
    <definedName name="___r" localSheetId="6">'[1]APU PVC'!#REF!</definedName>
    <definedName name="___r" localSheetId="0">'[1]APU PVC'!#REF!</definedName>
    <definedName name="___r">'[1]APU PVC'!#REF!</definedName>
    <definedName name="___R1210JH" localSheetId="11">#REF!</definedName>
    <definedName name="___R1210JH" localSheetId="4">#REF!</definedName>
    <definedName name="___R1210JH" localSheetId="7">#REF!</definedName>
    <definedName name="___R1210JH" localSheetId="6">#REF!</definedName>
    <definedName name="___R1210JH" localSheetId="0">#REF!</definedName>
    <definedName name="___R1210JH">#REF!</definedName>
    <definedName name="___R32EL" localSheetId="11">#REF!</definedName>
    <definedName name="___R32EL" localSheetId="4">#REF!</definedName>
    <definedName name="___R32EL" localSheetId="7">#REF!</definedName>
    <definedName name="___R32EL" localSheetId="6">#REF!</definedName>
    <definedName name="___R32EL" localSheetId="0">#REF!</definedName>
    <definedName name="___R32EL">#REF!</definedName>
    <definedName name="___R32JH" localSheetId="11">#REF!</definedName>
    <definedName name="___R32JH" localSheetId="4">#REF!</definedName>
    <definedName name="___R32JH" localSheetId="7">#REF!</definedName>
    <definedName name="___R32JH" localSheetId="6">#REF!</definedName>
    <definedName name="___R32JH" localSheetId="0">#REF!</definedName>
    <definedName name="___R32JH">#REF!</definedName>
    <definedName name="___R42JH" localSheetId="11">#REF!</definedName>
    <definedName name="___R42JH" localSheetId="4">#REF!</definedName>
    <definedName name="___R42JH" localSheetId="7">#REF!</definedName>
    <definedName name="___R42JH" localSheetId="6">#REF!</definedName>
    <definedName name="___R42JH" localSheetId="0">#REF!</definedName>
    <definedName name="___R42JH">#REF!</definedName>
    <definedName name="___R43JH" localSheetId="11">#REF!</definedName>
    <definedName name="___R43JH" localSheetId="4">#REF!</definedName>
    <definedName name="___R43JH" localSheetId="7">#REF!</definedName>
    <definedName name="___R43JH" localSheetId="6">#REF!</definedName>
    <definedName name="___R43JH" localSheetId="0">#REF!</definedName>
    <definedName name="___R43JH">#REF!</definedName>
    <definedName name="___R63BB" localSheetId="11">#REF!</definedName>
    <definedName name="___R63BB" localSheetId="4">#REF!</definedName>
    <definedName name="___R63BB" localSheetId="7">#REF!</definedName>
    <definedName name="___R63BB" localSheetId="6">#REF!</definedName>
    <definedName name="___R63BB" localSheetId="0">#REF!</definedName>
    <definedName name="___R63BB">#REF!</definedName>
    <definedName name="___R63JH" localSheetId="11">#REF!</definedName>
    <definedName name="___R63JH" localSheetId="4">#REF!</definedName>
    <definedName name="___R63JH" localSheetId="7">#REF!</definedName>
    <definedName name="___R63JH" localSheetId="6">#REF!</definedName>
    <definedName name="___R63JH" localSheetId="0">#REF!</definedName>
    <definedName name="___R63JH">#REF!</definedName>
    <definedName name="___R64BB" localSheetId="11">#REF!</definedName>
    <definedName name="___R64BB" localSheetId="4">#REF!</definedName>
    <definedName name="___R64BB" localSheetId="7">#REF!</definedName>
    <definedName name="___R64BB" localSheetId="6">#REF!</definedName>
    <definedName name="___R64BB" localSheetId="0">#REF!</definedName>
    <definedName name="___R64BB">#REF!</definedName>
    <definedName name="___R64JH" localSheetId="11">#REF!</definedName>
    <definedName name="___R64JH" localSheetId="4">#REF!</definedName>
    <definedName name="___R64JH" localSheetId="7">#REF!</definedName>
    <definedName name="___R64JH" localSheetId="6">#REF!</definedName>
    <definedName name="___R64JH" localSheetId="0">#REF!</definedName>
    <definedName name="___R64JH">#REF!</definedName>
    <definedName name="___R83JH" localSheetId="11">#REF!</definedName>
    <definedName name="___R83JH" localSheetId="4">#REF!</definedName>
    <definedName name="___R83JH" localSheetId="7">#REF!</definedName>
    <definedName name="___R83JH" localSheetId="6">#REF!</definedName>
    <definedName name="___R83JH" localSheetId="0">#REF!</definedName>
    <definedName name="___R83JH">#REF!</definedName>
    <definedName name="___R84JH" localSheetId="11">#REF!</definedName>
    <definedName name="___R84JH" localSheetId="4">#REF!</definedName>
    <definedName name="___R84JH" localSheetId="7">#REF!</definedName>
    <definedName name="___R84JH" localSheetId="6">#REF!</definedName>
    <definedName name="___R84JH" localSheetId="0">#REF!</definedName>
    <definedName name="___R84JH">#REF!</definedName>
    <definedName name="___R86JH" localSheetId="11">#REF!</definedName>
    <definedName name="___R86JH" localSheetId="4">#REF!</definedName>
    <definedName name="___R86JH" localSheetId="7">#REF!</definedName>
    <definedName name="___R86JH" localSheetId="6">#REF!</definedName>
    <definedName name="___R86JH" localSheetId="0">#REF!</definedName>
    <definedName name="___R86JH">#REF!</definedName>
    <definedName name="___RED32" localSheetId="11">#REF!</definedName>
    <definedName name="___RED32" localSheetId="4">#REF!</definedName>
    <definedName name="___RED32" localSheetId="7">#REF!</definedName>
    <definedName name="___RED32" localSheetId="6">#REF!</definedName>
    <definedName name="___RED32" localSheetId="0">#REF!</definedName>
    <definedName name="___RED32">#REF!</definedName>
    <definedName name="___REP21" localSheetId="11">#REF!</definedName>
    <definedName name="___REP21" localSheetId="4">#REF!</definedName>
    <definedName name="___REP21" localSheetId="7">#REF!</definedName>
    <definedName name="___REP21" localSheetId="6">#REF!</definedName>
    <definedName name="___REP21" localSheetId="0">#REF!</definedName>
    <definedName name="___REP21">#REF!</definedName>
    <definedName name="___REP42" localSheetId="11">#REF!</definedName>
    <definedName name="___REP42" localSheetId="4">#REF!</definedName>
    <definedName name="___REP42" localSheetId="7">#REF!</definedName>
    <definedName name="___REP42" localSheetId="6">#REF!</definedName>
    <definedName name="___REP42" localSheetId="0">#REF!</definedName>
    <definedName name="___REP42">#REF!</definedName>
    <definedName name="___REP43">[13]BASE!$D$136</definedName>
    <definedName name="___RES64" localSheetId="11">#REF!</definedName>
    <definedName name="___RES64" localSheetId="4">#REF!</definedName>
    <definedName name="___RES64" localSheetId="7">#REF!</definedName>
    <definedName name="___RES64" localSheetId="6">#REF!</definedName>
    <definedName name="___RES64" localSheetId="0">#REF!</definedName>
    <definedName name="___RES64">#REF!</definedName>
    <definedName name="___ST106" localSheetId="11">#REF!</definedName>
    <definedName name="___ST106" localSheetId="4">#REF!</definedName>
    <definedName name="___ST106" localSheetId="7">#REF!</definedName>
    <definedName name="___ST106" localSheetId="6">#REF!</definedName>
    <definedName name="___ST106" localSheetId="0">#REF!</definedName>
    <definedName name="___ST106">#REF!</definedName>
    <definedName name="___ST126" localSheetId="11">#REF!</definedName>
    <definedName name="___ST126" localSheetId="4">#REF!</definedName>
    <definedName name="___ST126" localSheetId="7">#REF!</definedName>
    <definedName name="___ST126" localSheetId="6">#REF!</definedName>
    <definedName name="___ST126" localSheetId="0">#REF!</definedName>
    <definedName name="___ST126">#REF!</definedName>
    <definedName name="___ST146" localSheetId="11">#REF!</definedName>
    <definedName name="___ST146" localSheetId="4">#REF!</definedName>
    <definedName name="___ST146" localSheetId="7">#REF!</definedName>
    <definedName name="___ST146" localSheetId="6">#REF!</definedName>
    <definedName name="___ST146" localSheetId="0">#REF!</definedName>
    <definedName name="___ST146">#REF!</definedName>
    <definedName name="___ST166">[8]BASE!$D$248</definedName>
    <definedName name="___ST186" localSheetId="11">#REF!</definedName>
    <definedName name="___ST186" localSheetId="4">#REF!</definedName>
    <definedName name="___ST186" localSheetId="7">#REF!</definedName>
    <definedName name="___ST186" localSheetId="6">#REF!</definedName>
    <definedName name="___ST186" localSheetId="0">#REF!</definedName>
    <definedName name="___ST186">#REF!</definedName>
    <definedName name="___ST206" localSheetId="11">#REF!</definedName>
    <definedName name="___ST206" localSheetId="4">#REF!</definedName>
    <definedName name="___ST206" localSheetId="7">#REF!</definedName>
    <definedName name="___ST206" localSheetId="6">#REF!</definedName>
    <definedName name="___ST206" localSheetId="0">#REF!</definedName>
    <definedName name="___ST206">#REF!</definedName>
    <definedName name="___ST86" localSheetId="11">#REF!</definedName>
    <definedName name="___ST86" localSheetId="4">#REF!</definedName>
    <definedName name="___ST86" localSheetId="7">#REF!</definedName>
    <definedName name="___ST86" localSheetId="6">#REF!</definedName>
    <definedName name="___ST86" localSheetId="0">#REF!</definedName>
    <definedName name="___ST86">#REF!</definedName>
    <definedName name="___tab1" localSheetId="10">#REF!</definedName>
    <definedName name="___tab1" localSheetId="9">#REF!</definedName>
    <definedName name="___tab1" localSheetId="11">#REF!</definedName>
    <definedName name="___tab1" localSheetId="4">#REF!</definedName>
    <definedName name="___tab1" localSheetId="7">#REF!</definedName>
    <definedName name="___tab1" localSheetId="6">#REF!</definedName>
    <definedName name="___tab1" localSheetId="0">#REF!</definedName>
    <definedName name="___tab1">#REF!</definedName>
    <definedName name="___tab2" localSheetId="10">#REF!</definedName>
    <definedName name="___tab2" localSheetId="9">#REF!</definedName>
    <definedName name="___tab2" localSheetId="11">#REF!</definedName>
    <definedName name="___tab2" localSheetId="4">#REF!</definedName>
    <definedName name="___tab2" localSheetId="7">#REF!</definedName>
    <definedName name="___tab2" localSheetId="6">#REF!</definedName>
    <definedName name="___tab2" localSheetId="0">#REF!</definedName>
    <definedName name="___tab2">#REF!</definedName>
    <definedName name="___tab3" localSheetId="10">#REF!</definedName>
    <definedName name="___tab3" localSheetId="9">#REF!</definedName>
    <definedName name="___tab3" localSheetId="11">#REF!</definedName>
    <definedName name="___tab3" localSheetId="4">#REF!</definedName>
    <definedName name="___tab3" localSheetId="7">#REF!</definedName>
    <definedName name="___tab3" localSheetId="6">#REF!</definedName>
    <definedName name="___tab3" localSheetId="0">#REF!</definedName>
    <definedName name="___tab3">#REF!</definedName>
    <definedName name="___TAB4" localSheetId="10">#REF!</definedName>
    <definedName name="___TAB4" localSheetId="9">#REF!</definedName>
    <definedName name="___TAB4" localSheetId="11">#REF!</definedName>
    <definedName name="___TAB4" localSheetId="4">#REF!</definedName>
    <definedName name="___TAB4" localSheetId="7">#REF!</definedName>
    <definedName name="___TAB4" localSheetId="6">#REF!</definedName>
    <definedName name="___TAB4" localSheetId="0">#REF!</definedName>
    <definedName name="___TAB4">#REF!</definedName>
    <definedName name="___TAP2" localSheetId="11">#REF!</definedName>
    <definedName name="___TAP2" localSheetId="4">#REF!</definedName>
    <definedName name="___TAP2" localSheetId="7">#REF!</definedName>
    <definedName name="___TAP2" localSheetId="6">#REF!</definedName>
    <definedName name="___TAP2" localSheetId="0">#REF!</definedName>
    <definedName name="___TAP2">#REF!</definedName>
    <definedName name="___TEE1" localSheetId="11">#REF!</definedName>
    <definedName name="___TEE1" localSheetId="4">#REF!</definedName>
    <definedName name="___TEE1" localSheetId="7">#REF!</definedName>
    <definedName name="___TEE1" localSheetId="6">#REF!</definedName>
    <definedName name="___TEE1" localSheetId="0">#REF!</definedName>
    <definedName name="___TEE1">#REF!</definedName>
    <definedName name="___TEE2" localSheetId="11">#REF!</definedName>
    <definedName name="___TEE2" localSheetId="4">#REF!</definedName>
    <definedName name="___TEE2" localSheetId="7">#REF!</definedName>
    <definedName name="___TEE2" localSheetId="6">#REF!</definedName>
    <definedName name="___TEE2" localSheetId="0">#REF!</definedName>
    <definedName name="___TEE2">#REF!</definedName>
    <definedName name="___TEE32" localSheetId="11">#REF!</definedName>
    <definedName name="___TEE32" localSheetId="4">#REF!</definedName>
    <definedName name="___TEE32" localSheetId="7">#REF!</definedName>
    <definedName name="___TEE32" localSheetId="6">#REF!</definedName>
    <definedName name="___TEE32" localSheetId="0">#REF!</definedName>
    <definedName name="___TEE32">#REF!</definedName>
    <definedName name="___TEE33" localSheetId="11">#REF!</definedName>
    <definedName name="___TEE33" localSheetId="4">#REF!</definedName>
    <definedName name="___TEE33" localSheetId="7">#REF!</definedName>
    <definedName name="___TEE33" localSheetId="6">#REF!</definedName>
    <definedName name="___TEE33" localSheetId="0">#REF!</definedName>
    <definedName name="___TEE33">#REF!</definedName>
    <definedName name="___TEP44" localSheetId="11">#REF!</definedName>
    <definedName name="___TEP44" localSheetId="4">#REF!</definedName>
    <definedName name="___TEP44" localSheetId="7">#REF!</definedName>
    <definedName name="___TEP44" localSheetId="6">#REF!</definedName>
    <definedName name="___TEP44" localSheetId="0">#REF!</definedName>
    <definedName name="___TEP44">#REF!</definedName>
    <definedName name="___TES44" localSheetId="11">#REF!</definedName>
    <definedName name="___TES44" localSheetId="4">#REF!</definedName>
    <definedName name="___TES44" localSheetId="7">#REF!</definedName>
    <definedName name="___TES44" localSheetId="6">#REF!</definedName>
    <definedName name="___TES44" localSheetId="0">#REF!</definedName>
    <definedName name="___TES44">#REF!</definedName>
    <definedName name="___TES64" localSheetId="11">#REF!</definedName>
    <definedName name="___TES64" localSheetId="4">#REF!</definedName>
    <definedName name="___TES64" localSheetId="7">#REF!</definedName>
    <definedName name="___TES64" localSheetId="6">#REF!</definedName>
    <definedName name="___TES64" localSheetId="0">#REF!</definedName>
    <definedName name="___TES64">#REF!</definedName>
    <definedName name="___TES66" localSheetId="11">#REF!</definedName>
    <definedName name="___TES66" localSheetId="4">#REF!</definedName>
    <definedName name="___TES66" localSheetId="7">#REF!</definedName>
    <definedName name="___TES66" localSheetId="6">#REF!</definedName>
    <definedName name="___TES66" localSheetId="0">#REF!</definedName>
    <definedName name="___TES66">#REF!</definedName>
    <definedName name="___THF12" localSheetId="11">#REF!</definedName>
    <definedName name="___THF12" localSheetId="4">#REF!</definedName>
    <definedName name="___THF12" localSheetId="7">#REF!</definedName>
    <definedName name="___THF12" localSheetId="6">#REF!</definedName>
    <definedName name="___THF12" localSheetId="0">#REF!</definedName>
    <definedName name="___THF12">#REF!</definedName>
    <definedName name="___TLL3" localSheetId="11">#REF!</definedName>
    <definedName name="___TLL3" localSheetId="4">#REF!</definedName>
    <definedName name="___TLL3" localSheetId="7">#REF!</definedName>
    <definedName name="___TLL3" localSheetId="6">#REF!</definedName>
    <definedName name="___TLL3" localSheetId="0">#REF!</definedName>
    <definedName name="___TLL3">#REF!</definedName>
    <definedName name="___TP1" localSheetId="11">#REF!</definedName>
    <definedName name="___TP1" localSheetId="4">#REF!</definedName>
    <definedName name="___TP1" localSheetId="7">#REF!</definedName>
    <definedName name="___TP1" localSheetId="6">#REF!</definedName>
    <definedName name="___TP1" localSheetId="0">#REF!</definedName>
    <definedName name="___TP1">#REF!</definedName>
    <definedName name="___TPE1132" localSheetId="11">[14]BASE!#REF!</definedName>
    <definedName name="___TPE1132" localSheetId="4">[14]BASE!#REF!</definedName>
    <definedName name="___TPE1132" localSheetId="7">[14]BASE!#REF!</definedName>
    <definedName name="___TPE1132" localSheetId="6">[14]BASE!#REF!</definedName>
    <definedName name="___TPE1132" localSheetId="0">[14]BASE!#REF!</definedName>
    <definedName name="___TPE1132">[14]BASE!#REF!</definedName>
    <definedName name="___TPE12" localSheetId="11">#REF!</definedName>
    <definedName name="___TPE12" localSheetId="4">#REF!</definedName>
    <definedName name="___TPE12" localSheetId="7">#REF!</definedName>
    <definedName name="___TPE12" localSheetId="6">#REF!</definedName>
    <definedName name="___TPE12" localSheetId="0">#REF!</definedName>
    <definedName name="___TPE12">#REF!</definedName>
    <definedName name="___TPE1331" localSheetId="11">[14]BASE!#REF!</definedName>
    <definedName name="___TPE1331" localSheetId="4">[14]BASE!#REF!</definedName>
    <definedName name="___TPE1331" localSheetId="7">[14]BASE!#REF!</definedName>
    <definedName name="___TPE1331" localSheetId="6">[14]BASE!#REF!</definedName>
    <definedName name="___TPE1331" localSheetId="0">[14]BASE!#REF!</definedName>
    <definedName name="___TPE1331">[14]BASE!#REF!</definedName>
    <definedName name="___TPE1701" localSheetId="11">#REF!</definedName>
    <definedName name="___TPE1701" localSheetId="4">#REF!</definedName>
    <definedName name="___TPE1701" localSheetId="7">#REF!</definedName>
    <definedName name="___TPE1701" localSheetId="6">#REF!</definedName>
    <definedName name="___TPE1701" localSheetId="0">#REF!</definedName>
    <definedName name="___TPE1701">#REF!</definedName>
    <definedName name="___TPE1702" localSheetId="11">[14]BASE!#REF!</definedName>
    <definedName name="___TPE1702" localSheetId="4">[14]BASE!#REF!</definedName>
    <definedName name="___TPE1702" localSheetId="7">[14]BASE!#REF!</definedName>
    <definedName name="___TPE1702" localSheetId="6">[14]BASE!#REF!</definedName>
    <definedName name="___TPE1702" localSheetId="0">[14]BASE!#REF!</definedName>
    <definedName name="___TPE1702">[14]BASE!#REF!</definedName>
    <definedName name="___TPE1703" localSheetId="11">[14]BASE!#REF!</definedName>
    <definedName name="___TPE1703" localSheetId="4">[14]BASE!#REF!</definedName>
    <definedName name="___TPE1703" localSheetId="6">[14]BASE!#REF!</definedName>
    <definedName name="___TPE1703" localSheetId="0">[14]BASE!#REF!</definedName>
    <definedName name="___TPE1703">[14]BASE!#REF!</definedName>
    <definedName name="___TPE1704" localSheetId="11">[14]BASE!#REF!</definedName>
    <definedName name="___TPE1704" localSheetId="4">[14]BASE!#REF!</definedName>
    <definedName name="___TPE1704" localSheetId="6">[14]BASE!#REF!</definedName>
    <definedName name="___TPE1704" localSheetId="0">[14]BASE!#REF!</definedName>
    <definedName name="___TPE1704">[14]BASE!#REF!</definedName>
    <definedName name="___TPE1706" localSheetId="11">[14]BASE!#REF!</definedName>
    <definedName name="___TPE1706" localSheetId="4">[14]BASE!#REF!</definedName>
    <definedName name="___TPE1706" localSheetId="6">[14]BASE!#REF!</definedName>
    <definedName name="___TPE1706" localSheetId="0">[14]BASE!#REF!</definedName>
    <definedName name="___TPE1706">[14]BASE!#REF!</definedName>
    <definedName name="___TPE1708" localSheetId="11">[14]BASE!#REF!</definedName>
    <definedName name="___TPE1708" localSheetId="4">[14]BASE!#REF!</definedName>
    <definedName name="___TPE1708" localSheetId="6">[14]BASE!#REF!</definedName>
    <definedName name="___TPE1708" localSheetId="0">[14]BASE!#REF!</definedName>
    <definedName name="___TPE1708">[14]BASE!#REF!</definedName>
    <definedName name="___TPE1710" localSheetId="11">[14]BASE!#REF!</definedName>
    <definedName name="___TPE1710" localSheetId="4">[14]BASE!#REF!</definedName>
    <definedName name="___TPE1710" localSheetId="6">[14]BASE!#REF!</definedName>
    <definedName name="___TPE1710" localSheetId="0">[14]BASE!#REF!</definedName>
    <definedName name="___TPE1710">[14]BASE!#REF!</definedName>
    <definedName name="___TPE1735" localSheetId="11">[14]BASE!#REF!</definedName>
    <definedName name="___TPE1735" localSheetId="4">[14]BASE!#REF!</definedName>
    <definedName name="___TPE1735" localSheetId="6">[14]BASE!#REF!</definedName>
    <definedName name="___TPE1735" localSheetId="0">[14]BASE!#REF!</definedName>
    <definedName name="___TPE1735">[14]BASE!#REF!</definedName>
    <definedName name="___TPE1763" localSheetId="11">[14]BASE!#REF!</definedName>
    <definedName name="___TPE1763" localSheetId="4">[14]BASE!#REF!</definedName>
    <definedName name="___TPE1763" localSheetId="6">[14]BASE!#REF!</definedName>
    <definedName name="___TPE1763" localSheetId="0">[14]BASE!#REF!</definedName>
    <definedName name="___TPE1763">[14]BASE!#REF!</definedName>
    <definedName name="___TPE1790" localSheetId="11">[14]BASE!#REF!</definedName>
    <definedName name="___TPE1790" localSheetId="4">[14]BASE!#REF!</definedName>
    <definedName name="___TPE1790" localSheetId="6">[14]BASE!#REF!</definedName>
    <definedName name="___TPE1790" localSheetId="0">[14]BASE!#REF!</definedName>
    <definedName name="___TPE1790">[14]BASE!#REF!</definedName>
    <definedName name="___TPE8016">[8]BASE!$D$146</definedName>
    <definedName name="___TPE8020">[8]BASE!$D$147</definedName>
    <definedName name="___TPE8025">[8]BASE!$D$148</definedName>
    <definedName name="___TPF12" localSheetId="11">#REF!</definedName>
    <definedName name="___TPF12" localSheetId="4">#REF!</definedName>
    <definedName name="___TPF12" localSheetId="7">#REF!</definedName>
    <definedName name="___TPF12" localSheetId="6">#REF!</definedName>
    <definedName name="___TPF12" localSheetId="0">#REF!</definedName>
    <definedName name="___TPF12">#REF!</definedName>
    <definedName name="___TPN1002">[8]BASE!$D$150</definedName>
    <definedName name="___TPN1003">[8]BASE!$D$151</definedName>
    <definedName name="___TPN1004">[8]BASE!$D$152</definedName>
    <definedName name="___TPN1006">[8]BASE!$D$153</definedName>
    <definedName name="___TPN1008">[8]BASE!$D$154</definedName>
    <definedName name="___TPN1202">[8]BASE!$D$160</definedName>
    <definedName name="___TPN1203">[8]BASE!$D$161</definedName>
    <definedName name="___TPN1204">[8]BASE!$D$162</definedName>
    <definedName name="___TPN1206">[8]BASE!$D$163</definedName>
    <definedName name="___TPN1208">[8]BASE!$D$164</definedName>
    <definedName name="___TPN16012">[8]BASE!$D$167</definedName>
    <definedName name="___TPN1602">[8]BASE!$D$168</definedName>
    <definedName name="___TPN1603">[8]BASE!$D$169</definedName>
    <definedName name="___TPN1604">[8]BASE!$D$170</definedName>
    <definedName name="___TPN1606">[8]BASE!$D$171</definedName>
    <definedName name="___TPN1608">[8]BASE!$D$172</definedName>
    <definedName name="___TR114" localSheetId="11">#REF!</definedName>
    <definedName name="___TR114" localSheetId="4">#REF!</definedName>
    <definedName name="___TR114" localSheetId="7">#REF!</definedName>
    <definedName name="___TR114" localSheetId="6">#REF!</definedName>
    <definedName name="___TR114" localSheetId="0">#REF!</definedName>
    <definedName name="___TR114">#REF!</definedName>
    <definedName name="___TUZ22" localSheetId="11">[9]BASE!#REF!</definedName>
    <definedName name="___TUZ22" localSheetId="4">[9]BASE!#REF!</definedName>
    <definedName name="___TUZ22" localSheetId="7">[9]BASE!#REF!</definedName>
    <definedName name="___TUZ22" localSheetId="6">[9]BASE!#REF!</definedName>
    <definedName name="___TUZ22" localSheetId="0">[9]BASE!#REF!</definedName>
    <definedName name="___TUZ22">[9]BASE!#REF!</definedName>
    <definedName name="___TUZ36" localSheetId="11">[9]BASE!#REF!</definedName>
    <definedName name="___TUZ36" localSheetId="4">[9]BASE!#REF!</definedName>
    <definedName name="___TUZ36" localSheetId="6">[9]BASE!#REF!</definedName>
    <definedName name="___TUZ36" localSheetId="0">[9]BASE!#REF!</definedName>
    <definedName name="___TUZ36">[9]BASE!#REF!</definedName>
    <definedName name="___TZ2110" localSheetId="11">#REF!</definedName>
    <definedName name="___TZ2110" localSheetId="4">#REF!</definedName>
    <definedName name="___TZ2110" localSheetId="7">#REF!</definedName>
    <definedName name="___TZ2110" localSheetId="6">#REF!</definedName>
    <definedName name="___TZ2110" localSheetId="0">#REF!</definedName>
    <definedName name="___TZ2110">#REF!</definedName>
    <definedName name="___TZ2112" localSheetId="11">#REF!</definedName>
    <definedName name="___TZ2112" localSheetId="4">#REF!</definedName>
    <definedName name="___TZ2112" localSheetId="7">#REF!</definedName>
    <definedName name="___TZ2112" localSheetId="6">#REF!</definedName>
    <definedName name="___TZ2112" localSheetId="0">#REF!</definedName>
    <definedName name="___TZ2112">#REF!</definedName>
    <definedName name="___TZ2114" localSheetId="11">#REF!</definedName>
    <definedName name="___TZ2114" localSheetId="4">#REF!</definedName>
    <definedName name="___TZ2114" localSheetId="7">#REF!</definedName>
    <definedName name="___TZ2114" localSheetId="6">#REF!</definedName>
    <definedName name="___TZ2114" localSheetId="0">#REF!</definedName>
    <definedName name="___TZ2114">#REF!</definedName>
    <definedName name="___TZ2116" localSheetId="11">#REF!</definedName>
    <definedName name="___TZ2116" localSheetId="4">#REF!</definedName>
    <definedName name="___TZ2116" localSheetId="7">#REF!</definedName>
    <definedName name="___TZ2116" localSheetId="6">#REF!</definedName>
    <definedName name="___TZ2116" localSheetId="0">#REF!</definedName>
    <definedName name="___TZ2116">#REF!</definedName>
    <definedName name="___TZ212" localSheetId="11">#REF!</definedName>
    <definedName name="___TZ212" localSheetId="4">#REF!</definedName>
    <definedName name="___TZ212" localSheetId="7">#REF!</definedName>
    <definedName name="___TZ212" localSheetId="6">#REF!</definedName>
    <definedName name="___TZ212" localSheetId="0">#REF!</definedName>
    <definedName name="___TZ212">#REF!</definedName>
    <definedName name="___TZ213" localSheetId="11">#REF!</definedName>
    <definedName name="___TZ213" localSheetId="4">#REF!</definedName>
    <definedName name="___TZ213" localSheetId="7">#REF!</definedName>
    <definedName name="___TZ213" localSheetId="6">#REF!</definedName>
    <definedName name="___TZ213" localSheetId="0">#REF!</definedName>
    <definedName name="___TZ213">#REF!</definedName>
    <definedName name="___TZ214" localSheetId="11">#REF!</definedName>
    <definedName name="___TZ214" localSheetId="4">#REF!</definedName>
    <definedName name="___TZ214" localSheetId="7">#REF!</definedName>
    <definedName name="___TZ214" localSheetId="6">#REF!</definedName>
    <definedName name="___TZ214" localSheetId="0">#REF!</definedName>
    <definedName name="___TZ214">#REF!</definedName>
    <definedName name="___TZ216" localSheetId="11">#REF!</definedName>
    <definedName name="___TZ216" localSheetId="4">#REF!</definedName>
    <definedName name="___TZ216" localSheetId="7">#REF!</definedName>
    <definedName name="___TZ216" localSheetId="6">#REF!</definedName>
    <definedName name="___TZ216" localSheetId="0">#REF!</definedName>
    <definedName name="___TZ216">#REF!</definedName>
    <definedName name="___TZ218" localSheetId="11">#REF!</definedName>
    <definedName name="___TZ218" localSheetId="4">#REF!</definedName>
    <definedName name="___TZ218" localSheetId="7">#REF!</definedName>
    <definedName name="___TZ218" localSheetId="6">#REF!</definedName>
    <definedName name="___TZ218" localSheetId="0">#REF!</definedName>
    <definedName name="___TZ218">#REF!</definedName>
    <definedName name="___TZ225" localSheetId="11">#REF!</definedName>
    <definedName name="___TZ225" localSheetId="4">#REF!</definedName>
    <definedName name="___TZ225" localSheetId="7">#REF!</definedName>
    <definedName name="___TZ225" localSheetId="6">#REF!</definedName>
    <definedName name="___TZ225" localSheetId="0">#REF!</definedName>
    <definedName name="___TZ225">#REF!</definedName>
    <definedName name="___TZ2610" localSheetId="11">#REF!</definedName>
    <definedName name="___TZ2610" localSheetId="4">#REF!</definedName>
    <definedName name="___TZ2610" localSheetId="7">#REF!</definedName>
    <definedName name="___TZ2610" localSheetId="6">#REF!</definedName>
    <definedName name="___TZ2610" localSheetId="0">#REF!</definedName>
    <definedName name="___TZ2610">#REF!</definedName>
    <definedName name="___TZ2612" localSheetId="11">#REF!</definedName>
    <definedName name="___TZ2612" localSheetId="4">#REF!</definedName>
    <definedName name="___TZ2612" localSheetId="7">#REF!</definedName>
    <definedName name="___TZ2612" localSheetId="6">#REF!</definedName>
    <definedName name="___TZ2612" localSheetId="0">#REF!</definedName>
    <definedName name="___TZ2612">#REF!</definedName>
    <definedName name="___TZ2616" localSheetId="11">#REF!</definedName>
    <definedName name="___TZ2616" localSheetId="4">#REF!</definedName>
    <definedName name="___TZ2616" localSheetId="7">#REF!</definedName>
    <definedName name="___TZ2616" localSheetId="6">#REF!</definedName>
    <definedName name="___TZ2616" localSheetId="0">#REF!</definedName>
    <definedName name="___TZ2616">#REF!</definedName>
    <definedName name="___TZ262" localSheetId="11">#REF!</definedName>
    <definedName name="___TZ262" localSheetId="4">#REF!</definedName>
    <definedName name="___TZ262" localSheetId="7">#REF!</definedName>
    <definedName name="___TZ262" localSheetId="6">#REF!</definedName>
    <definedName name="___TZ262" localSheetId="0">#REF!</definedName>
    <definedName name="___TZ262">#REF!</definedName>
    <definedName name="___TZ263" localSheetId="11">#REF!</definedName>
    <definedName name="___TZ263" localSheetId="4">#REF!</definedName>
    <definedName name="___TZ263" localSheetId="7">#REF!</definedName>
    <definedName name="___TZ263" localSheetId="6">#REF!</definedName>
    <definedName name="___TZ263" localSheetId="0">#REF!</definedName>
    <definedName name="___TZ263">#REF!</definedName>
    <definedName name="___TZ264" localSheetId="11">#REF!</definedName>
    <definedName name="___TZ264" localSheetId="4">#REF!</definedName>
    <definedName name="___TZ264" localSheetId="7">#REF!</definedName>
    <definedName name="___TZ264" localSheetId="6">#REF!</definedName>
    <definedName name="___TZ264" localSheetId="0">#REF!</definedName>
    <definedName name="___TZ264">#REF!</definedName>
    <definedName name="___TZ266" localSheetId="11">#REF!</definedName>
    <definedName name="___TZ266" localSheetId="4">#REF!</definedName>
    <definedName name="___TZ266" localSheetId="7">#REF!</definedName>
    <definedName name="___TZ266" localSheetId="6">#REF!</definedName>
    <definedName name="___TZ266" localSheetId="0">#REF!</definedName>
    <definedName name="___TZ266">#REF!</definedName>
    <definedName name="___TZ268" localSheetId="11">#REF!</definedName>
    <definedName name="___TZ268" localSheetId="4">#REF!</definedName>
    <definedName name="___TZ268" localSheetId="7">#REF!</definedName>
    <definedName name="___TZ268" localSheetId="6">#REF!</definedName>
    <definedName name="___TZ268" localSheetId="0">#REF!</definedName>
    <definedName name="___TZ268">#REF!</definedName>
    <definedName name="___TZ323" localSheetId="11">[9]BASE!#REF!</definedName>
    <definedName name="___TZ323" localSheetId="4">[9]BASE!#REF!</definedName>
    <definedName name="___TZ323" localSheetId="7">[9]BASE!#REF!</definedName>
    <definedName name="___TZ323" localSheetId="6">[9]BASE!#REF!</definedName>
    <definedName name="___TZ323" localSheetId="0">[9]BASE!#REF!</definedName>
    <definedName name="___TZ323">[9]BASE!#REF!</definedName>
    <definedName name="___TZ324" localSheetId="11">[9]BASE!#REF!</definedName>
    <definedName name="___TZ324" localSheetId="4">[9]BASE!#REF!</definedName>
    <definedName name="___TZ324" localSheetId="6">[9]BASE!#REF!</definedName>
    <definedName name="___TZ324" localSheetId="0">[9]BASE!#REF!</definedName>
    <definedName name="___TZ324">[9]BASE!#REF!</definedName>
    <definedName name="___TZ32510" localSheetId="11">#REF!</definedName>
    <definedName name="___TZ32510" localSheetId="4">#REF!</definedName>
    <definedName name="___TZ32510" localSheetId="7">#REF!</definedName>
    <definedName name="___TZ32510" localSheetId="6">#REF!</definedName>
    <definedName name="___TZ32510" localSheetId="0">#REF!</definedName>
    <definedName name="___TZ32510">#REF!</definedName>
    <definedName name="___TZ32512" localSheetId="11">#REF!</definedName>
    <definedName name="___TZ32512" localSheetId="4">#REF!</definedName>
    <definedName name="___TZ32512" localSheetId="7">#REF!</definedName>
    <definedName name="___TZ32512" localSheetId="6">#REF!</definedName>
    <definedName name="___TZ32512" localSheetId="0">#REF!</definedName>
    <definedName name="___TZ32512">#REF!</definedName>
    <definedName name="___TZ3253" localSheetId="11">#REF!</definedName>
    <definedName name="___TZ3253" localSheetId="4">#REF!</definedName>
    <definedName name="___TZ3253" localSheetId="7">#REF!</definedName>
    <definedName name="___TZ3253" localSheetId="6">#REF!</definedName>
    <definedName name="___TZ3253" localSheetId="0">#REF!</definedName>
    <definedName name="___TZ3253">#REF!</definedName>
    <definedName name="___TZ3254" localSheetId="11">#REF!</definedName>
    <definedName name="___TZ3254" localSheetId="4">#REF!</definedName>
    <definedName name="___TZ3254" localSheetId="7">#REF!</definedName>
    <definedName name="___TZ3254" localSheetId="6">#REF!</definedName>
    <definedName name="___TZ3254" localSheetId="0">#REF!</definedName>
    <definedName name="___TZ3254">#REF!</definedName>
    <definedName name="___TZ3256" localSheetId="11">#REF!</definedName>
    <definedName name="___TZ3256" localSheetId="4">#REF!</definedName>
    <definedName name="___TZ3256" localSheetId="7">#REF!</definedName>
    <definedName name="___TZ3256" localSheetId="6">#REF!</definedName>
    <definedName name="___TZ3256" localSheetId="0">#REF!</definedName>
    <definedName name="___TZ3256">#REF!</definedName>
    <definedName name="___TZ3258" localSheetId="11">#REF!</definedName>
    <definedName name="___TZ3258" localSheetId="4">#REF!</definedName>
    <definedName name="___TZ3258" localSheetId="7">#REF!</definedName>
    <definedName name="___TZ3258" localSheetId="6">#REF!</definedName>
    <definedName name="___TZ3258" localSheetId="0">#REF!</definedName>
    <definedName name="___TZ3258">#REF!</definedName>
    <definedName name="___TZ4110" localSheetId="11">#REF!</definedName>
    <definedName name="___TZ4110" localSheetId="4">#REF!</definedName>
    <definedName name="___TZ4110" localSheetId="7">#REF!</definedName>
    <definedName name="___TZ4110" localSheetId="6">#REF!</definedName>
    <definedName name="___TZ4110" localSheetId="0">#REF!</definedName>
    <definedName name="___TZ4110">#REF!</definedName>
    <definedName name="___TZ4112" localSheetId="11">#REF!</definedName>
    <definedName name="___TZ4112" localSheetId="4">#REF!</definedName>
    <definedName name="___TZ4112" localSheetId="7">#REF!</definedName>
    <definedName name="___TZ4112" localSheetId="6">#REF!</definedName>
    <definedName name="___TZ4112" localSheetId="0">#REF!</definedName>
    <definedName name="___TZ4112">#REF!</definedName>
    <definedName name="___TZ414" localSheetId="11">#REF!</definedName>
    <definedName name="___TZ414" localSheetId="4">#REF!</definedName>
    <definedName name="___TZ414" localSheetId="7">#REF!</definedName>
    <definedName name="___TZ414" localSheetId="6">#REF!</definedName>
    <definedName name="___TZ414" localSheetId="0">#REF!</definedName>
    <definedName name="___TZ414">#REF!</definedName>
    <definedName name="___TZ416" localSheetId="11">#REF!</definedName>
    <definedName name="___TZ416" localSheetId="4">#REF!</definedName>
    <definedName name="___TZ416" localSheetId="7">#REF!</definedName>
    <definedName name="___TZ416" localSheetId="6">#REF!</definedName>
    <definedName name="___TZ416" localSheetId="0">#REF!</definedName>
    <definedName name="___TZ416">#REF!</definedName>
    <definedName name="___TZ418" localSheetId="11">#REF!</definedName>
    <definedName name="___TZ418" localSheetId="4">#REF!</definedName>
    <definedName name="___TZ418" localSheetId="7">#REF!</definedName>
    <definedName name="___TZ418" localSheetId="6">#REF!</definedName>
    <definedName name="___TZ418" localSheetId="0">#REF!</definedName>
    <definedName name="___TZ418">#REF!</definedName>
    <definedName name="___UDD06" localSheetId="11">#REF!</definedName>
    <definedName name="___UDD06" localSheetId="4">#REF!</definedName>
    <definedName name="___UDD06" localSheetId="7">#REF!</definedName>
    <definedName name="___UDD06" localSheetId="6">#REF!</definedName>
    <definedName name="___UDD06" localSheetId="0">#REF!</definedName>
    <definedName name="___UDD06">#REF!</definedName>
    <definedName name="___UDD08" localSheetId="11">#REF!</definedName>
    <definedName name="___UDD08" localSheetId="4">#REF!</definedName>
    <definedName name="___UDD08" localSheetId="7">#REF!</definedName>
    <definedName name="___UDD08" localSheetId="6">#REF!</definedName>
    <definedName name="___UDD08" localSheetId="0">#REF!</definedName>
    <definedName name="___UDD08">#REF!</definedName>
    <definedName name="___UNI32" localSheetId="11">#REF!</definedName>
    <definedName name="___UNI32" localSheetId="4">#REF!</definedName>
    <definedName name="___UNI32" localSheetId="7">#REF!</definedName>
    <definedName name="___UNI32" localSheetId="6">#REF!</definedName>
    <definedName name="___UNI32" localSheetId="0">#REF!</definedName>
    <definedName name="___UNI32">#REF!</definedName>
    <definedName name="___Vol1" localSheetId="9">[12]Item!$A$1:$D$65536</definedName>
    <definedName name="___Vol1">[12]Item!$A$1:$D$65536</definedName>
    <definedName name="__1Excel_BuiltIn_Print_Area_1_1_1" localSheetId="3">#REF!</definedName>
    <definedName name="__1Excel_BuiltIn_Print_Area_1_1_1" localSheetId="10">#REF!</definedName>
    <definedName name="__1Excel_BuiltIn_Print_Area_1_1_1" localSheetId="9">#REF!</definedName>
    <definedName name="__1Excel_BuiltIn_Print_Area_1_1_1" localSheetId="11">#REF!</definedName>
    <definedName name="__1Excel_BuiltIn_Print_Area_1_1_1" localSheetId="4">#REF!</definedName>
    <definedName name="__1Excel_BuiltIn_Print_Area_1_1_1" localSheetId="7">#REF!</definedName>
    <definedName name="__1Excel_BuiltIn_Print_Area_1_1_1" localSheetId="6">#REF!</definedName>
    <definedName name="__1Excel_BuiltIn_Print_Area_1_1_1" localSheetId="0">#REF!</definedName>
    <definedName name="__1Excel_BuiltIn_Print_Area_1_1_1">#REF!</definedName>
    <definedName name="__2Excel_BuiltIn_Print_Titles_1_1_1_1" localSheetId="10">#REF!</definedName>
    <definedName name="__2Excel_BuiltIn_Print_Titles_1_1_1_1" localSheetId="9">#REF!</definedName>
    <definedName name="__2Excel_BuiltIn_Print_Titles_1_1_1_1" localSheetId="11">#REF!</definedName>
    <definedName name="__2Excel_BuiltIn_Print_Titles_1_1_1_1" localSheetId="4">#REF!</definedName>
    <definedName name="__2Excel_BuiltIn_Print_Titles_1_1_1_1" localSheetId="7">#REF!</definedName>
    <definedName name="__2Excel_BuiltIn_Print_Titles_1_1_1_1" localSheetId="6">#REF!</definedName>
    <definedName name="__2Excel_BuiltIn_Print_Titles_1_1_1_1" localSheetId="0">#REF!</definedName>
    <definedName name="__2Excel_BuiltIn_Print_Titles_1_1_1_1">#REF!</definedName>
    <definedName name="__ADH12" localSheetId="12">[19]BASE!$D$317</definedName>
    <definedName name="__ADH12">[20]BASE!$D$317</definedName>
    <definedName name="__ADM12" localSheetId="12">[19]BASE!$D$318</definedName>
    <definedName name="__ADM12">[20]BASE!$D$318</definedName>
    <definedName name="__ADM2" localSheetId="11">#REF!</definedName>
    <definedName name="__ADM2" localSheetId="4">#REF!</definedName>
    <definedName name="__ADM2" localSheetId="7">#REF!</definedName>
    <definedName name="__ADM2" localSheetId="6">#REF!</definedName>
    <definedName name="__ADM2" localSheetId="0">#REF!</definedName>
    <definedName name="__ADM2">#REF!</definedName>
    <definedName name="__ADM3" localSheetId="12">[19]BASE!$D$126</definedName>
    <definedName name="__ADM3">[20]BASE!$D$126</definedName>
    <definedName name="__ADM4">[21]BASE!$D$133</definedName>
    <definedName name="__ADP1" localSheetId="11">#REF!</definedName>
    <definedName name="__ADP1" localSheetId="4">#REF!</definedName>
    <definedName name="__ADP1" localSheetId="7">#REF!</definedName>
    <definedName name="__ADP1" localSheetId="6">#REF!</definedName>
    <definedName name="__ADP1" localSheetId="0">#REF!</definedName>
    <definedName name="__ADP1">#REF!</definedName>
    <definedName name="__AFC1">[22]INV!$A$25:$D$28</definedName>
    <definedName name="__AFC3">[22]INV!$F$25:$I$28</definedName>
    <definedName name="__AFC5">[22]INV!$K$25:$N$28</definedName>
    <definedName name="__AIU1" localSheetId="11">#REF!</definedName>
    <definedName name="__AIU1" localSheetId="4">#REF!</definedName>
    <definedName name="__AIU1" localSheetId="7">#REF!</definedName>
    <definedName name="__AIU1" localSheetId="6">#REF!</definedName>
    <definedName name="__AIU1" localSheetId="0">#REF!</definedName>
    <definedName name="__AIU1">#REF!</definedName>
    <definedName name="__aiu2" localSheetId="10">[11]AIU!$J$105</definedName>
    <definedName name="__aiu2" localSheetId="9">[11]AIU!$J$105</definedName>
    <definedName name="__AIU2">[5]BASE!$C$5</definedName>
    <definedName name="__apu1" localSheetId="10">[3]INSUMOS!#REF!</definedName>
    <definedName name="__apu1" localSheetId="9">[3]INSUMOS!#REF!</definedName>
    <definedName name="__apu1" localSheetId="11">[3]INSUMOS!#REF!</definedName>
    <definedName name="__apu1" localSheetId="4">[3]INSUMOS!#REF!</definedName>
    <definedName name="__apu1" localSheetId="6">[3]INSUMOS!#REF!</definedName>
    <definedName name="__apu1" localSheetId="0">[3]INSUMOS!#REF!</definedName>
    <definedName name="__apu1">[3]INSUMOS!#REF!</definedName>
    <definedName name="__BAZ10" localSheetId="12">[19]BASE!$D$370</definedName>
    <definedName name="__BAZ10">[20]BASE!$D$370</definedName>
    <definedName name="__BGC1">[22]INV!$A$5:$D$8</definedName>
    <definedName name="__BGC3">[22]INV!$F$5:$I$8</definedName>
    <definedName name="__BGC5">[22]INV!$K$5:$N$8</definedName>
    <definedName name="__BLO20" localSheetId="12">[19]BASE!$D$56</definedName>
    <definedName name="__BLO20">[20]BASE!$D$56</definedName>
    <definedName name="__C2254JH" localSheetId="12">[19]BASE!$D$298</definedName>
    <definedName name="__C2254JH">[20]BASE!$D$298</definedName>
    <definedName name="__C2256JH" localSheetId="11">#REF!</definedName>
    <definedName name="__C2256JH" localSheetId="4">#REF!</definedName>
    <definedName name="__C2256JH" localSheetId="7">#REF!</definedName>
    <definedName name="__C2256JH" localSheetId="6">#REF!</definedName>
    <definedName name="__C2256JH" localSheetId="0">#REF!</definedName>
    <definedName name="__C2256JH">#REF!</definedName>
    <definedName name="__C452JH" localSheetId="12">[19]BASE!$D$294</definedName>
    <definedName name="__C452JH">[20]BASE!$D$294</definedName>
    <definedName name="__C903L" localSheetId="12">[19]BASE!$D$376</definedName>
    <definedName name="__C903L">[20]BASE!$D$376</definedName>
    <definedName name="__C908J" localSheetId="11">#REF!</definedName>
    <definedName name="__C908J" localSheetId="4">#REF!</definedName>
    <definedName name="__C908J" localSheetId="7">#REF!</definedName>
    <definedName name="__C908J" localSheetId="6">#REF!</definedName>
    <definedName name="__C908J" localSheetId="0">#REF!</definedName>
    <definedName name="__C908J">#REF!</definedName>
    <definedName name="__CAC1">[22]INV!$A$19:$D$22</definedName>
    <definedName name="__CAC3">[22]INV!$F$19:$I$22</definedName>
    <definedName name="__CAC5">[22]INV!$K$19:$N$22</definedName>
    <definedName name="__CAN28" localSheetId="12">[15]BASE!$D$424</definedName>
    <definedName name="__CAN28">[16]BASE!$D$424</definedName>
    <definedName name="__Cod1" localSheetId="11">#REF!</definedName>
    <definedName name="__Cod1" localSheetId="4">#REF!</definedName>
    <definedName name="__Cod1" localSheetId="7">#REF!</definedName>
    <definedName name="__Cod1" localSheetId="6">#REF!</definedName>
    <definedName name="__Cod1" localSheetId="0">#REF!</definedName>
    <definedName name="__Cod1">#REF!</definedName>
    <definedName name="__CUA44" localSheetId="12">[15]BASE!$D$353</definedName>
    <definedName name="__CUA44">[16]BASE!$D$353</definedName>
    <definedName name="__EEF110" localSheetId="11">#REF!</definedName>
    <definedName name="__EEF110" localSheetId="4">#REF!</definedName>
    <definedName name="__EEF110" localSheetId="7">#REF!</definedName>
    <definedName name="__EEF110" localSheetId="6">#REF!</definedName>
    <definedName name="__EEF110" localSheetId="0">#REF!</definedName>
    <definedName name="__EEF110">#REF!</definedName>
    <definedName name="__EST1" localSheetId="10">#REF!</definedName>
    <definedName name="__EST1" localSheetId="9">#REF!</definedName>
    <definedName name="__EST1" localSheetId="11">#REF!</definedName>
    <definedName name="__EST1" localSheetId="4">#REF!</definedName>
    <definedName name="__EST1" localSheetId="7">#REF!</definedName>
    <definedName name="__EST1" localSheetId="6">#REF!</definedName>
    <definedName name="__EST1" localSheetId="0">#REF!</definedName>
    <definedName name="__EST1">#REF!</definedName>
    <definedName name="__EST10" localSheetId="10">#REF!</definedName>
    <definedName name="__EST10" localSheetId="9">#REF!</definedName>
    <definedName name="__EST10" localSheetId="11">#REF!</definedName>
    <definedName name="__EST10" localSheetId="4">#REF!</definedName>
    <definedName name="__EST10" localSheetId="7">#REF!</definedName>
    <definedName name="__EST10" localSheetId="6">#REF!</definedName>
    <definedName name="__EST10" localSheetId="0">#REF!</definedName>
    <definedName name="__EST10">#REF!</definedName>
    <definedName name="__EST11" localSheetId="10">#REF!</definedName>
    <definedName name="__EST11" localSheetId="9">#REF!</definedName>
    <definedName name="__EST11" localSheetId="11">#REF!</definedName>
    <definedName name="__EST11" localSheetId="4">#REF!</definedName>
    <definedName name="__EST11" localSheetId="7">#REF!</definedName>
    <definedName name="__EST11" localSheetId="6">#REF!</definedName>
    <definedName name="__EST11" localSheetId="0">#REF!</definedName>
    <definedName name="__EST11">#REF!</definedName>
    <definedName name="__EST12" localSheetId="10">#REF!</definedName>
    <definedName name="__EST12" localSheetId="9">#REF!</definedName>
    <definedName name="__EST12" localSheetId="11">#REF!</definedName>
    <definedName name="__EST12" localSheetId="4">#REF!</definedName>
    <definedName name="__EST12" localSheetId="7">#REF!</definedName>
    <definedName name="__EST12" localSheetId="6">#REF!</definedName>
    <definedName name="__EST12" localSheetId="0">#REF!</definedName>
    <definedName name="__EST12">#REF!</definedName>
    <definedName name="__EST13" localSheetId="10">#REF!</definedName>
    <definedName name="__EST13" localSheetId="9">#REF!</definedName>
    <definedName name="__EST13" localSheetId="11">#REF!</definedName>
    <definedName name="__EST13" localSheetId="4">#REF!</definedName>
    <definedName name="__EST13" localSheetId="7">#REF!</definedName>
    <definedName name="__EST13" localSheetId="6">#REF!</definedName>
    <definedName name="__EST13" localSheetId="0">#REF!</definedName>
    <definedName name="__EST13">#REF!</definedName>
    <definedName name="__EST14" localSheetId="10">#REF!</definedName>
    <definedName name="__EST14" localSheetId="9">#REF!</definedName>
    <definedName name="__EST14" localSheetId="11">#REF!</definedName>
    <definedName name="__EST14" localSheetId="4">#REF!</definedName>
    <definedName name="__EST14" localSheetId="7">#REF!</definedName>
    <definedName name="__EST14" localSheetId="6">#REF!</definedName>
    <definedName name="__EST14" localSheetId="0">#REF!</definedName>
    <definedName name="__EST14">#REF!</definedName>
    <definedName name="__EST15" localSheetId="10">#REF!</definedName>
    <definedName name="__EST15" localSheetId="9">#REF!</definedName>
    <definedName name="__EST15" localSheetId="11">#REF!</definedName>
    <definedName name="__EST15" localSheetId="4">#REF!</definedName>
    <definedName name="__EST15" localSheetId="7">#REF!</definedName>
    <definedName name="__EST15" localSheetId="6">#REF!</definedName>
    <definedName name="__EST15" localSheetId="0">#REF!</definedName>
    <definedName name="__EST15">#REF!</definedName>
    <definedName name="__EST16" localSheetId="10">#REF!</definedName>
    <definedName name="__EST16" localSheetId="9">#REF!</definedName>
    <definedName name="__EST16" localSheetId="11">#REF!</definedName>
    <definedName name="__EST16" localSheetId="4">#REF!</definedName>
    <definedName name="__EST16" localSheetId="7">#REF!</definedName>
    <definedName name="__EST16" localSheetId="6">#REF!</definedName>
    <definedName name="__EST16" localSheetId="0">#REF!</definedName>
    <definedName name="__EST16">#REF!</definedName>
    <definedName name="__EST17" localSheetId="10">#REF!</definedName>
    <definedName name="__EST17" localSheetId="9">#REF!</definedName>
    <definedName name="__EST17" localSheetId="11">#REF!</definedName>
    <definedName name="__EST17" localSheetId="4">#REF!</definedName>
    <definedName name="__EST17" localSheetId="7">#REF!</definedName>
    <definedName name="__EST17" localSheetId="6">#REF!</definedName>
    <definedName name="__EST17" localSheetId="0">#REF!</definedName>
    <definedName name="__EST17">#REF!</definedName>
    <definedName name="__EST18" localSheetId="10">#REF!</definedName>
    <definedName name="__EST18" localSheetId="9">#REF!</definedName>
    <definedName name="__EST18" localSheetId="11">#REF!</definedName>
    <definedName name="__EST18" localSheetId="4">#REF!</definedName>
    <definedName name="__EST18" localSheetId="7">#REF!</definedName>
    <definedName name="__EST18" localSheetId="6">#REF!</definedName>
    <definedName name="__EST18" localSheetId="0">#REF!</definedName>
    <definedName name="__EST18">#REF!</definedName>
    <definedName name="__EST19" localSheetId="10">#REF!</definedName>
    <definedName name="__EST19" localSheetId="9">#REF!</definedName>
    <definedName name="__EST19" localSheetId="11">#REF!</definedName>
    <definedName name="__EST19" localSheetId="4">#REF!</definedName>
    <definedName name="__EST19" localSheetId="7">#REF!</definedName>
    <definedName name="__EST19" localSheetId="6">#REF!</definedName>
    <definedName name="__EST19" localSheetId="0">#REF!</definedName>
    <definedName name="__EST19">#REF!</definedName>
    <definedName name="__EST2" localSheetId="10">#REF!</definedName>
    <definedName name="__EST2" localSheetId="9">#REF!</definedName>
    <definedName name="__EST2" localSheetId="11">#REF!</definedName>
    <definedName name="__EST2" localSheetId="4">#REF!</definedName>
    <definedName name="__EST2" localSheetId="7">#REF!</definedName>
    <definedName name="__EST2" localSheetId="6">#REF!</definedName>
    <definedName name="__EST2" localSheetId="0">#REF!</definedName>
    <definedName name="__EST2">#REF!</definedName>
    <definedName name="__EST23" localSheetId="10">#REF!</definedName>
    <definedName name="__EST23" localSheetId="9">#REF!</definedName>
    <definedName name="__EST23" localSheetId="11">#REF!</definedName>
    <definedName name="__EST23" localSheetId="4">#REF!</definedName>
    <definedName name="__EST23" localSheetId="7">#REF!</definedName>
    <definedName name="__EST23" localSheetId="6">#REF!</definedName>
    <definedName name="__EST23" localSheetId="0">#REF!</definedName>
    <definedName name="__EST23">#REF!</definedName>
    <definedName name="__EST3" localSheetId="10">#REF!</definedName>
    <definedName name="__EST3" localSheetId="9">#REF!</definedName>
    <definedName name="__EST3" localSheetId="11">#REF!</definedName>
    <definedName name="__EST3" localSheetId="4">#REF!</definedName>
    <definedName name="__EST3" localSheetId="7">#REF!</definedName>
    <definedName name="__EST3" localSheetId="6">#REF!</definedName>
    <definedName name="__EST3" localSheetId="0">#REF!</definedName>
    <definedName name="__EST3">#REF!</definedName>
    <definedName name="__EST4" localSheetId="10">#REF!</definedName>
    <definedName name="__EST4" localSheetId="9">#REF!</definedName>
    <definedName name="__EST4" localSheetId="11">#REF!</definedName>
    <definedName name="__EST4" localSheetId="4">#REF!</definedName>
    <definedName name="__EST4" localSheetId="7">#REF!</definedName>
    <definedName name="__EST4" localSheetId="6">#REF!</definedName>
    <definedName name="__EST4" localSheetId="0">#REF!</definedName>
    <definedName name="__EST4">#REF!</definedName>
    <definedName name="__EST5" localSheetId="10">#REF!</definedName>
    <definedName name="__EST5" localSheetId="9">#REF!</definedName>
    <definedName name="__EST5" localSheetId="11">#REF!</definedName>
    <definedName name="__EST5" localSheetId="4">#REF!</definedName>
    <definedName name="__EST5" localSheetId="7">#REF!</definedName>
    <definedName name="__EST5" localSheetId="6">#REF!</definedName>
    <definedName name="__EST5" localSheetId="0">#REF!</definedName>
    <definedName name="__EST5">#REF!</definedName>
    <definedName name="__EST6" localSheetId="10">#REF!</definedName>
    <definedName name="__EST6" localSheetId="9">#REF!</definedName>
    <definedName name="__EST6" localSheetId="11">#REF!</definedName>
    <definedName name="__EST6" localSheetId="4">#REF!</definedName>
    <definedName name="__EST6" localSheetId="7">#REF!</definedName>
    <definedName name="__EST6" localSheetId="6">#REF!</definedName>
    <definedName name="__EST6" localSheetId="0">#REF!</definedName>
    <definedName name="__EST6">#REF!</definedName>
    <definedName name="__EST7" localSheetId="10">#REF!</definedName>
    <definedName name="__EST7" localSheetId="9">#REF!</definedName>
    <definedName name="__EST7" localSheetId="11">#REF!</definedName>
    <definedName name="__EST7" localSheetId="4">#REF!</definedName>
    <definedName name="__EST7" localSheetId="7">#REF!</definedName>
    <definedName name="__EST7" localSheetId="6">#REF!</definedName>
    <definedName name="__EST7" localSheetId="0">#REF!</definedName>
    <definedName name="__EST7">#REF!</definedName>
    <definedName name="__EST8" localSheetId="10">#REF!</definedName>
    <definedName name="__EST8" localSheetId="9">#REF!</definedName>
    <definedName name="__EST8" localSheetId="11">#REF!</definedName>
    <definedName name="__EST8" localSheetId="4">#REF!</definedName>
    <definedName name="__EST8" localSheetId="7">#REF!</definedName>
    <definedName name="__EST8" localSheetId="6">#REF!</definedName>
    <definedName name="__EST8" localSheetId="0">#REF!</definedName>
    <definedName name="__EST8">#REF!</definedName>
    <definedName name="__EST9" localSheetId="10">#REF!</definedName>
    <definedName name="__EST9" localSheetId="9">#REF!</definedName>
    <definedName name="__EST9" localSheetId="11">#REF!</definedName>
    <definedName name="__EST9" localSheetId="4">#REF!</definedName>
    <definedName name="__EST9" localSheetId="7">#REF!</definedName>
    <definedName name="__EST9" localSheetId="6">#REF!</definedName>
    <definedName name="__EST9" localSheetId="0">#REF!</definedName>
    <definedName name="__EST9">#REF!</definedName>
    <definedName name="__ETF315" localSheetId="11">#REF!</definedName>
    <definedName name="__ETF315" localSheetId="4">#REF!</definedName>
    <definedName name="__ETF315" localSheetId="7">#REF!</definedName>
    <definedName name="__ETF315" localSheetId="6">#REF!</definedName>
    <definedName name="__ETF315" localSheetId="0">#REF!</definedName>
    <definedName name="__ETF315">#REF!</definedName>
    <definedName name="__ETR13" localSheetId="10">#REF!</definedName>
    <definedName name="__ETR13" localSheetId="9">#REF!</definedName>
    <definedName name="__ETR13" localSheetId="11">#REF!</definedName>
    <definedName name="__ETR13" localSheetId="4">#REF!</definedName>
    <definedName name="__ETR13" localSheetId="7">#REF!</definedName>
    <definedName name="__ETR13" localSheetId="6">#REF!</definedName>
    <definedName name="__ETR13" localSheetId="0">#REF!</definedName>
    <definedName name="__ETR13">#REF!</definedName>
    <definedName name="__EXC1" localSheetId="10">#REF!</definedName>
    <definedName name="__EXC1" localSheetId="9">#REF!</definedName>
    <definedName name="__EXC1" localSheetId="11">#REF!</definedName>
    <definedName name="__EXC1" localSheetId="4">#REF!</definedName>
    <definedName name="__EXC1" localSheetId="7">#REF!</definedName>
    <definedName name="__EXC1" localSheetId="6">#REF!</definedName>
    <definedName name="__EXC1" localSheetId="0">#REF!</definedName>
    <definedName name="__EXC1">#REF!</definedName>
    <definedName name="__EXC10" localSheetId="10">#REF!</definedName>
    <definedName name="__EXC10" localSheetId="9">#REF!</definedName>
    <definedName name="__EXC10" localSheetId="11">#REF!</definedName>
    <definedName name="__EXC10" localSheetId="4">#REF!</definedName>
    <definedName name="__EXC10" localSheetId="7">#REF!</definedName>
    <definedName name="__EXC10" localSheetId="6">#REF!</definedName>
    <definedName name="__EXC10" localSheetId="0">#REF!</definedName>
    <definedName name="__EXC10">#REF!</definedName>
    <definedName name="__EXC11" localSheetId="10">#REF!</definedName>
    <definedName name="__EXC11" localSheetId="9">#REF!</definedName>
    <definedName name="__EXC11" localSheetId="11">#REF!</definedName>
    <definedName name="__EXC11" localSheetId="4">#REF!</definedName>
    <definedName name="__EXC11" localSheetId="7">#REF!</definedName>
    <definedName name="__EXC11" localSheetId="6">#REF!</definedName>
    <definedName name="__EXC11" localSheetId="0">#REF!</definedName>
    <definedName name="__EXC11">#REF!</definedName>
    <definedName name="__EXC12" localSheetId="10">#REF!</definedName>
    <definedName name="__EXC12" localSheetId="9">#REF!</definedName>
    <definedName name="__EXC12" localSheetId="11">#REF!</definedName>
    <definedName name="__EXC12" localSheetId="4">#REF!</definedName>
    <definedName name="__EXC12" localSheetId="7">#REF!</definedName>
    <definedName name="__EXC12" localSheetId="6">#REF!</definedName>
    <definedName name="__EXC12" localSheetId="0">#REF!</definedName>
    <definedName name="__EXC12">#REF!</definedName>
    <definedName name="__EXC2" localSheetId="10">#REF!</definedName>
    <definedName name="__EXC2" localSheetId="9">#REF!</definedName>
    <definedName name="__EXC2" localSheetId="11">#REF!</definedName>
    <definedName name="__EXC2" localSheetId="4">#REF!</definedName>
    <definedName name="__EXC2" localSheetId="7">#REF!</definedName>
    <definedName name="__EXC2" localSheetId="6">#REF!</definedName>
    <definedName name="__EXC2" localSheetId="0">#REF!</definedName>
    <definedName name="__EXC2">#REF!</definedName>
    <definedName name="__EXC3" localSheetId="10">#REF!</definedName>
    <definedName name="__EXC3" localSheetId="9">#REF!</definedName>
    <definedName name="__EXC3" localSheetId="11">#REF!</definedName>
    <definedName name="__EXC3" localSheetId="4">#REF!</definedName>
    <definedName name="__EXC3" localSheetId="7">#REF!</definedName>
    <definedName name="__EXC3" localSheetId="6">#REF!</definedName>
    <definedName name="__EXC3" localSheetId="0">#REF!</definedName>
    <definedName name="__EXC3">#REF!</definedName>
    <definedName name="__EXC4" localSheetId="10">#REF!</definedName>
    <definedName name="__EXC4" localSheetId="9">#REF!</definedName>
    <definedName name="__EXC4" localSheetId="11">#REF!</definedName>
    <definedName name="__EXC4" localSheetId="4">#REF!</definedName>
    <definedName name="__EXC4" localSheetId="7">#REF!</definedName>
    <definedName name="__EXC4" localSheetId="6">#REF!</definedName>
    <definedName name="__EXC4" localSheetId="0">#REF!</definedName>
    <definedName name="__EXC4">#REF!</definedName>
    <definedName name="__EXC5" localSheetId="10">#REF!</definedName>
    <definedName name="__EXC5" localSheetId="9">#REF!</definedName>
    <definedName name="__EXC5" localSheetId="11">#REF!</definedName>
    <definedName name="__EXC5" localSheetId="4">#REF!</definedName>
    <definedName name="__EXC5" localSheetId="7">#REF!</definedName>
    <definedName name="__EXC5" localSheetId="6">#REF!</definedName>
    <definedName name="__EXC5" localSheetId="0">#REF!</definedName>
    <definedName name="__EXC5">#REF!</definedName>
    <definedName name="__EXC6" localSheetId="10">#REF!</definedName>
    <definedName name="__EXC6" localSheetId="9">#REF!</definedName>
    <definedName name="__EXC6" localSheetId="11">#REF!</definedName>
    <definedName name="__EXC6" localSheetId="4">#REF!</definedName>
    <definedName name="__EXC6" localSheetId="7">#REF!</definedName>
    <definedName name="__EXC6" localSheetId="6">#REF!</definedName>
    <definedName name="__EXC6" localSheetId="0">#REF!</definedName>
    <definedName name="__EXC6">#REF!</definedName>
    <definedName name="__EXC7" localSheetId="10">#REF!</definedName>
    <definedName name="__EXC7" localSheetId="9">#REF!</definedName>
    <definedName name="__EXC7" localSheetId="11">#REF!</definedName>
    <definedName name="__EXC7" localSheetId="4">#REF!</definedName>
    <definedName name="__EXC7" localSheetId="7">#REF!</definedName>
    <definedName name="__EXC7" localSheetId="6">#REF!</definedName>
    <definedName name="__EXC7" localSheetId="0">#REF!</definedName>
    <definedName name="__EXC7">#REF!</definedName>
    <definedName name="__EXC8" localSheetId="10">#REF!</definedName>
    <definedName name="__EXC8" localSheetId="9">#REF!</definedName>
    <definedName name="__EXC8" localSheetId="11">#REF!</definedName>
    <definedName name="__EXC8" localSheetId="4">#REF!</definedName>
    <definedName name="__EXC8" localSheetId="7">#REF!</definedName>
    <definedName name="__EXC8" localSheetId="6">#REF!</definedName>
    <definedName name="__EXC8" localSheetId="0">#REF!</definedName>
    <definedName name="__EXC8">#REF!</definedName>
    <definedName name="__EXC9" localSheetId="10">#REF!</definedName>
    <definedName name="__EXC9" localSheetId="9">#REF!</definedName>
    <definedName name="__EXC9" localSheetId="11">#REF!</definedName>
    <definedName name="__EXC9" localSheetId="4">#REF!</definedName>
    <definedName name="__EXC9" localSheetId="7">#REF!</definedName>
    <definedName name="__EXC9" localSheetId="6">#REF!</definedName>
    <definedName name="__EXC9" localSheetId="0">#REF!</definedName>
    <definedName name="__EXC9">#REF!</definedName>
    <definedName name="__FYB02" localSheetId="11">#REF!</definedName>
    <definedName name="__FYB02" localSheetId="4">#REF!</definedName>
    <definedName name="__FYB02" localSheetId="7">#REF!</definedName>
    <definedName name="__FYB02" localSheetId="6">#REF!</definedName>
    <definedName name="__FYB02" localSheetId="0">#REF!</definedName>
    <definedName name="__FYB02">#REF!</definedName>
    <definedName name="__FYB03" localSheetId="12">[19]BASE!$D$337</definedName>
    <definedName name="__FYB03">[20]BASE!$D$337</definedName>
    <definedName name="__FYB04" localSheetId="11">#REF!</definedName>
    <definedName name="__FYB04" localSheetId="4">#REF!</definedName>
    <definedName name="__FYB04" localSheetId="7">#REF!</definedName>
    <definedName name="__FYB04" localSheetId="6">#REF!</definedName>
    <definedName name="__FYB04" localSheetId="0">#REF!</definedName>
    <definedName name="__FYB04">#REF!</definedName>
    <definedName name="__FYB08" localSheetId="12">[19]BASE!$D$339</definedName>
    <definedName name="__FYB08">[20]BASE!$D$339</definedName>
    <definedName name="__FYB10" localSheetId="11">#REF!</definedName>
    <definedName name="__FYB10" localSheetId="4">#REF!</definedName>
    <definedName name="__FYB10" localSheetId="7">#REF!</definedName>
    <definedName name="__FYB10" localSheetId="6">#REF!</definedName>
    <definedName name="__FYB10" localSheetId="0">#REF!</definedName>
    <definedName name="__FYB10">#REF!</definedName>
    <definedName name="__INF1" localSheetId="11">#REF!</definedName>
    <definedName name="__INF1" localSheetId="4">#REF!</definedName>
    <definedName name="__INF1" localSheetId="7">#REF!</definedName>
    <definedName name="__INF1" localSheetId="6">#REF!</definedName>
    <definedName name="__INF1" localSheetId="0">#REF!</definedName>
    <definedName name="__INF1">#REF!</definedName>
    <definedName name="__LA124" localSheetId="12">[19]BASE!$D$64</definedName>
    <definedName name="__LA124">[20]BASE!$D$64</definedName>
    <definedName name="__LAC18" localSheetId="12">[19]BASE!$D$362</definedName>
    <definedName name="__LAC18">[20]BASE!$D$362</definedName>
    <definedName name="__LAI25" localSheetId="11">[23]BASE!#REF!</definedName>
    <definedName name="__LAI25" localSheetId="4">[23]BASE!#REF!</definedName>
    <definedName name="__LAI25" localSheetId="6">[23]BASE!#REF!</definedName>
    <definedName name="__LAI25" localSheetId="0">[23]BASE!#REF!</definedName>
    <definedName name="__LAI25">[23]BASE!#REF!</definedName>
    <definedName name="__min2" localSheetId="11">#REF!</definedName>
    <definedName name="__min2" localSheetId="4">#REF!</definedName>
    <definedName name="__min2" localSheetId="7">#REF!</definedName>
    <definedName name="__min2" localSheetId="6">#REF!</definedName>
    <definedName name="__min2" localSheetId="0">#REF!</definedName>
    <definedName name="__min2">#REF!</definedName>
    <definedName name="__ORO10" localSheetId="3">#REF!</definedName>
    <definedName name="__ORO10" localSheetId="10">#REF!</definedName>
    <definedName name="__ORO10" localSheetId="9">#REF!</definedName>
    <definedName name="__ORO10" localSheetId="11">#REF!</definedName>
    <definedName name="__ORO10" localSheetId="4">#REF!</definedName>
    <definedName name="__ORO10" localSheetId="7">#REF!</definedName>
    <definedName name="__ORO10" localSheetId="6">#REF!</definedName>
    <definedName name="__ORO10" localSheetId="0">#REF!</definedName>
    <definedName name="__ORO10">#REF!</definedName>
    <definedName name="__ORO11" localSheetId="10">#REF!</definedName>
    <definedName name="__ORO11" localSheetId="9">#REF!</definedName>
    <definedName name="__ORO11" localSheetId="11">#REF!</definedName>
    <definedName name="__ORO11" localSheetId="4">#REF!</definedName>
    <definedName name="__ORO11" localSheetId="7">#REF!</definedName>
    <definedName name="__ORO11" localSheetId="6">#REF!</definedName>
    <definedName name="__ORO11" localSheetId="0">#REF!</definedName>
    <definedName name="__ORO11">#REF!</definedName>
    <definedName name="__ORO12" localSheetId="10">#REF!</definedName>
    <definedName name="__ORO12" localSheetId="9">#REF!</definedName>
    <definedName name="__ORO12" localSheetId="11">#REF!</definedName>
    <definedName name="__ORO12" localSheetId="4">#REF!</definedName>
    <definedName name="__ORO12" localSheetId="7">#REF!</definedName>
    <definedName name="__ORO12" localSheetId="6">#REF!</definedName>
    <definedName name="__ORO12" localSheetId="0">#REF!</definedName>
    <definedName name="__ORO12">#REF!</definedName>
    <definedName name="__ORO13" localSheetId="10">#REF!</definedName>
    <definedName name="__ORO13" localSheetId="9">#REF!</definedName>
    <definedName name="__ORO13" localSheetId="11">#REF!</definedName>
    <definedName name="__ORO13" localSheetId="4">#REF!</definedName>
    <definedName name="__ORO13" localSheetId="7">#REF!</definedName>
    <definedName name="__ORO13" localSheetId="6">#REF!</definedName>
    <definedName name="__ORO13" localSheetId="0">#REF!</definedName>
    <definedName name="__ORO13">#REF!</definedName>
    <definedName name="__ORO14" localSheetId="10">#REF!</definedName>
    <definedName name="__ORO14" localSheetId="9">#REF!</definedName>
    <definedName name="__ORO14" localSheetId="11">#REF!</definedName>
    <definedName name="__ORO14" localSheetId="4">#REF!</definedName>
    <definedName name="__ORO14" localSheetId="7">#REF!</definedName>
    <definedName name="__ORO14" localSheetId="6">#REF!</definedName>
    <definedName name="__ORO14" localSheetId="0">#REF!</definedName>
    <definedName name="__ORO14">#REF!</definedName>
    <definedName name="__ORO15" localSheetId="10">#REF!</definedName>
    <definedName name="__ORO15" localSheetId="9">#REF!</definedName>
    <definedName name="__ORO15" localSheetId="11">#REF!</definedName>
    <definedName name="__ORO15" localSheetId="4">#REF!</definedName>
    <definedName name="__ORO15" localSheetId="7">#REF!</definedName>
    <definedName name="__ORO15" localSheetId="6">#REF!</definedName>
    <definedName name="__ORO15" localSheetId="0">#REF!</definedName>
    <definedName name="__ORO15">#REF!</definedName>
    <definedName name="__ORO16" localSheetId="10">#REF!</definedName>
    <definedName name="__ORO16" localSheetId="9">#REF!</definedName>
    <definedName name="__ORO16" localSheetId="11">#REF!</definedName>
    <definedName name="__ORO16" localSheetId="4">#REF!</definedName>
    <definedName name="__ORO16" localSheetId="7">#REF!</definedName>
    <definedName name="__ORO16" localSheetId="6">#REF!</definedName>
    <definedName name="__ORO16" localSheetId="0">#REF!</definedName>
    <definedName name="__ORO16">#REF!</definedName>
    <definedName name="__ORO17" localSheetId="10">#REF!</definedName>
    <definedName name="__ORO17" localSheetId="9">#REF!</definedName>
    <definedName name="__ORO17" localSheetId="11">#REF!</definedName>
    <definedName name="__ORO17" localSheetId="4">#REF!</definedName>
    <definedName name="__ORO17" localSheetId="7">#REF!</definedName>
    <definedName name="__ORO17" localSheetId="6">#REF!</definedName>
    <definedName name="__ORO17" localSheetId="0">#REF!</definedName>
    <definedName name="__ORO17">#REF!</definedName>
    <definedName name="__ORO18" localSheetId="10">#REF!</definedName>
    <definedName name="__ORO18" localSheetId="9">#REF!</definedName>
    <definedName name="__ORO18" localSheetId="11">#REF!</definedName>
    <definedName name="__ORO18" localSheetId="4">#REF!</definedName>
    <definedName name="__ORO18" localSheetId="7">#REF!</definedName>
    <definedName name="__ORO18" localSheetId="6">#REF!</definedName>
    <definedName name="__ORO18" localSheetId="0">#REF!</definedName>
    <definedName name="__ORO18">#REF!</definedName>
    <definedName name="__ORO19" localSheetId="10">#REF!</definedName>
    <definedName name="__ORO19" localSheetId="9">#REF!</definedName>
    <definedName name="__ORO19" localSheetId="11">#REF!</definedName>
    <definedName name="__ORO19" localSheetId="4">#REF!</definedName>
    <definedName name="__ORO19" localSheetId="7">#REF!</definedName>
    <definedName name="__ORO19" localSheetId="6">#REF!</definedName>
    <definedName name="__ORO19" localSheetId="0">#REF!</definedName>
    <definedName name="__ORO19">#REF!</definedName>
    <definedName name="__Pa1">'[24]Paral. 1'!$E$1:$E$65536</definedName>
    <definedName name="__Pa2">'[24]Paral. 2'!$E$1:$E$65536</definedName>
    <definedName name="__Pa3">'[24]Paral. 3'!$E$1:$E$65536</definedName>
    <definedName name="__Pa4">[24]Paral.4!$E$1:$E$65536</definedName>
    <definedName name="__PAG1">'[4]OPS&amp;OMS'!$A$1:$D$26</definedName>
    <definedName name="__Pag10" localSheetId="11">#REF!</definedName>
    <definedName name="__Pag10" localSheetId="4">#REF!</definedName>
    <definedName name="__Pag10" localSheetId="7">#REF!</definedName>
    <definedName name="__Pag10" localSheetId="6">#REF!</definedName>
    <definedName name="__Pag10" localSheetId="0">#REF!</definedName>
    <definedName name="__Pag10">#REF!</definedName>
    <definedName name="__PAG2">'[4]OPS&amp;OMS'!$D$1:$E$68</definedName>
    <definedName name="__PAG3">'[4]OPS&amp;OMS'!$A$70:$D$115</definedName>
    <definedName name="__PAG4">'[4]OPS&amp;OMS'!$A$117:$IV$8194</definedName>
    <definedName name="__PAG5">'[4]OPS&amp;OMS'!$A$186:$D$236</definedName>
    <definedName name="__PJ50" localSheetId="3">#REF!</definedName>
    <definedName name="__PJ50" localSheetId="11">#REF!</definedName>
    <definedName name="__PJ50" localSheetId="4">#REF!</definedName>
    <definedName name="__PJ50" localSheetId="7">#REF!</definedName>
    <definedName name="__PJ50" localSheetId="6">#REF!</definedName>
    <definedName name="__PJ50" localSheetId="0">#REF!</definedName>
    <definedName name="__PJ50">#REF!</definedName>
    <definedName name="__pj51" localSheetId="3">#REF!</definedName>
    <definedName name="__pj51" localSheetId="11">#REF!</definedName>
    <definedName name="__pj51" localSheetId="4">#REF!</definedName>
    <definedName name="__pj51" localSheetId="7">#REF!</definedName>
    <definedName name="__pj51" localSheetId="6">#REF!</definedName>
    <definedName name="__pj51" localSheetId="0">#REF!</definedName>
    <definedName name="__pj51">#REF!</definedName>
    <definedName name="__PMT5671" localSheetId="10">[10]MEMORIAS!#REF!</definedName>
    <definedName name="__PMT5671" localSheetId="9">[10]MEMORIAS!#REF!</definedName>
    <definedName name="__PMT5671" localSheetId="11">[10]MEMORIAS!#REF!</definedName>
    <definedName name="__PMT5671" localSheetId="4">[10]MEMORIAS!#REF!</definedName>
    <definedName name="__PMT5671" localSheetId="6">[10]MEMORIAS!#REF!</definedName>
    <definedName name="__PMT5671" localSheetId="0">[10]MEMORIAS!#REF!</definedName>
    <definedName name="__PMT5671">[10]MEMORIAS!#REF!</definedName>
    <definedName name="__PMT5805" localSheetId="10">[10]MEMORIAS!#REF!</definedName>
    <definedName name="__PMT5805" localSheetId="9">[10]MEMORIAS!#REF!</definedName>
    <definedName name="__PMT5805" localSheetId="11">[10]MEMORIAS!#REF!</definedName>
    <definedName name="__PMT5805" localSheetId="4">[10]MEMORIAS!#REF!</definedName>
    <definedName name="__PMT5805" localSheetId="6">[10]MEMORIAS!#REF!</definedName>
    <definedName name="__PMT5805" localSheetId="0">[10]MEMORIAS!#REF!</definedName>
    <definedName name="__PMT5805">[10]MEMORIAS!#REF!</definedName>
    <definedName name="__PMT5806" localSheetId="10">[10]MEMORIAS!#REF!</definedName>
    <definedName name="__PMT5806" localSheetId="9">[10]MEMORIAS!#REF!</definedName>
    <definedName name="__PMT5806" localSheetId="11">[10]MEMORIAS!#REF!</definedName>
    <definedName name="__PMT5806" localSheetId="4">[10]MEMORIAS!#REF!</definedName>
    <definedName name="__PMT5806" localSheetId="6">[10]MEMORIAS!#REF!</definedName>
    <definedName name="__PMT5806" localSheetId="0">[10]MEMORIAS!#REF!</definedName>
    <definedName name="__PMT5806">[10]MEMORIAS!#REF!</definedName>
    <definedName name="__PMT5815" localSheetId="10">[10]MEMORIAS!#REF!</definedName>
    <definedName name="__PMT5815" localSheetId="9">[10]MEMORIAS!#REF!</definedName>
    <definedName name="__PMT5815" localSheetId="11">[10]MEMORIAS!#REF!</definedName>
    <definedName name="__PMT5815" localSheetId="4">[10]MEMORIAS!#REF!</definedName>
    <definedName name="__PMT5815" localSheetId="6">[10]MEMORIAS!#REF!</definedName>
    <definedName name="__PMT5815" localSheetId="0">[10]MEMORIAS!#REF!</definedName>
    <definedName name="__PMT5815">[10]MEMORIAS!#REF!</definedName>
    <definedName name="__PMT5820" localSheetId="10">[10]MEMORIAS!#REF!</definedName>
    <definedName name="__PMT5820" localSheetId="9">[10]MEMORIAS!#REF!</definedName>
    <definedName name="__PMT5820" localSheetId="11">[10]MEMORIAS!#REF!</definedName>
    <definedName name="__PMT5820" localSheetId="4">[10]MEMORIAS!#REF!</definedName>
    <definedName name="__PMT5820" localSheetId="6">[10]MEMORIAS!#REF!</definedName>
    <definedName name="__PMT5820" localSheetId="0">[10]MEMORIAS!#REF!</definedName>
    <definedName name="__PMT5820">[10]MEMORIAS!#REF!</definedName>
    <definedName name="__Po2" localSheetId="11">[7]REAJUSTESACTA1PROVI!#REF!</definedName>
    <definedName name="__Po2" localSheetId="4">[7]REAJUSTESACTA1PROVI!#REF!</definedName>
    <definedName name="__Po2" localSheetId="6">[7]REAJUSTESACTA1PROVI!#REF!</definedName>
    <definedName name="__Po2" localSheetId="0">[7]REAJUSTESACTA1PROVI!#REF!</definedName>
    <definedName name="__Po2">[7]REAJUSTESACTA1PROVI!#REF!</definedName>
    <definedName name="__r" localSheetId="3">'[1]APU PVC'!#REF!</definedName>
    <definedName name="__r" localSheetId="10">#REF!</definedName>
    <definedName name="__r" localSheetId="9">#REF!</definedName>
    <definedName name="__r" localSheetId="11">'[1]APU PVC'!#REF!</definedName>
    <definedName name="__r" localSheetId="4">'[1]APU PVC'!#REF!</definedName>
    <definedName name="__r" localSheetId="6">'[1]APU PVC'!#REF!</definedName>
    <definedName name="__r" localSheetId="0">'[1]APU PVC'!#REF!</definedName>
    <definedName name="__r">'[1]APU PVC'!#REF!</definedName>
    <definedName name="__R1210JH" localSheetId="11">#REF!</definedName>
    <definedName name="__R1210JH" localSheetId="4">#REF!</definedName>
    <definedName name="__R1210JH" localSheetId="7">#REF!</definedName>
    <definedName name="__R1210JH" localSheetId="6">#REF!</definedName>
    <definedName name="__R1210JH" localSheetId="0">#REF!</definedName>
    <definedName name="__R1210JH">#REF!</definedName>
    <definedName name="__R32EL" localSheetId="11">#REF!</definedName>
    <definedName name="__R32EL" localSheetId="4">#REF!</definedName>
    <definedName name="__R32EL" localSheetId="7">#REF!</definedName>
    <definedName name="__R32EL" localSheetId="6">#REF!</definedName>
    <definedName name="__R32EL" localSheetId="0">#REF!</definedName>
    <definedName name="__R32EL">#REF!</definedName>
    <definedName name="__R32JH" localSheetId="12">[19]BASE!$D$275</definedName>
    <definedName name="__R32JH">[20]BASE!$D$275</definedName>
    <definedName name="__R42JH" localSheetId="11">#REF!</definedName>
    <definedName name="__R42JH" localSheetId="4">#REF!</definedName>
    <definedName name="__R42JH" localSheetId="7">#REF!</definedName>
    <definedName name="__R42JH" localSheetId="6">#REF!</definedName>
    <definedName name="__R42JH" localSheetId="0">#REF!</definedName>
    <definedName name="__R42JH">#REF!</definedName>
    <definedName name="__R43JH" localSheetId="12">[19]BASE!$D$273</definedName>
    <definedName name="__R43JH">[20]BASE!$D$273</definedName>
    <definedName name="__R63BB" localSheetId="11">#REF!</definedName>
    <definedName name="__R63BB" localSheetId="4">#REF!</definedName>
    <definedName name="__R63BB" localSheetId="7">#REF!</definedName>
    <definedName name="__R63BB" localSheetId="6">#REF!</definedName>
    <definedName name="__R63BB" localSheetId="0">#REF!</definedName>
    <definedName name="__R63BB">#REF!</definedName>
    <definedName name="__R63JH" localSheetId="11">#REF!</definedName>
    <definedName name="__R63JH" localSheetId="4">#REF!</definedName>
    <definedName name="__R63JH" localSheetId="7">#REF!</definedName>
    <definedName name="__R63JH" localSheetId="6">#REF!</definedName>
    <definedName name="__R63JH" localSheetId="0">#REF!</definedName>
    <definedName name="__R63JH">#REF!</definedName>
    <definedName name="__R64BB" localSheetId="12">[19]BASE!$D$277</definedName>
    <definedName name="__R64BB">[20]BASE!$D$277</definedName>
    <definedName name="__R64JH" localSheetId="12">[19]BASE!$D$271</definedName>
    <definedName name="__R64JH">[20]BASE!$D$271</definedName>
    <definedName name="__R83JH" localSheetId="11">#REF!</definedName>
    <definedName name="__R83JH" localSheetId="4">#REF!</definedName>
    <definedName name="__R83JH" localSheetId="7">#REF!</definedName>
    <definedName name="__R83JH" localSheetId="6">#REF!</definedName>
    <definedName name="__R83JH" localSheetId="0">#REF!</definedName>
    <definedName name="__R83JH">#REF!</definedName>
    <definedName name="__R84JH" localSheetId="11">#REF!</definedName>
    <definedName name="__R84JH" localSheetId="4">#REF!</definedName>
    <definedName name="__R84JH" localSheetId="7">#REF!</definedName>
    <definedName name="__R84JH" localSheetId="6">#REF!</definedName>
    <definedName name="__R84JH" localSheetId="0">#REF!</definedName>
    <definedName name="__R84JH">#REF!</definedName>
    <definedName name="__R86JH" localSheetId="11">#REF!</definedName>
    <definedName name="__R86JH" localSheetId="4">#REF!</definedName>
    <definedName name="__R86JH" localSheetId="7">#REF!</definedName>
    <definedName name="__R86JH" localSheetId="6">#REF!</definedName>
    <definedName name="__R86JH" localSheetId="0">#REF!</definedName>
    <definedName name="__R86JH">#REF!</definedName>
    <definedName name="__RED32" localSheetId="11">#REF!</definedName>
    <definedName name="__RED32" localSheetId="4">#REF!</definedName>
    <definedName name="__RED32" localSheetId="7">#REF!</definedName>
    <definedName name="__RED32" localSheetId="6">#REF!</definedName>
    <definedName name="__RED32" localSheetId="0">#REF!</definedName>
    <definedName name="__RED32">#REF!</definedName>
    <definedName name="__REP21" localSheetId="11">#REF!</definedName>
    <definedName name="__REP21" localSheetId="4">#REF!</definedName>
    <definedName name="__REP21" localSheetId="7">#REF!</definedName>
    <definedName name="__REP21" localSheetId="6">#REF!</definedName>
    <definedName name="__REP21" localSheetId="0">#REF!</definedName>
    <definedName name="__REP21">#REF!</definedName>
    <definedName name="__REP42" localSheetId="11">#REF!</definedName>
    <definedName name="__REP42" localSheetId="4">#REF!</definedName>
    <definedName name="__REP42" localSheetId="7">#REF!</definedName>
    <definedName name="__REP42" localSheetId="6">#REF!</definedName>
    <definedName name="__REP42" localSheetId="0">#REF!</definedName>
    <definedName name="__REP42">#REF!</definedName>
    <definedName name="__REP43">[13]BASE!$D$136</definedName>
    <definedName name="__RES64" localSheetId="11">#REF!</definedName>
    <definedName name="__RES64" localSheetId="4">#REF!</definedName>
    <definedName name="__RES64" localSheetId="7">#REF!</definedName>
    <definedName name="__RES64" localSheetId="6">#REF!</definedName>
    <definedName name="__RES64" localSheetId="0">#REF!</definedName>
    <definedName name="__RES64">#REF!</definedName>
    <definedName name="__SBC1">[22]INV!$A$12:$D$15</definedName>
    <definedName name="__SBC3">[22]INV!$F$12:$I$15</definedName>
    <definedName name="__SBC5">[22]INV!$K$12:$N$15</definedName>
    <definedName name="__ST106" localSheetId="11">#REF!</definedName>
    <definedName name="__ST106" localSheetId="4">#REF!</definedName>
    <definedName name="__ST106" localSheetId="7">#REF!</definedName>
    <definedName name="__ST106" localSheetId="6">#REF!</definedName>
    <definedName name="__ST106" localSheetId="0">#REF!</definedName>
    <definedName name="__ST106">#REF!</definedName>
    <definedName name="__ST126" localSheetId="11">#REF!</definedName>
    <definedName name="__ST126" localSheetId="4">#REF!</definedName>
    <definedName name="__ST126" localSheetId="7">#REF!</definedName>
    <definedName name="__ST126" localSheetId="6">#REF!</definedName>
    <definedName name="__ST126" localSheetId="0">#REF!</definedName>
    <definedName name="__ST126">#REF!</definedName>
    <definedName name="__ST146" localSheetId="11">#REF!</definedName>
    <definedName name="__ST146" localSheetId="4">#REF!</definedName>
    <definedName name="__ST146" localSheetId="7">#REF!</definedName>
    <definedName name="__ST146" localSheetId="6">#REF!</definedName>
    <definedName name="__ST146" localSheetId="0">#REF!</definedName>
    <definedName name="__ST146">#REF!</definedName>
    <definedName name="__ST166">[8]BASE!$D$248</definedName>
    <definedName name="__ST186" localSheetId="11">#REF!</definedName>
    <definedName name="__ST186" localSheetId="4">#REF!</definedName>
    <definedName name="__ST186" localSheetId="7">#REF!</definedName>
    <definedName name="__ST186" localSheetId="6">#REF!</definedName>
    <definedName name="__ST186" localSheetId="0">#REF!</definedName>
    <definedName name="__ST186">#REF!</definedName>
    <definedName name="__ST206" localSheetId="11">#REF!</definedName>
    <definedName name="__ST206" localSheetId="4">#REF!</definedName>
    <definedName name="__ST206" localSheetId="7">#REF!</definedName>
    <definedName name="__ST206" localSheetId="6">#REF!</definedName>
    <definedName name="__ST206" localSheetId="0">#REF!</definedName>
    <definedName name="__ST206">#REF!</definedName>
    <definedName name="__ST86" localSheetId="11">#REF!</definedName>
    <definedName name="__ST86" localSheetId="4">#REF!</definedName>
    <definedName name="__ST86" localSheetId="7">#REF!</definedName>
    <definedName name="__ST86" localSheetId="6">#REF!</definedName>
    <definedName name="__ST86" localSheetId="0">#REF!</definedName>
    <definedName name="__ST86">#REF!</definedName>
    <definedName name="__tab1" localSheetId="10">#REF!</definedName>
    <definedName name="__tab1" localSheetId="9">#REF!</definedName>
    <definedName name="__tab1" localSheetId="11">#REF!</definedName>
    <definedName name="__tab1" localSheetId="4">#REF!</definedName>
    <definedName name="__tab1" localSheetId="7">#REF!</definedName>
    <definedName name="__tab1" localSheetId="6">#REF!</definedName>
    <definedName name="__tab1" localSheetId="0">#REF!</definedName>
    <definedName name="__tab1">#REF!</definedName>
    <definedName name="__tab2" localSheetId="10">#REF!</definedName>
    <definedName name="__tab2" localSheetId="9">#REF!</definedName>
    <definedName name="__tab2" localSheetId="11">#REF!</definedName>
    <definedName name="__tab2" localSheetId="4">#REF!</definedName>
    <definedName name="__tab2" localSheetId="7">#REF!</definedName>
    <definedName name="__tab2" localSheetId="6">#REF!</definedName>
    <definedName name="__tab2" localSheetId="0">#REF!</definedName>
    <definedName name="__tab2">#REF!</definedName>
    <definedName name="__tab3" localSheetId="10">#REF!</definedName>
    <definedName name="__tab3" localSheetId="9">#REF!</definedName>
    <definedName name="__tab3" localSheetId="11">#REF!</definedName>
    <definedName name="__tab3" localSheetId="4">#REF!</definedName>
    <definedName name="__tab3" localSheetId="7">#REF!</definedName>
    <definedName name="__tab3" localSheetId="6">#REF!</definedName>
    <definedName name="__tab3" localSheetId="0">#REF!</definedName>
    <definedName name="__tab3">#REF!</definedName>
    <definedName name="__TAB4" localSheetId="10">#REF!</definedName>
    <definedName name="__TAB4" localSheetId="9">#REF!</definedName>
    <definedName name="__TAB4" localSheetId="11">#REF!</definedName>
    <definedName name="__TAB4" localSheetId="4">#REF!</definedName>
    <definedName name="__TAB4" localSheetId="7">#REF!</definedName>
    <definedName name="__TAB4" localSheetId="6">#REF!</definedName>
    <definedName name="__TAB4" localSheetId="0">#REF!</definedName>
    <definedName name="__TAB4">#REF!</definedName>
    <definedName name="__TAP2" localSheetId="11">#REF!</definedName>
    <definedName name="__TAP2" localSheetId="4">#REF!</definedName>
    <definedName name="__TAP2" localSheetId="7">#REF!</definedName>
    <definedName name="__TAP2" localSheetId="6">#REF!</definedName>
    <definedName name="__TAP2" localSheetId="0">#REF!</definedName>
    <definedName name="__TAP2">#REF!</definedName>
    <definedName name="__TEE1" localSheetId="11">#REF!</definedName>
    <definedName name="__TEE1" localSheetId="4">#REF!</definedName>
    <definedName name="__TEE1" localSheetId="7">#REF!</definedName>
    <definedName name="__TEE1" localSheetId="6">#REF!</definedName>
    <definedName name="__TEE1" localSheetId="0">#REF!</definedName>
    <definedName name="__TEE1">#REF!</definedName>
    <definedName name="__TEE2" localSheetId="11">#REF!</definedName>
    <definedName name="__TEE2" localSheetId="4">#REF!</definedName>
    <definedName name="__TEE2" localSheetId="7">#REF!</definedName>
    <definedName name="__TEE2" localSheetId="6">#REF!</definedName>
    <definedName name="__TEE2" localSheetId="0">#REF!</definedName>
    <definedName name="__TEE2">#REF!</definedName>
    <definedName name="__TEE32" localSheetId="11">#REF!</definedName>
    <definedName name="__TEE32" localSheetId="4">#REF!</definedName>
    <definedName name="__TEE32" localSheetId="7">#REF!</definedName>
    <definedName name="__TEE32" localSheetId="6">#REF!</definedName>
    <definedName name="__TEE32" localSheetId="0">#REF!</definedName>
    <definedName name="__TEE32">#REF!</definedName>
    <definedName name="__TEE33" localSheetId="11">#REF!</definedName>
    <definedName name="__TEE33" localSheetId="4">#REF!</definedName>
    <definedName name="__TEE33" localSheetId="7">#REF!</definedName>
    <definedName name="__TEE33" localSheetId="6">#REF!</definedName>
    <definedName name="__TEE33" localSheetId="0">#REF!</definedName>
    <definedName name="__TEE33">#REF!</definedName>
    <definedName name="__TEP44">[21]BASE!$D$116</definedName>
    <definedName name="__TES44" localSheetId="12">[19]BASE!$D$178</definedName>
    <definedName name="__TES44">[20]BASE!$D$178</definedName>
    <definedName name="__TES64" localSheetId="11">#REF!</definedName>
    <definedName name="__TES64" localSheetId="4">#REF!</definedName>
    <definedName name="__TES64" localSheetId="7">#REF!</definedName>
    <definedName name="__TES64" localSheetId="6">#REF!</definedName>
    <definedName name="__TES64" localSheetId="0">#REF!</definedName>
    <definedName name="__TES64">#REF!</definedName>
    <definedName name="__TES66">[14]BASE!$D$224</definedName>
    <definedName name="__THF12" localSheetId="11">#REF!</definedName>
    <definedName name="__THF12" localSheetId="4">#REF!</definedName>
    <definedName name="__THF12" localSheetId="7">#REF!</definedName>
    <definedName name="__THF12" localSheetId="6">#REF!</definedName>
    <definedName name="__THF12" localSheetId="0">#REF!</definedName>
    <definedName name="__THF12">#REF!</definedName>
    <definedName name="__THF128" localSheetId="12">[19]BASE!$D$256</definedName>
    <definedName name="__THF128">[20]BASE!$D$256</definedName>
    <definedName name="__TLL3" localSheetId="11">#REF!</definedName>
    <definedName name="__TLL3" localSheetId="4">#REF!</definedName>
    <definedName name="__TLL3" localSheetId="7">#REF!</definedName>
    <definedName name="__TLL3" localSheetId="6">#REF!</definedName>
    <definedName name="__TLL3" localSheetId="0">#REF!</definedName>
    <definedName name="__TLL3">#REF!</definedName>
    <definedName name="__TP1" localSheetId="11">#REF!</definedName>
    <definedName name="__TP1" localSheetId="4">#REF!</definedName>
    <definedName name="__TP1" localSheetId="7">#REF!</definedName>
    <definedName name="__TP1" localSheetId="6">#REF!</definedName>
    <definedName name="__TP1" localSheetId="0">#REF!</definedName>
    <definedName name="__TP1">#REF!</definedName>
    <definedName name="__TPE1132" localSheetId="11">#REF!</definedName>
    <definedName name="__TPE1132" localSheetId="4">#REF!</definedName>
    <definedName name="__TPE1132" localSheetId="7">#REF!</definedName>
    <definedName name="__TPE1132" localSheetId="6">#REF!</definedName>
    <definedName name="__TPE1132" localSheetId="0">#REF!</definedName>
    <definedName name="__TPE1132">#REF!</definedName>
    <definedName name="__TPE12" localSheetId="12">[19]BASE!$D$146</definedName>
    <definedName name="__TPE12">[20]BASE!$D$146</definedName>
    <definedName name="__TPE1331" localSheetId="11">#REF!</definedName>
    <definedName name="__TPE1331" localSheetId="4">#REF!</definedName>
    <definedName name="__TPE1331" localSheetId="7">#REF!</definedName>
    <definedName name="__TPE1331" localSheetId="6">#REF!</definedName>
    <definedName name="__TPE1331" localSheetId="0">#REF!</definedName>
    <definedName name="__TPE1331">#REF!</definedName>
    <definedName name="__TPE1701" localSheetId="11">#REF!</definedName>
    <definedName name="__TPE1701" localSheetId="4">#REF!</definedName>
    <definedName name="__TPE1701" localSheetId="7">#REF!</definedName>
    <definedName name="__TPE1701" localSheetId="6">#REF!</definedName>
    <definedName name="__TPE1701" localSheetId="0">#REF!</definedName>
    <definedName name="__TPE1701">#REF!</definedName>
    <definedName name="__TPE1702" localSheetId="11">#REF!</definedName>
    <definedName name="__TPE1702" localSheetId="4">#REF!</definedName>
    <definedName name="__TPE1702" localSheetId="7">#REF!</definedName>
    <definedName name="__TPE1702" localSheetId="6">#REF!</definedName>
    <definedName name="__TPE1702" localSheetId="0">#REF!</definedName>
    <definedName name="__TPE1702">#REF!</definedName>
    <definedName name="__TPE1703" localSheetId="11">#REF!</definedName>
    <definedName name="__TPE1703" localSheetId="4">#REF!</definedName>
    <definedName name="__TPE1703" localSheetId="7">#REF!</definedName>
    <definedName name="__TPE1703" localSheetId="6">#REF!</definedName>
    <definedName name="__TPE1703" localSheetId="0">#REF!</definedName>
    <definedName name="__TPE1703">#REF!</definedName>
    <definedName name="__TPE1704" localSheetId="11">#REF!</definedName>
    <definedName name="__TPE1704" localSheetId="4">#REF!</definedName>
    <definedName name="__TPE1704" localSheetId="7">#REF!</definedName>
    <definedName name="__TPE1704" localSheetId="6">#REF!</definedName>
    <definedName name="__TPE1704" localSheetId="0">#REF!</definedName>
    <definedName name="__TPE1704">#REF!</definedName>
    <definedName name="__TPE1706" localSheetId="11">#REF!</definedName>
    <definedName name="__TPE1706" localSheetId="4">#REF!</definedName>
    <definedName name="__TPE1706" localSheetId="7">#REF!</definedName>
    <definedName name="__TPE1706" localSheetId="6">#REF!</definedName>
    <definedName name="__TPE1706" localSheetId="0">#REF!</definedName>
    <definedName name="__TPE1706">#REF!</definedName>
    <definedName name="__TPE1708" localSheetId="11">#REF!</definedName>
    <definedName name="__TPE1708" localSheetId="4">#REF!</definedName>
    <definedName name="__TPE1708" localSheetId="7">#REF!</definedName>
    <definedName name="__TPE1708" localSheetId="6">#REF!</definedName>
    <definedName name="__TPE1708" localSheetId="0">#REF!</definedName>
    <definedName name="__TPE1708">#REF!</definedName>
    <definedName name="__TPE1710" localSheetId="11">#REF!</definedName>
    <definedName name="__TPE1710" localSheetId="4">#REF!</definedName>
    <definedName name="__TPE1710" localSheetId="7">#REF!</definedName>
    <definedName name="__TPE1710" localSheetId="6">#REF!</definedName>
    <definedName name="__TPE1710" localSheetId="0">#REF!</definedName>
    <definedName name="__TPE1710">#REF!</definedName>
    <definedName name="__TPE1735" localSheetId="11">#REF!</definedName>
    <definedName name="__TPE1735" localSheetId="4">#REF!</definedName>
    <definedName name="__TPE1735" localSheetId="7">#REF!</definedName>
    <definedName name="__TPE1735" localSheetId="6">#REF!</definedName>
    <definedName name="__TPE1735" localSheetId="0">#REF!</definedName>
    <definedName name="__TPE1735">#REF!</definedName>
    <definedName name="__TPE1763" localSheetId="11">#REF!</definedName>
    <definedName name="__TPE1763" localSheetId="4">#REF!</definedName>
    <definedName name="__TPE1763" localSheetId="7">#REF!</definedName>
    <definedName name="__TPE1763" localSheetId="6">#REF!</definedName>
    <definedName name="__TPE1763" localSheetId="0">#REF!</definedName>
    <definedName name="__TPE1763">#REF!</definedName>
    <definedName name="__TPE1790" localSheetId="11">#REF!</definedName>
    <definedName name="__TPE1790" localSheetId="4">#REF!</definedName>
    <definedName name="__TPE1790" localSheetId="7">#REF!</definedName>
    <definedName name="__TPE1790" localSheetId="6">#REF!</definedName>
    <definedName name="__TPE1790" localSheetId="0">#REF!</definedName>
    <definedName name="__TPE1790">#REF!</definedName>
    <definedName name="__TPE8016">[8]BASE!$D$146</definedName>
    <definedName name="__TPE8020">[8]BASE!$D$147</definedName>
    <definedName name="__TPE8025">[8]BASE!$D$148</definedName>
    <definedName name="__TPF12" localSheetId="12">[19]BASE!$D$316</definedName>
    <definedName name="__TPF12">[20]BASE!$D$316</definedName>
    <definedName name="__TPN1002">[8]BASE!$D$150</definedName>
    <definedName name="__TPN1003">[8]BASE!$D$151</definedName>
    <definedName name="__TPN1004">[8]BASE!$D$152</definedName>
    <definedName name="__TPN1006">[8]BASE!$D$153</definedName>
    <definedName name="__TPN1008">[8]BASE!$D$154</definedName>
    <definedName name="__TPN1202">[8]BASE!$D$160</definedName>
    <definedName name="__TPN1203">[8]BASE!$D$161</definedName>
    <definedName name="__TPN1204">[8]BASE!$D$162</definedName>
    <definedName name="__TPN1206">[8]BASE!$D$163</definedName>
    <definedName name="__TPN1208">[8]BASE!$D$164</definedName>
    <definedName name="__TPN16012">[8]BASE!$D$167</definedName>
    <definedName name="__TPN1602">[8]BASE!$D$168</definedName>
    <definedName name="__TPN1603">[8]BASE!$D$169</definedName>
    <definedName name="__TPN1604">[8]BASE!$D$170</definedName>
    <definedName name="__TPN1606">[8]BASE!$D$171</definedName>
    <definedName name="__TPN1608">[8]BASE!$D$172</definedName>
    <definedName name="__TR114" localSheetId="11">#REF!</definedName>
    <definedName name="__TR114" localSheetId="4">#REF!</definedName>
    <definedName name="__TR114" localSheetId="7">#REF!</definedName>
    <definedName name="__TR114" localSheetId="6">#REF!</definedName>
    <definedName name="__TR114" localSheetId="0">#REF!</definedName>
    <definedName name="__TR114">#REF!</definedName>
    <definedName name="__TUZ22" localSheetId="11">[9]BASE!#REF!</definedName>
    <definedName name="__TUZ22" localSheetId="4">[9]BASE!#REF!</definedName>
    <definedName name="__TUZ22" localSheetId="7">[9]BASE!#REF!</definedName>
    <definedName name="__TUZ22" localSheetId="6">[9]BASE!#REF!</definedName>
    <definedName name="__TUZ22" localSheetId="0">[9]BASE!#REF!</definedName>
    <definedName name="__TUZ22">[9]BASE!#REF!</definedName>
    <definedName name="__TUZ36" localSheetId="11">[9]BASE!#REF!</definedName>
    <definedName name="__TUZ36" localSheetId="4">[9]BASE!#REF!</definedName>
    <definedName name="__TUZ36" localSheetId="6">[9]BASE!#REF!</definedName>
    <definedName name="__TUZ36" localSheetId="0">[9]BASE!#REF!</definedName>
    <definedName name="__TUZ36">[9]BASE!#REF!</definedName>
    <definedName name="__TZ2110" localSheetId="11">#REF!</definedName>
    <definedName name="__TZ2110" localSheetId="4">#REF!</definedName>
    <definedName name="__TZ2110" localSheetId="7">#REF!</definedName>
    <definedName name="__TZ2110" localSheetId="6">#REF!</definedName>
    <definedName name="__TZ2110" localSheetId="0">#REF!</definedName>
    <definedName name="__TZ2110">#REF!</definedName>
    <definedName name="__TZ2112" localSheetId="11">#REF!</definedName>
    <definedName name="__TZ2112" localSheetId="4">#REF!</definedName>
    <definedName name="__TZ2112" localSheetId="7">#REF!</definedName>
    <definedName name="__TZ2112" localSheetId="6">#REF!</definedName>
    <definedName name="__TZ2112" localSheetId="0">#REF!</definedName>
    <definedName name="__TZ2112">#REF!</definedName>
    <definedName name="__TZ2114" localSheetId="11">#REF!</definedName>
    <definedName name="__TZ2114" localSheetId="4">#REF!</definedName>
    <definedName name="__TZ2114" localSheetId="7">#REF!</definedName>
    <definedName name="__TZ2114" localSheetId="6">#REF!</definedName>
    <definedName name="__TZ2114" localSheetId="0">#REF!</definedName>
    <definedName name="__TZ2114">#REF!</definedName>
    <definedName name="__TZ2116" localSheetId="11">#REF!</definedName>
    <definedName name="__TZ2116" localSheetId="4">#REF!</definedName>
    <definedName name="__TZ2116" localSheetId="7">#REF!</definedName>
    <definedName name="__TZ2116" localSheetId="6">#REF!</definedName>
    <definedName name="__TZ2116" localSheetId="0">#REF!</definedName>
    <definedName name="__TZ2116">#REF!</definedName>
    <definedName name="__TZ212" localSheetId="12">[19]BASE!$D$77</definedName>
    <definedName name="__TZ212">[20]BASE!$D$77</definedName>
    <definedName name="__TZ213" localSheetId="12">[19]BASE!$D$79</definedName>
    <definedName name="__TZ213">[20]BASE!$D$79</definedName>
    <definedName name="__TZ214" localSheetId="12">[19]BASE!$D$80</definedName>
    <definedName name="__TZ214">[20]BASE!$D$80</definedName>
    <definedName name="__TZ216" localSheetId="12">[19]BASE!$D$81</definedName>
    <definedName name="__TZ216">[20]BASE!$D$81</definedName>
    <definedName name="__TZ218" localSheetId="12">[19]BASE!$D$82</definedName>
    <definedName name="__TZ218">[20]BASE!$D$82</definedName>
    <definedName name="__TZ225" localSheetId="11">#REF!</definedName>
    <definedName name="__TZ225" localSheetId="4">#REF!</definedName>
    <definedName name="__TZ225" localSheetId="7">#REF!</definedName>
    <definedName name="__TZ225" localSheetId="6">#REF!</definedName>
    <definedName name="__TZ225" localSheetId="0">#REF!</definedName>
    <definedName name="__TZ225">#REF!</definedName>
    <definedName name="__TZ2610" localSheetId="11">#REF!</definedName>
    <definedName name="__TZ2610" localSheetId="4">#REF!</definedName>
    <definedName name="__TZ2610" localSheetId="7">#REF!</definedName>
    <definedName name="__TZ2610" localSheetId="6">#REF!</definedName>
    <definedName name="__TZ2610" localSheetId="0">#REF!</definedName>
    <definedName name="__TZ2610">#REF!</definedName>
    <definedName name="__TZ2612" localSheetId="11">#REF!</definedName>
    <definedName name="__TZ2612" localSheetId="4">#REF!</definedName>
    <definedName name="__TZ2612" localSheetId="7">#REF!</definedName>
    <definedName name="__TZ2612" localSheetId="6">#REF!</definedName>
    <definedName name="__TZ2612" localSheetId="0">#REF!</definedName>
    <definedName name="__TZ2612">#REF!</definedName>
    <definedName name="__TZ2616" localSheetId="11">#REF!</definedName>
    <definedName name="__TZ2616" localSheetId="4">#REF!</definedName>
    <definedName name="__TZ2616" localSheetId="7">#REF!</definedName>
    <definedName name="__TZ2616" localSheetId="6">#REF!</definedName>
    <definedName name="__TZ2616" localSheetId="0">#REF!</definedName>
    <definedName name="__TZ2616">#REF!</definedName>
    <definedName name="__TZ262">[14]BASE!$D$99</definedName>
    <definedName name="__TZ263" localSheetId="12">[19]BASE!$D$89</definedName>
    <definedName name="__TZ263">[20]BASE!$D$89</definedName>
    <definedName name="__TZ264" localSheetId="12">[19]BASE!$D$90</definedName>
    <definedName name="__TZ264">[20]BASE!$D$90</definedName>
    <definedName name="__TZ266" localSheetId="12">[19]BASE!$D$91</definedName>
    <definedName name="__TZ266">[20]BASE!$D$91</definedName>
    <definedName name="__TZ268" localSheetId="11">#REF!</definedName>
    <definedName name="__TZ268" localSheetId="4">#REF!</definedName>
    <definedName name="__TZ268" localSheetId="7">#REF!</definedName>
    <definedName name="__TZ268" localSheetId="6">#REF!</definedName>
    <definedName name="__TZ268" localSheetId="0">#REF!</definedName>
    <definedName name="__TZ268">#REF!</definedName>
    <definedName name="__TZ323" localSheetId="11">[9]BASE!#REF!</definedName>
    <definedName name="__TZ323" localSheetId="4">[9]BASE!#REF!</definedName>
    <definedName name="__TZ323" localSheetId="7">[9]BASE!#REF!</definedName>
    <definedName name="__TZ323" localSheetId="6">[9]BASE!#REF!</definedName>
    <definedName name="__TZ323" localSheetId="0">[9]BASE!#REF!</definedName>
    <definedName name="__TZ323">[9]BASE!#REF!</definedName>
    <definedName name="__TZ324" localSheetId="11">[9]BASE!#REF!</definedName>
    <definedName name="__TZ324" localSheetId="4">[9]BASE!#REF!</definedName>
    <definedName name="__TZ324" localSheetId="6">[9]BASE!#REF!</definedName>
    <definedName name="__TZ324" localSheetId="0">[9]BASE!#REF!</definedName>
    <definedName name="__TZ324">[9]BASE!#REF!</definedName>
    <definedName name="__TZ32510" localSheetId="11">#REF!</definedName>
    <definedName name="__TZ32510" localSheetId="4">#REF!</definedName>
    <definedName name="__TZ32510" localSheetId="7">#REF!</definedName>
    <definedName name="__TZ32510" localSheetId="6">#REF!</definedName>
    <definedName name="__TZ32510" localSheetId="0">#REF!</definedName>
    <definedName name="__TZ32510">#REF!</definedName>
    <definedName name="__TZ32512" localSheetId="11">#REF!</definedName>
    <definedName name="__TZ32512" localSheetId="4">#REF!</definedName>
    <definedName name="__TZ32512" localSheetId="7">#REF!</definedName>
    <definedName name="__TZ32512" localSheetId="6">#REF!</definedName>
    <definedName name="__TZ32512" localSheetId="0">#REF!</definedName>
    <definedName name="__TZ32512">#REF!</definedName>
    <definedName name="__TZ3253" localSheetId="11">#REF!</definedName>
    <definedName name="__TZ3253" localSheetId="4">#REF!</definedName>
    <definedName name="__TZ3253" localSheetId="7">#REF!</definedName>
    <definedName name="__TZ3253" localSheetId="6">#REF!</definedName>
    <definedName name="__TZ3253" localSheetId="0">#REF!</definedName>
    <definedName name="__TZ3253">#REF!</definedName>
    <definedName name="__TZ3254">[14]BASE!$D$112</definedName>
    <definedName name="__TZ3256">[14]BASE!$D$113</definedName>
    <definedName name="__TZ3258" localSheetId="11">#REF!</definedName>
    <definedName name="__TZ3258" localSheetId="4">#REF!</definedName>
    <definedName name="__TZ3258" localSheetId="7">#REF!</definedName>
    <definedName name="__TZ3258" localSheetId="6">#REF!</definedName>
    <definedName name="__TZ3258" localSheetId="0">#REF!</definedName>
    <definedName name="__TZ3258">#REF!</definedName>
    <definedName name="__TZ4110" localSheetId="11">#REF!</definedName>
    <definedName name="__TZ4110" localSheetId="4">#REF!</definedName>
    <definedName name="__TZ4110" localSheetId="7">#REF!</definedName>
    <definedName name="__TZ4110" localSheetId="6">#REF!</definedName>
    <definedName name="__TZ4110" localSheetId="0">#REF!</definedName>
    <definedName name="__TZ4110">#REF!</definedName>
    <definedName name="__TZ4112" localSheetId="11">#REF!</definedName>
    <definedName name="__TZ4112" localSheetId="4">#REF!</definedName>
    <definedName name="__TZ4112" localSheetId="7">#REF!</definedName>
    <definedName name="__TZ4112" localSheetId="6">#REF!</definedName>
    <definedName name="__TZ4112" localSheetId="0">#REF!</definedName>
    <definedName name="__TZ4112">#REF!</definedName>
    <definedName name="__TZ414">[14]BASE!$D$122</definedName>
    <definedName name="__TZ416">[14]BASE!$D$123</definedName>
    <definedName name="__TZ418">[14]BASE!$D$124</definedName>
    <definedName name="__UDD06" localSheetId="11">#REF!</definedName>
    <definedName name="__UDD06" localSheetId="4">#REF!</definedName>
    <definedName name="__UDD06" localSheetId="7">#REF!</definedName>
    <definedName name="__UDD06" localSheetId="6">#REF!</definedName>
    <definedName name="__UDD06" localSheetId="0">#REF!</definedName>
    <definedName name="__UDD06">#REF!</definedName>
    <definedName name="__UDD08" localSheetId="11">#REF!</definedName>
    <definedName name="__UDD08" localSheetId="4">#REF!</definedName>
    <definedName name="__UDD08" localSheetId="7">#REF!</definedName>
    <definedName name="__UDD08" localSheetId="6">#REF!</definedName>
    <definedName name="__UDD08" localSheetId="0">#REF!</definedName>
    <definedName name="__UDD08">#REF!</definedName>
    <definedName name="__UNI32" localSheetId="11">#REF!</definedName>
    <definedName name="__UNI32" localSheetId="4">#REF!</definedName>
    <definedName name="__UNI32" localSheetId="7">#REF!</definedName>
    <definedName name="__UNI32" localSheetId="6">#REF!</definedName>
    <definedName name="__UNI32" localSheetId="0">#REF!</definedName>
    <definedName name="__UNI32">#REF!</definedName>
    <definedName name="__Vol1" localSheetId="9">[12]Item!$A$1:$D$65536</definedName>
    <definedName name="__Vol1">[12]Item!$A$1:$D$65536</definedName>
    <definedName name="_1243" localSheetId="11">#REF!</definedName>
    <definedName name="_1243" localSheetId="4">#REF!</definedName>
    <definedName name="_1243" localSheetId="7">#REF!</definedName>
    <definedName name="_1243" localSheetId="6">#REF!</definedName>
    <definedName name="_1243" localSheetId="0">#REF!</definedName>
    <definedName name="_1243">#REF!</definedName>
    <definedName name="_13_1_6" localSheetId="11">#REF!</definedName>
    <definedName name="_13_1_6" localSheetId="4">#REF!</definedName>
    <definedName name="_13_1_6" localSheetId="7">#REF!</definedName>
    <definedName name="_13_1_6" localSheetId="6">#REF!</definedName>
    <definedName name="_13_1_6" localSheetId="0">#REF!</definedName>
    <definedName name="_13_1_6">#REF!</definedName>
    <definedName name="_19Excel_BuiltIn_Print_Area_1_1_1" localSheetId="10">#REF!</definedName>
    <definedName name="_19Excel_BuiltIn_Print_Area_1_1_1" localSheetId="9">#REF!</definedName>
    <definedName name="_19Excel_BuiltIn_Print_Area_1_1_1" localSheetId="11">#REF!</definedName>
    <definedName name="_19Excel_BuiltIn_Print_Area_1_1_1" localSheetId="4">#REF!</definedName>
    <definedName name="_19Excel_BuiltIn_Print_Area_1_1_1" localSheetId="7">#REF!</definedName>
    <definedName name="_19Excel_BuiltIn_Print_Area_1_1_1" localSheetId="6">#REF!</definedName>
    <definedName name="_19Excel_BuiltIn_Print_Area_1_1_1" localSheetId="0">#REF!</definedName>
    <definedName name="_19Excel_BuiltIn_Print_Area_1_1_1">#REF!</definedName>
    <definedName name="_1Excel_BuiltIn_Print_Area_1_1" localSheetId="10">#REF!</definedName>
    <definedName name="_1Excel_BuiltIn_Print_Area_1_1" localSheetId="9">#REF!</definedName>
    <definedName name="_1Excel_BuiltIn_Print_Area_1_1" localSheetId="11">#REF!</definedName>
    <definedName name="_1Excel_BuiltIn_Print_Area_1_1" localSheetId="4">#REF!</definedName>
    <definedName name="_1Excel_BuiltIn_Print_Area_1_1" localSheetId="7">#REF!</definedName>
    <definedName name="_1Excel_BuiltIn_Print_Area_1_1" localSheetId="6">#REF!</definedName>
    <definedName name="_1Excel_BuiltIn_Print_Area_1_1" localSheetId="0">#REF!</definedName>
    <definedName name="_1Excel_BuiltIn_Print_Area_1_1">#REF!</definedName>
    <definedName name="_1Excel_BuiltIn_Print_Area_1_1_1" localSheetId="10">#REF!</definedName>
    <definedName name="_1Excel_BuiltIn_Print_Area_1_1_1" localSheetId="9">#REF!</definedName>
    <definedName name="_1Excel_BuiltIn_Print_Area_1_1_1" localSheetId="11">#REF!</definedName>
    <definedName name="_1Excel_BuiltIn_Print_Area_1_1_1" localSheetId="4">#REF!</definedName>
    <definedName name="_1Excel_BuiltIn_Print_Area_1_1_1" localSheetId="7">#REF!</definedName>
    <definedName name="_1Excel_BuiltIn_Print_Area_1_1_1" localSheetId="6">#REF!</definedName>
    <definedName name="_1Excel_BuiltIn_Print_Area_1_1_1" localSheetId="0">#REF!</definedName>
    <definedName name="_1Excel_BuiltIn_Print_Area_1_1_1">#REF!</definedName>
    <definedName name="_1Sin_nombre" localSheetId="11">#REF!</definedName>
    <definedName name="_1Sin_nombre" localSheetId="4">#REF!</definedName>
    <definedName name="_1Sin_nombre" localSheetId="7">#REF!</definedName>
    <definedName name="_1Sin_nombre" localSheetId="6">#REF!</definedName>
    <definedName name="_1Sin_nombre" localSheetId="0">#REF!</definedName>
    <definedName name="_1Sin_nombre">#REF!</definedName>
    <definedName name="_25Excel_BuiltIn_Print_Titles_1_1_1_1" localSheetId="10">#REF!</definedName>
    <definedName name="_25Excel_BuiltIn_Print_Titles_1_1_1_1" localSheetId="9">#REF!</definedName>
    <definedName name="_25Excel_BuiltIn_Print_Titles_1_1_1_1" localSheetId="11">#REF!</definedName>
    <definedName name="_25Excel_BuiltIn_Print_Titles_1_1_1_1" localSheetId="4">#REF!</definedName>
    <definedName name="_25Excel_BuiltIn_Print_Titles_1_1_1_1" localSheetId="7">#REF!</definedName>
    <definedName name="_25Excel_BuiltIn_Print_Titles_1_1_1_1" localSheetId="6">#REF!</definedName>
    <definedName name="_25Excel_BuiltIn_Print_Titles_1_1_1_1" localSheetId="0">#REF!</definedName>
    <definedName name="_25Excel_BuiltIn_Print_Titles_1_1_1_1">#REF!</definedName>
    <definedName name="_2Excel_BuiltIn_Print_Titles_1_1_1_1" localSheetId="10">#REF!</definedName>
    <definedName name="_2Excel_BuiltIn_Print_Titles_1_1_1_1" localSheetId="9">#REF!</definedName>
    <definedName name="_2Excel_BuiltIn_Print_Titles_1_1_1_1" localSheetId="11">#REF!</definedName>
    <definedName name="_2Excel_BuiltIn_Print_Titles_1_1_1_1" localSheetId="4">#REF!</definedName>
    <definedName name="_2Excel_BuiltIn_Print_Titles_1_1_1_1" localSheetId="7">#REF!</definedName>
    <definedName name="_2Excel_BuiltIn_Print_Titles_1_1_1_1" localSheetId="6">#REF!</definedName>
    <definedName name="_2Excel_BuiltIn_Print_Titles_1_1_1_1" localSheetId="0">#REF!</definedName>
    <definedName name="_2Excel_BuiltIn_Print_Titles_1_1_1_1">#REF!</definedName>
    <definedName name="_ADH12" localSheetId="11">#REF!</definedName>
    <definedName name="_ADH12" localSheetId="4">#REF!</definedName>
    <definedName name="_ADH12" localSheetId="7">#REF!</definedName>
    <definedName name="_ADH12" localSheetId="6">#REF!</definedName>
    <definedName name="_ADH12" localSheetId="0">#REF!</definedName>
    <definedName name="_ADH12">#REF!</definedName>
    <definedName name="_ADM12" localSheetId="11">#REF!</definedName>
    <definedName name="_ADM12" localSheetId="4">#REF!</definedName>
    <definedName name="_ADM12" localSheetId="7">#REF!</definedName>
    <definedName name="_ADM12" localSheetId="6">#REF!</definedName>
    <definedName name="_ADM12" localSheetId="0">#REF!</definedName>
    <definedName name="_ADM12">#REF!</definedName>
    <definedName name="_ADM2" localSheetId="11">#REF!</definedName>
    <definedName name="_ADM2" localSheetId="4">#REF!</definedName>
    <definedName name="_ADM2" localSheetId="7">#REF!</definedName>
    <definedName name="_ADM2" localSheetId="6">#REF!</definedName>
    <definedName name="_ADM2" localSheetId="0">#REF!</definedName>
    <definedName name="_ADM2">#REF!</definedName>
    <definedName name="_ADM3" localSheetId="11">#REF!</definedName>
    <definedName name="_ADM3" localSheetId="4">#REF!</definedName>
    <definedName name="_ADM3" localSheetId="7">#REF!</definedName>
    <definedName name="_ADM3" localSheetId="6">#REF!</definedName>
    <definedName name="_ADM3" localSheetId="0">#REF!</definedName>
    <definedName name="_ADM3">#REF!</definedName>
    <definedName name="_ADM4" localSheetId="11">#REF!</definedName>
    <definedName name="_ADM4" localSheetId="4">#REF!</definedName>
    <definedName name="_ADM4" localSheetId="7">#REF!</definedName>
    <definedName name="_ADM4" localSheetId="6">#REF!</definedName>
    <definedName name="_ADM4" localSheetId="0">#REF!</definedName>
    <definedName name="_ADM4">#REF!</definedName>
    <definedName name="_ADP1" localSheetId="11">#REF!</definedName>
    <definedName name="_ADP1" localSheetId="4">#REF!</definedName>
    <definedName name="_ADP1" localSheetId="7">#REF!</definedName>
    <definedName name="_ADP1" localSheetId="6">#REF!</definedName>
    <definedName name="_ADP1" localSheetId="0">#REF!</definedName>
    <definedName name="_ADP1">#REF!</definedName>
    <definedName name="_AFC1">[22]INV!$A$25:$D$28</definedName>
    <definedName name="_AFC3">[22]INV!$F$25:$I$28</definedName>
    <definedName name="_AFC5">[22]INV!$K$25:$N$28</definedName>
    <definedName name="_AIU1" localSheetId="11">#REF!</definedName>
    <definedName name="_AIU1" localSheetId="4">#REF!</definedName>
    <definedName name="_AIU1" localSheetId="7">#REF!</definedName>
    <definedName name="_AIU1" localSheetId="6">#REF!</definedName>
    <definedName name="_AIU1" localSheetId="0">#REF!</definedName>
    <definedName name="_AIU1">#REF!</definedName>
    <definedName name="_aiu2" localSheetId="10">[11]AIU!$J$105</definedName>
    <definedName name="_aiu2" localSheetId="9">[11]AIU!$J$105</definedName>
    <definedName name="_AIU2">[25]BASE!$C$5</definedName>
    <definedName name="_apu1" localSheetId="10">[3]INSUMOS!#REF!</definedName>
    <definedName name="_apu1" localSheetId="9">[3]INSUMOS!#REF!</definedName>
    <definedName name="_apu1" localSheetId="11">[3]INSUMOS!#REF!</definedName>
    <definedName name="_apu1" localSheetId="4">[3]INSUMOS!#REF!</definedName>
    <definedName name="_apu1" localSheetId="6">[3]INSUMOS!#REF!</definedName>
    <definedName name="_apu1" localSheetId="0">[3]INSUMOS!#REF!</definedName>
    <definedName name="_apu1">[3]INSUMOS!#REF!</definedName>
    <definedName name="_APU221" localSheetId="3">#REF!</definedName>
    <definedName name="_APU221" localSheetId="11">#REF!</definedName>
    <definedName name="_APU221" localSheetId="4">#REF!</definedName>
    <definedName name="_APU221" localSheetId="7">#REF!</definedName>
    <definedName name="_APU221" localSheetId="6">#REF!</definedName>
    <definedName name="_APU221" localSheetId="0">#REF!</definedName>
    <definedName name="_APU221">#REF!</definedName>
    <definedName name="_APU465" localSheetId="11">[26]!absc</definedName>
    <definedName name="_APU465" localSheetId="4">[26]!absc</definedName>
    <definedName name="_APU465" localSheetId="6">[26]!absc</definedName>
    <definedName name="_APU465" localSheetId="0">[26]!absc</definedName>
    <definedName name="_APU465">[26]!absc</definedName>
    <definedName name="_B136044" localSheetId="11">#REF!</definedName>
    <definedName name="_B136044" localSheetId="4">#REF!</definedName>
    <definedName name="_B136044" localSheetId="7">#REF!</definedName>
    <definedName name="_B136044" localSheetId="6">#REF!</definedName>
    <definedName name="_B136044" localSheetId="0">#REF!</definedName>
    <definedName name="_B136044">#REF!</definedName>
    <definedName name="_B150019" localSheetId="11">#REF!</definedName>
    <definedName name="_B150019" localSheetId="4">#REF!</definedName>
    <definedName name="_B150019" localSheetId="7">#REF!</definedName>
    <definedName name="_B150019" localSheetId="6">#REF!</definedName>
    <definedName name="_B150019" localSheetId="0">#REF!</definedName>
    <definedName name="_B150019">#REF!</definedName>
    <definedName name="_B195381" localSheetId="11">#REF!</definedName>
    <definedName name="_B195381" localSheetId="4">#REF!</definedName>
    <definedName name="_B195381" localSheetId="7">#REF!</definedName>
    <definedName name="_B195381" localSheetId="6">#REF!</definedName>
    <definedName name="_B195381" localSheetId="0">#REF!</definedName>
    <definedName name="_B195381">#REF!</definedName>
    <definedName name="_BAZ10" localSheetId="11">#REF!</definedName>
    <definedName name="_BAZ10" localSheetId="4">#REF!</definedName>
    <definedName name="_BAZ10" localSheetId="7">#REF!</definedName>
    <definedName name="_BAZ10" localSheetId="6">#REF!</definedName>
    <definedName name="_BAZ10" localSheetId="0">#REF!</definedName>
    <definedName name="_BAZ10">#REF!</definedName>
    <definedName name="_BGC1">[22]INV!$A$5:$D$8</definedName>
    <definedName name="_BGC3">[22]INV!$F$5:$I$8</definedName>
    <definedName name="_BGC5">[22]INV!$K$5:$N$8</definedName>
    <definedName name="_BLO20" localSheetId="11">#REF!</definedName>
    <definedName name="_BLO20" localSheetId="4">#REF!</definedName>
    <definedName name="_BLO20" localSheetId="7">#REF!</definedName>
    <definedName name="_BLO20" localSheetId="6">#REF!</definedName>
    <definedName name="_BLO20" localSheetId="0">#REF!</definedName>
    <definedName name="_BLO20">#REF!</definedName>
    <definedName name="_C2254JH" localSheetId="12">[19]BASE!$D$298</definedName>
    <definedName name="_C2254JH">[20]BASE!$D$298</definedName>
    <definedName name="_C2256JH" localSheetId="11">#REF!</definedName>
    <definedName name="_C2256JH" localSheetId="4">#REF!</definedName>
    <definedName name="_C2256JH" localSheetId="7">#REF!</definedName>
    <definedName name="_C2256JH" localSheetId="6">#REF!</definedName>
    <definedName name="_C2256JH" localSheetId="0">#REF!</definedName>
    <definedName name="_C2256JH">#REF!</definedName>
    <definedName name="_C452JH" localSheetId="12">[19]BASE!$D$294</definedName>
    <definedName name="_C452JH">[20]BASE!$D$294</definedName>
    <definedName name="_C903L" localSheetId="12">[19]BASE!$D$376</definedName>
    <definedName name="_C903L">[20]BASE!$D$376</definedName>
    <definedName name="_C908J" localSheetId="11">#REF!</definedName>
    <definedName name="_C908J" localSheetId="4">#REF!</definedName>
    <definedName name="_C908J" localSheetId="7">#REF!</definedName>
    <definedName name="_C908J" localSheetId="6">#REF!</definedName>
    <definedName name="_C908J" localSheetId="0">#REF!</definedName>
    <definedName name="_C908J">#REF!</definedName>
    <definedName name="_CAC1">[22]INV!$A$19:$D$22</definedName>
    <definedName name="_CAC3">[22]INV!$F$19:$I$22</definedName>
    <definedName name="_CAC5">[22]INV!$K$19:$N$22</definedName>
    <definedName name="_CAN28" localSheetId="11">#REF!</definedName>
    <definedName name="_CAN28" localSheetId="4">#REF!</definedName>
    <definedName name="_CAN28" localSheetId="7">#REF!</definedName>
    <definedName name="_CAN28" localSheetId="6">#REF!</definedName>
    <definedName name="_CAN28" localSheetId="0">#REF!</definedName>
    <definedName name="_CAN28">#REF!</definedName>
    <definedName name="_Cod1" localSheetId="11">#REF!</definedName>
    <definedName name="_Cod1" localSheetId="4">#REF!</definedName>
    <definedName name="_Cod1" localSheetId="7">#REF!</definedName>
    <definedName name="_Cod1" localSheetId="6">#REF!</definedName>
    <definedName name="_Cod1" localSheetId="0">#REF!</definedName>
    <definedName name="_Cod1">#REF!</definedName>
    <definedName name="_CUA44" localSheetId="11">#REF!</definedName>
    <definedName name="_CUA44" localSheetId="4">#REF!</definedName>
    <definedName name="_CUA44" localSheetId="7">#REF!</definedName>
    <definedName name="_CUA44" localSheetId="6">#REF!</definedName>
    <definedName name="_CUA44" localSheetId="0">#REF!</definedName>
    <definedName name="_CUA44">#REF!</definedName>
    <definedName name="_D119353" localSheetId="11">#REF!</definedName>
    <definedName name="_D119353" localSheetId="4">#REF!</definedName>
    <definedName name="_D119353" localSheetId="7">#REF!</definedName>
    <definedName name="_D119353" localSheetId="6">#REF!</definedName>
    <definedName name="_D119353" localSheetId="0">#REF!</definedName>
    <definedName name="_D119353">#REF!</definedName>
    <definedName name="_D151661" localSheetId="11">#REF!</definedName>
    <definedName name="_D151661" localSheetId="4">#REF!</definedName>
    <definedName name="_D151661" localSheetId="7">#REF!</definedName>
    <definedName name="_D151661" localSheetId="6">#REF!</definedName>
    <definedName name="_D151661" localSheetId="0">#REF!</definedName>
    <definedName name="_D151661">#REF!</definedName>
    <definedName name="_EEF110" localSheetId="11">#REF!</definedName>
    <definedName name="_EEF110" localSheetId="4">#REF!</definedName>
    <definedName name="_EEF110" localSheetId="7">#REF!</definedName>
    <definedName name="_EEF110" localSheetId="6">#REF!</definedName>
    <definedName name="_EEF110" localSheetId="0">#REF!</definedName>
    <definedName name="_EEF110">#REF!</definedName>
    <definedName name="_EST1" localSheetId="10">#REF!</definedName>
    <definedName name="_EST1" localSheetId="9">#REF!</definedName>
    <definedName name="_EST1" localSheetId="11">#REF!</definedName>
    <definedName name="_EST1" localSheetId="4">#REF!</definedName>
    <definedName name="_EST1" localSheetId="7">#REF!</definedName>
    <definedName name="_EST1" localSheetId="6">#REF!</definedName>
    <definedName name="_EST1" localSheetId="0">#REF!</definedName>
    <definedName name="_EST1">#REF!</definedName>
    <definedName name="_EST10" localSheetId="10">#REF!</definedName>
    <definedName name="_EST10" localSheetId="9">#REF!</definedName>
    <definedName name="_EST10" localSheetId="11">#REF!</definedName>
    <definedName name="_EST10" localSheetId="4">#REF!</definedName>
    <definedName name="_EST10" localSheetId="7">#REF!</definedName>
    <definedName name="_EST10" localSheetId="6">#REF!</definedName>
    <definedName name="_EST10" localSheetId="0">#REF!</definedName>
    <definedName name="_EST10">#REF!</definedName>
    <definedName name="_EST11" localSheetId="10">#REF!</definedName>
    <definedName name="_EST11" localSheetId="9">#REF!</definedName>
    <definedName name="_EST11" localSheetId="11">#REF!</definedName>
    <definedName name="_EST11" localSheetId="4">#REF!</definedName>
    <definedName name="_EST11" localSheetId="7">#REF!</definedName>
    <definedName name="_EST11" localSheetId="6">#REF!</definedName>
    <definedName name="_EST11" localSheetId="0">#REF!</definedName>
    <definedName name="_EST11">#REF!</definedName>
    <definedName name="_EST12" localSheetId="10">#REF!</definedName>
    <definedName name="_EST12" localSheetId="9">#REF!</definedName>
    <definedName name="_EST12" localSheetId="11">#REF!</definedName>
    <definedName name="_EST12" localSheetId="4">#REF!</definedName>
    <definedName name="_EST12" localSheetId="7">#REF!</definedName>
    <definedName name="_EST12" localSheetId="6">#REF!</definedName>
    <definedName name="_EST12" localSheetId="0">#REF!</definedName>
    <definedName name="_EST12">#REF!</definedName>
    <definedName name="_EST13" localSheetId="10">#REF!</definedName>
    <definedName name="_EST13" localSheetId="9">#REF!</definedName>
    <definedName name="_EST13" localSheetId="11">#REF!</definedName>
    <definedName name="_EST13" localSheetId="4">#REF!</definedName>
    <definedName name="_EST13" localSheetId="7">#REF!</definedName>
    <definedName name="_EST13" localSheetId="6">#REF!</definedName>
    <definedName name="_EST13" localSheetId="0">#REF!</definedName>
    <definedName name="_EST13">#REF!</definedName>
    <definedName name="_EST14" localSheetId="10">#REF!</definedName>
    <definedName name="_EST14" localSheetId="9">#REF!</definedName>
    <definedName name="_EST14" localSheetId="11">#REF!</definedName>
    <definedName name="_EST14" localSheetId="4">#REF!</definedName>
    <definedName name="_EST14" localSheetId="7">#REF!</definedName>
    <definedName name="_EST14" localSheetId="6">#REF!</definedName>
    <definedName name="_EST14" localSheetId="0">#REF!</definedName>
    <definedName name="_EST14">#REF!</definedName>
    <definedName name="_EST15" localSheetId="10">#REF!</definedName>
    <definedName name="_EST15" localSheetId="9">#REF!</definedName>
    <definedName name="_EST15" localSheetId="11">#REF!</definedName>
    <definedName name="_EST15" localSheetId="4">#REF!</definedName>
    <definedName name="_EST15" localSheetId="7">#REF!</definedName>
    <definedName name="_EST15" localSheetId="6">#REF!</definedName>
    <definedName name="_EST15" localSheetId="0">#REF!</definedName>
    <definedName name="_EST15">#REF!</definedName>
    <definedName name="_EST16" localSheetId="10">#REF!</definedName>
    <definedName name="_EST16" localSheetId="9">#REF!</definedName>
    <definedName name="_EST16" localSheetId="11">#REF!</definedName>
    <definedName name="_EST16" localSheetId="4">#REF!</definedName>
    <definedName name="_EST16" localSheetId="7">#REF!</definedName>
    <definedName name="_EST16" localSheetId="6">#REF!</definedName>
    <definedName name="_EST16" localSheetId="0">#REF!</definedName>
    <definedName name="_EST16">#REF!</definedName>
    <definedName name="_EST17" localSheetId="10">#REF!</definedName>
    <definedName name="_EST17" localSheetId="9">#REF!</definedName>
    <definedName name="_EST17" localSheetId="11">#REF!</definedName>
    <definedName name="_EST17" localSheetId="4">#REF!</definedName>
    <definedName name="_EST17" localSheetId="7">#REF!</definedName>
    <definedName name="_EST17" localSheetId="6">#REF!</definedName>
    <definedName name="_EST17" localSheetId="0">#REF!</definedName>
    <definedName name="_EST17">#REF!</definedName>
    <definedName name="_EST18" localSheetId="10">#REF!</definedName>
    <definedName name="_EST18" localSheetId="9">#REF!</definedName>
    <definedName name="_EST18" localSheetId="11">#REF!</definedName>
    <definedName name="_EST18" localSheetId="4">#REF!</definedName>
    <definedName name="_EST18" localSheetId="7">#REF!</definedName>
    <definedName name="_EST18" localSheetId="6">#REF!</definedName>
    <definedName name="_EST18" localSheetId="0">#REF!</definedName>
    <definedName name="_EST18">#REF!</definedName>
    <definedName name="_EST19" localSheetId="10">#REF!</definedName>
    <definedName name="_EST19" localSheetId="9">#REF!</definedName>
    <definedName name="_EST19" localSheetId="11">#REF!</definedName>
    <definedName name="_EST19" localSheetId="4">#REF!</definedName>
    <definedName name="_EST19" localSheetId="7">#REF!</definedName>
    <definedName name="_EST19" localSheetId="6">#REF!</definedName>
    <definedName name="_EST19" localSheetId="0">#REF!</definedName>
    <definedName name="_EST19">#REF!</definedName>
    <definedName name="_EST2" localSheetId="10">#REF!</definedName>
    <definedName name="_EST2" localSheetId="9">#REF!</definedName>
    <definedName name="_EST2" localSheetId="11">#REF!</definedName>
    <definedName name="_EST2" localSheetId="4">#REF!</definedName>
    <definedName name="_EST2" localSheetId="7">#REF!</definedName>
    <definedName name="_EST2" localSheetId="6">#REF!</definedName>
    <definedName name="_EST2" localSheetId="0">#REF!</definedName>
    <definedName name="_EST2">#REF!</definedName>
    <definedName name="_EST23" localSheetId="10">#REF!</definedName>
    <definedName name="_EST23" localSheetId="9">#REF!</definedName>
    <definedName name="_EST23" localSheetId="11">#REF!</definedName>
    <definedName name="_EST23" localSheetId="4">#REF!</definedName>
    <definedName name="_EST23" localSheetId="7">#REF!</definedName>
    <definedName name="_EST23" localSheetId="6">#REF!</definedName>
    <definedName name="_EST23" localSheetId="0">#REF!</definedName>
    <definedName name="_EST23">#REF!</definedName>
    <definedName name="_EST3" localSheetId="10">#REF!</definedName>
    <definedName name="_EST3" localSheetId="9">#REF!</definedName>
    <definedName name="_EST3" localSheetId="11">#REF!</definedName>
    <definedName name="_EST3" localSheetId="4">#REF!</definedName>
    <definedName name="_EST3" localSheetId="7">#REF!</definedName>
    <definedName name="_EST3" localSheetId="6">#REF!</definedName>
    <definedName name="_EST3" localSheetId="0">#REF!</definedName>
    <definedName name="_EST3">#REF!</definedName>
    <definedName name="_EST4" localSheetId="10">#REF!</definedName>
    <definedName name="_EST4" localSheetId="9">#REF!</definedName>
    <definedName name="_EST4" localSheetId="11">#REF!</definedName>
    <definedName name="_EST4" localSheetId="4">#REF!</definedName>
    <definedName name="_EST4" localSheetId="7">#REF!</definedName>
    <definedName name="_EST4" localSheetId="6">#REF!</definedName>
    <definedName name="_EST4" localSheetId="0">#REF!</definedName>
    <definedName name="_EST4">#REF!</definedName>
    <definedName name="_EST5" localSheetId="10">#REF!</definedName>
    <definedName name="_EST5" localSheetId="9">#REF!</definedName>
    <definedName name="_EST5" localSheetId="11">#REF!</definedName>
    <definedName name="_EST5" localSheetId="4">#REF!</definedName>
    <definedName name="_EST5" localSheetId="7">#REF!</definedName>
    <definedName name="_EST5" localSheetId="6">#REF!</definedName>
    <definedName name="_EST5" localSheetId="0">#REF!</definedName>
    <definedName name="_EST5">#REF!</definedName>
    <definedName name="_EST6" localSheetId="10">#REF!</definedName>
    <definedName name="_EST6" localSheetId="9">#REF!</definedName>
    <definedName name="_EST6" localSheetId="11">#REF!</definedName>
    <definedName name="_EST6" localSheetId="4">#REF!</definedName>
    <definedName name="_EST6" localSheetId="7">#REF!</definedName>
    <definedName name="_EST6" localSheetId="6">#REF!</definedName>
    <definedName name="_EST6" localSheetId="0">#REF!</definedName>
    <definedName name="_EST6">#REF!</definedName>
    <definedName name="_EST7" localSheetId="10">#REF!</definedName>
    <definedName name="_EST7" localSheetId="9">#REF!</definedName>
    <definedName name="_EST7" localSheetId="11">#REF!</definedName>
    <definedName name="_EST7" localSheetId="4">#REF!</definedName>
    <definedName name="_EST7" localSheetId="7">#REF!</definedName>
    <definedName name="_EST7" localSheetId="6">#REF!</definedName>
    <definedName name="_EST7" localSheetId="0">#REF!</definedName>
    <definedName name="_EST7">#REF!</definedName>
    <definedName name="_EST8" localSheetId="10">#REF!</definedName>
    <definedName name="_EST8" localSheetId="9">#REF!</definedName>
    <definedName name="_EST8" localSheetId="11">#REF!</definedName>
    <definedName name="_EST8" localSheetId="4">#REF!</definedName>
    <definedName name="_EST8" localSheetId="7">#REF!</definedName>
    <definedName name="_EST8" localSheetId="6">#REF!</definedName>
    <definedName name="_EST8" localSheetId="0">#REF!</definedName>
    <definedName name="_EST8">#REF!</definedName>
    <definedName name="_EST9" localSheetId="10">#REF!</definedName>
    <definedName name="_EST9" localSheetId="9">#REF!</definedName>
    <definedName name="_EST9" localSheetId="11">#REF!</definedName>
    <definedName name="_EST9" localSheetId="4">#REF!</definedName>
    <definedName name="_EST9" localSheetId="7">#REF!</definedName>
    <definedName name="_EST9" localSheetId="6">#REF!</definedName>
    <definedName name="_EST9" localSheetId="0">#REF!</definedName>
    <definedName name="_EST9">#REF!</definedName>
    <definedName name="_ETF315" localSheetId="11">#REF!</definedName>
    <definedName name="_ETF315" localSheetId="4">#REF!</definedName>
    <definedName name="_ETF315" localSheetId="7">#REF!</definedName>
    <definedName name="_ETF315" localSheetId="6">#REF!</definedName>
    <definedName name="_ETF315" localSheetId="0">#REF!</definedName>
    <definedName name="_ETF315">#REF!</definedName>
    <definedName name="_ETR13" localSheetId="10">#REF!</definedName>
    <definedName name="_ETR13" localSheetId="9">#REF!</definedName>
    <definedName name="_ETR13" localSheetId="11">#REF!</definedName>
    <definedName name="_ETR13" localSheetId="4">#REF!</definedName>
    <definedName name="_ETR13" localSheetId="7">#REF!</definedName>
    <definedName name="_ETR13" localSheetId="6">#REF!</definedName>
    <definedName name="_ETR13" localSheetId="0">#REF!</definedName>
    <definedName name="_ETR13">#REF!</definedName>
    <definedName name="_EXC1" localSheetId="10">#REF!</definedName>
    <definedName name="_EXC1" localSheetId="9">#REF!</definedName>
    <definedName name="_EXC1" localSheetId="11">#REF!</definedName>
    <definedName name="_EXC1" localSheetId="4">#REF!</definedName>
    <definedName name="_EXC1" localSheetId="7">#REF!</definedName>
    <definedName name="_EXC1" localSheetId="6">#REF!</definedName>
    <definedName name="_EXC1" localSheetId="0">#REF!</definedName>
    <definedName name="_EXC1">#REF!</definedName>
    <definedName name="_EXC10" localSheetId="10">#REF!</definedName>
    <definedName name="_EXC10" localSheetId="9">#REF!</definedName>
    <definedName name="_EXC10" localSheetId="11">#REF!</definedName>
    <definedName name="_EXC10" localSheetId="4">#REF!</definedName>
    <definedName name="_EXC10" localSheetId="7">#REF!</definedName>
    <definedName name="_EXC10" localSheetId="6">#REF!</definedName>
    <definedName name="_EXC10" localSheetId="0">#REF!</definedName>
    <definedName name="_EXC10">#REF!</definedName>
    <definedName name="_EXC11" localSheetId="10">#REF!</definedName>
    <definedName name="_EXC11" localSheetId="9">#REF!</definedName>
    <definedName name="_EXC11" localSheetId="11">#REF!</definedName>
    <definedName name="_EXC11" localSheetId="4">#REF!</definedName>
    <definedName name="_EXC11" localSheetId="7">#REF!</definedName>
    <definedName name="_EXC11" localSheetId="6">#REF!</definedName>
    <definedName name="_EXC11" localSheetId="0">#REF!</definedName>
    <definedName name="_EXC11">#REF!</definedName>
    <definedName name="_EXC12" localSheetId="10">#REF!</definedName>
    <definedName name="_EXC12" localSheetId="9">#REF!</definedName>
    <definedName name="_EXC12" localSheetId="11">#REF!</definedName>
    <definedName name="_EXC12" localSheetId="4">#REF!</definedName>
    <definedName name="_EXC12" localSheetId="7">#REF!</definedName>
    <definedName name="_EXC12" localSheetId="6">#REF!</definedName>
    <definedName name="_EXC12" localSheetId="0">#REF!</definedName>
    <definedName name="_EXC12">#REF!</definedName>
    <definedName name="_EXC2" localSheetId="10">#REF!</definedName>
    <definedName name="_EXC2" localSheetId="9">#REF!</definedName>
    <definedName name="_EXC2" localSheetId="11">#REF!</definedName>
    <definedName name="_EXC2" localSheetId="4">#REF!</definedName>
    <definedName name="_EXC2" localSheetId="7">#REF!</definedName>
    <definedName name="_EXC2" localSheetId="6">#REF!</definedName>
    <definedName name="_EXC2" localSheetId="0">#REF!</definedName>
    <definedName name="_EXC2">#REF!</definedName>
    <definedName name="_EXC3" localSheetId="10">#REF!</definedName>
    <definedName name="_EXC3" localSheetId="9">#REF!</definedName>
    <definedName name="_EXC3" localSheetId="11">#REF!</definedName>
    <definedName name="_EXC3" localSheetId="4">#REF!</definedName>
    <definedName name="_EXC3" localSheetId="7">#REF!</definedName>
    <definedName name="_EXC3" localSheetId="6">#REF!</definedName>
    <definedName name="_EXC3" localSheetId="0">#REF!</definedName>
    <definedName name="_EXC3">#REF!</definedName>
    <definedName name="_EXC4" localSheetId="10">#REF!</definedName>
    <definedName name="_EXC4" localSheetId="9">#REF!</definedName>
    <definedName name="_EXC4" localSheetId="11">#REF!</definedName>
    <definedName name="_EXC4" localSheetId="4">#REF!</definedName>
    <definedName name="_EXC4" localSheetId="7">#REF!</definedName>
    <definedName name="_EXC4" localSheetId="6">#REF!</definedName>
    <definedName name="_EXC4" localSheetId="0">#REF!</definedName>
    <definedName name="_EXC4">#REF!</definedName>
    <definedName name="_EXC5" localSheetId="10">#REF!</definedName>
    <definedName name="_EXC5" localSheetId="9">#REF!</definedName>
    <definedName name="_EXC5" localSheetId="11">#REF!</definedName>
    <definedName name="_EXC5" localSheetId="4">#REF!</definedName>
    <definedName name="_EXC5" localSheetId="7">#REF!</definedName>
    <definedName name="_EXC5" localSheetId="6">#REF!</definedName>
    <definedName name="_EXC5" localSheetId="0">#REF!</definedName>
    <definedName name="_EXC5">#REF!</definedName>
    <definedName name="_EXC6" localSheetId="10">#REF!</definedName>
    <definedName name="_EXC6" localSheetId="9">#REF!</definedName>
    <definedName name="_EXC6" localSheetId="11">#REF!</definedName>
    <definedName name="_EXC6" localSheetId="4">#REF!</definedName>
    <definedName name="_EXC6" localSheetId="7">#REF!</definedName>
    <definedName name="_EXC6" localSheetId="6">#REF!</definedName>
    <definedName name="_EXC6" localSheetId="0">#REF!</definedName>
    <definedName name="_EXC6">#REF!</definedName>
    <definedName name="_EXC7" localSheetId="10">#REF!</definedName>
    <definedName name="_EXC7" localSheetId="9">#REF!</definedName>
    <definedName name="_EXC7" localSheetId="11">#REF!</definedName>
    <definedName name="_EXC7" localSheetId="4">#REF!</definedName>
    <definedName name="_EXC7" localSheetId="7">#REF!</definedName>
    <definedName name="_EXC7" localSheetId="6">#REF!</definedName>
    <definedName name="_EXC7" localSheetId="0">#REF!</definedName>
    <definedName name="_EXC7">#REF!</definedName>
    <definedName name="_EXC8" localSheetId="10">#REF!</definedName>
    <definedName name="_EXC8" localSheetId="9">#REF!</definedName>
    <definedName name="_EXC8" localSheetId="11">#REF!</definedName>
    <definedName name="_EXC8" localSheetId="4">#REF!</definedName>
    <definedName name="_EXC8" localSheetId="7">#REF!</definedName>
    <definedName name="_EXC8" localSheetId="6">#REF!</definedName>
    <definedName name="_EXC8" localSheetId="0">#REF!</definedName>
    <definedName name="_EXC8">#REF!</definedName>
    <definedName name="_EXC9" localSheetId="10">#REF!</definedName>
    <definedName name="_EXC9" localSheetId="9">#REF!</definedName>
    <definedName name="_EXC9" localSheetId="11">#REF!</definedName>
    <definedName name="_EXC9" localSheetId="4">#REF!</definedName>
    <definedName name="_EXC9" localSheetId="7">#REF!</definedName>
    <definedName name="_EXC9" localSheetId="6">#REF!</definedName>
    <definedName name="_EXC9" localSheetId="0">#REF!</definedName>
    <definedName name="_EXC9">#REF!</definedName>
    <definedName name="_F206218" localSheetId="11">#REF!</definedName>
    <definedName name="_F206218" localSheetId="4">#REF!</definedName>
    <definedName name="_F206218" localSheetId="7">#REF!</definedName>
    <definedName name="_F206218" localSheetId="6">#REF!</definedName>
    <definedName name="_F206218" localSheetId="0">#REF!</definedName>
    <definedName name="_F206218">#REF!</definedName>
    <definedName name="_f211166" localSheetId="11">#REF!</definedName>
    <definedName name="_f211166" localSheetId="4">#REF!</definedName>
    <definedName name="_f211166" localSheetId="7">#REF!</definedName>
    <definedName name="_f211166" localSheetId="6">#REF!</definedName>
    <definedName name="_f211166" localSheetId="0">#REF!</definedName>
    <definedName name="_f211166">#REF!</definedName>
    <definedName name="_Fill" localSheetId="10" hidden="1">#REF!</definedName>
    <definedName name="_Fill" localSheetId="9" hidden="1">#REF!</definedName>
    <definedName name="_Fill" localSheetId="11" hidden="1">#REF!</definedName>
    <definedName name="_Fill" localSheetId="4" hidden="1">#REF!</definedName>
    <definedName name="_Fill" localSheetId="7" hidden="1">#REF!</definedName>
    <definedName name="_Fill" localSheetId="6" hidden="1">#REF!</definedName>
    <definedName name="_Fill" localSheetId="0" hidden="1">#REF!</definedName>
    <definedName name="_Fill" hidden="1">#REF!</definedName>
    <definedName name="_xlnm._FilterDatabase" localSheetId="3" hidden="1">'APU ITEM DE PAGO'!$A$6:$H$11</definedName>
    <definedName name="_xlnm._FilterDatabase" localSheetId="11" hidden="1">#REF!</definedName>
    <definedName name="_xlnm._FilterDatabase" localSheetId="4" hidden="1">#REF!</definedName>
    <definedName name="_xlnm._FilterDatabase" localSheetId="7" hidden="1">#REF!</definedName>
    <definedName name="_xlnm._FilterDatabase" localSheetId="6" hidden="1">'PPTO ALL'!$C$59:$H$1167</definedName>
    <definedName name="_xlnm._FilterDatabase" localSheetId="1" hidden="1">'PPTO OFICIAL (Entidad)'!$A$7:$G$250</definedName>
    <definedName name="_xlnm._FilterDatabase" localSheetId="13" hidden="1">PPTOALL_B647!$B$2:$H$41</definedName>
    <definedName name="_xlnm._FilterDatabase" localSheetId="0" hidden="1">#REF!</definedName>
    <definedName name="_xlnm._FilterDatabase" hidden="1">#REF!</definedName>
    <definedName name="_FYB02" localSheetId="11">#REF!</definedName>
    <definedName name="_FYB02" localSheetId="4">#REF!</definedName>
    <definedName name="_FYB02" localSheetId="7">#REF!</definedName>
    <definedName name="_FYB02" localSheetId="6">#REF!</definedName>
    <definedName name="_FYB02" localSheetId="0">#REF!</definedName>
    <definedName name="_FYB02">#REF!</definedName>
    <definedName name="_FYB03" localSheetId="11">#REF!</definedName>
    <definedName name="_FYB03" localSheetId="4">#REF!</definedName>
    <definedName name="_FYB03" localSheetId="7">#REF!</definedName>
    <definedName name="_FYB03" localSheetId="6">#REF!</definedName>
    <definedName name="_FYB03" localSheetId="0">#REF!</definedName>
    <definedName name="_FYB03">#REF!</definedName>
    <definedName name="_FYB04" localSheetId="11">#REF!</definedName>
    <definedName name="_FYB04" localSheetId="4">#REF!</definedName>
    <definedName name="_FYB04" localSheetId="7">#REF!</definedName>
    <definedName name="_FYB04" localSheetId="6">#REF!</definedName>
    <definedName name="_FYB04" localSheetId="0">#REF!</definedName>
    <definedName name="_FYB04">#REF!</definedName>
    <definedName name="_FYB08" localSheetId="11">#REF!</definedName>
    <definedName name="_FYB08" localSheetId="4">#REF!</definedName>
    <definedName name="_FYB08" localSheetId="7">#REF!</definedName>
    <definedName name="_FYB08" localSheetId="6">#REF!</definedName>
    <definedName name="_FYB08" localSheetId="0">#REF!</definedName>
    <definedName name="_FYB08">#REF!</definedName>
    <definedName name="_FYB10" localSheetId="11">#REF!</definedName>
    <definedName name="_FYB10" localSheetId="4">#REF!</definedName>
    <definedName name="_FYB10" localSheetId="7">#REF!</definedName>
    <definedName name="_FYB10" localSheetId="6">#REF!</definedName>
    <definedName name="_FYB10" localSheetId="0">#REF!</definedName>
    <definedName name="_FYB10">#REF!</definedName>
    <definedName name="_geo4000" localSheetId="12">[27]PrecRec!$D$40</definedName>
    <definedName name="_geo4000">[28]PrecRec!$D$40</definedName>
    <definedName name="_HGB" localSheetId="3">#REF!</definedName>
    <definedName name="_HGB" localSheetId="11">#REF!</definedName>
    <definedName name="_HGB" localSheetId="4">#REF!</definedName>
    <definedName name="_HGB" localSheetId="7">#REF!</definedName>
    <definedName name="_HGB" localSheetId="6">#REF!</definedName>
    <definedName name="_HGB" localSheetId="0">#REF!</definedName>
    <definedName name="_HGB">#REF!</definedName>
    <definedName name="_INF1" localSheetId="11">#REF!</definedName>
    <definedName name="_INF1" localSheetId="4">#REF!</definedName>
    <definedName name="_INF1" localSheetId="7">#REF!</definedName>
    <definedName name="_INF1" localSheetId="6">#REF!</definedName>
    <definedName name="_INF1" localSheetId="0">#REF!</definedName>
    <definedName name="_INF1">#REF!</definedName>
    <definedName name="_Key1" localSheetId="10" hidden="1">#REF!</definedName>
    <definedName name="_Key1" localSheetId="9" hidden="1">#REF!</definedName>
    <definedName name="_Key1" localSheetId="11" hidden="1">#REF!</definedName>
    <definedName name="_Key1" localSheetId="4" hidden="1">#REF!</definedName>
    <definedName name="_Key1" localSheetId="7" hidden="1">#REF!</definedName>
    <definedName name="_Key1" localSheetId="6" hidden="1">#REF!</definedName>
    <definedName name="_Key1" localSheetId="0" hidden="1">#REF!</definedName>
    <definedName name="_Key1" hidden="1">#REF!</definedName>
    <definedName name="_Key2" localSheetId="10" hidden="1">#REF!</definedName>
    <definedName name="_Key2" localSheetId="9" hidden="1">#REF!</definedName>
    <definedName name="_Key2" localSheetId="11" hidden="1">#REF!</definedName>
    <definedName name="_Key2" localSheetId="4" hidden="1">#REF!</definedName>
    <definedName name="_Key2" localSheetId="7" hidden="1">#REF!</definedName>
    <definedName name="_Key2" localSheetId="6" hidden="1">#REF!</definedName>
    <definedName name="_Key2" localSheetId="0" hidden="1">#REF!</definedName>
    <definedName name="_Key2" hidden="1">#REF!</definedName>
    <definedName name="_LA124" localSheetId="11">#REF!</definedName>
    <definedName name="_LA124" localSheetId="4">#REF!</definedName>
    <definedName name="_LA124" localSheetId="7">#REF!</definedName>
    <definedName name="_LA124" localSheetId="6">#REF!</definedName>
    <definedName name="_LA124" localSheetId="0">#REF!</definedName>
    <definedName name="_LA124">#REF!</definedName>
    <definedName name="_LA1524">[21]BASE!$D$71</definedName>
    <definedName name="_LAC18" localSheetId="11">#REF!</definedName>
    <definedName name="_LAC18" localSheetId="4">#REF!</definedName>
    <definedName name="_LAC18" localSheetId="7">#REF!</definedName>
    <definedName name="_LAC18" localSheetId="6">#REF!</definedName>
    <definedName name="_LAC18" localSheetId="0">#REF!</definedName>
    <definedName name="_LAC18">#REF!</definedName>
    <definedName name="_lalala" localSheetId="11">#REF!</definedName>
    <definedName name="_lalala" localSheetId="4">#REF!</definedName>
    <definedName name="_lalala" localSheetId="7">#REF!</definedName>
    <definedName name="_lalala" localSheetId="6">#REF!</definedName>
    <definedName name="_lalala" localSheetId="0">#REF!</definedName>
    <definedName name="_lalala">#REF!</definedName>
    <definedName name="_luky" localSheetId="11">#REF!</definedName>
    <definedName name="_luky" localSheetId="4">#REF!</definedName>
    <definedName name="_luky" localSheetId="7">#REF!</definedName>
    <definedName name="_luky" localSheetId="6">#REF!</definedName>
    <definedName name="_luky" localSheetId="0">#REF!</definedName>
    <definedName name="_luky">#REF!</definedName>
    <definedName name="_mdc1" localSheetId="12">[27]PrecRec!$D$29</definedName>
    <definedName name="_mdc1">[28]PrecRec!$D$29</definedName>
    <definedName name="_mdc2" localSheetId="12">[27]PrecRec!$D$44</definedName>
    <definedName name="_mdc2">[28]PrecRec!$D$44</definedName>
    <definedName name="_min2" localSheetId="11">#REF!</definedName>
    <definedName name="_min2" localSheetId="4">#REF!</definedName>
    <definedName name="_min2" localSheetId="7">#REF!</definedName>
    <definedName name="_min2" localSheetId="6">#REF!</definedName>
    <definedName name="_min2" localSheetId="0">#REF!</definedName>
    <definedName name="_min2">#REF!</definedName>
    <definedName name="_O">'[4]OPS&amp;OMS'!$I$14</definedName>
    <definedName name="_Order1" hidden="1">255</definedName>
    <definedName name="_Order2" hidden="1">255</definedName>
    <definedName name="_ORO10" localSheetId="3">#REF!</definedName>
    <definedName name="_ORO10" localSheetId="10">#REF!</definedName>
    <definedName name="_ORO10" localSheetId="9">#REF!</definedName>
    <definedName name="_ORO10" localSheetId="11">#REF!</definedName>
    <definedName name="_ORO10" localSheetId="4">#REF!</definedName>
    <definedName name="_ORO10" localSheetId="7">#REF!</definedName>
    <definedName name="_ORO10" localSheetId="6">#REF!</definedName>
    <definedName name="_ORO10" localSheetId="0">#REF!</definedName>
    <definedName name="_ORO10">#REF!</definedName>
    <definedName name="_ORO11" localSheetId="10">#REF!</definedName>
    <definedName name="_ORO11" localSheetId="9">#REF!</definedName>
    <definedName name="_ORO11" localSheetId="11">#REF!</definedName>
    <definedName name="_ORO11" localSheetId="4">#REF!</definedName>
    <definedName name="_ORO11" localSheetId="7">#REF!</definedName>
    <definedName name="_ORO11" localSheetId="6">#REF!</definedName>
    <definedName name="_ORO11" localSheetId="0">#REF!</definedName>
    <definedName name="_ORO11">#REF!</definedName>
    <definedName name="_ORO12" localSheetId="10">#REF!</definedName>
    <definedName name="_ORO12" localSheetId="9">#REF!</definedName>
    <definedName name="_ORO12" localSheetId="11">#REF!</definedName>
    <definedName name="_ORO12" localSheetId="4">#REF!</definedName>
    <definedName name="_ORO12" localSheetId="7">#REF!</definedName>
    <definedName name="_ORO12" localSheetId="6">#REF!</definedName>
    <definedName name="_ORO12" localSheetId="0">#REF!</definedName>
    <definedName name="_ORO12">#REF!</definedName>
    <definedName name="_ORO13" localSheetId="10">#REF!</definedName>
    <definedName name="_ORO13" localSheetId="9">#REF!</definedName>
    <definedName name="_ORO13" localSheetId="11">#REF!</definedName>
    <definedName name="_ORO13" localSheetId="4">#REF!</definedName>
    <definedName name="_ORO13" localSheetId="7">#REF!</definedName>
    <definedName name="_ORO13" localSheetId="6">#REF!</definedName>
    <definedName name="_ORO13" localSheetId="0">#REF!</definedName>
    <definedName name="_ORO13">#REF!</definedName>
    <definedName name="_ORO14" localSheetId="10">#REF!</definedName>
    <definedName name="_ORO14" localSheetId="9">#REF!</definedName>
    <definedName name="_ORO14" localSheetId="11">#REF!</definedName>
    <definedName name="_ORO14" localSheetId="4">#REF!</definedName>
    <definedName name="_ORO14" localSheetId="7">#REF!</definedName>
    <definedName name="_ORO14" localSheetId="6">#REF!</definedName>
    <definedName name="_ORO14" localSheetId="0">#REF!</definedName>
    <definedName name="_ORO14">#REF!</definedName>
    <definedName name="_ORO15" localSheetId="10">#REF!</definedName>
    <definedName name="_ORO15" localSheetId="9">#REF!</definedName>
    <definedName name="_ORO15" localSheetId="11">#REF!</definedName>
    <definedName name="_ORO15" localSheetId="4">#REF!</definedName>
    <definedName name="_ORO15" localSheetId="7">#REF!</definedName>
    <definedName name="_ORO15" localSheetId="6">#REF!</definedName>
    <definedName name="_ORO15" localSheetId="0">#REF!</definedName>
    <definedName name="_ORO15">#REF!</definedName>
    <definedName name="_ORO16" localSheetId="10">#REF!</definedName>
    <definedName name="_ORO16" localSheetId="9">#REF!</definedName>
    <definedName name="_ORO16" localSheetId="11">#REF!</definedName>
    <definedName name="_ORO16" localSheetId="4">#REF!</definedName>
    <definedName name="_ORO16" localSheetId="7">#REF!</definedName>
    <definedName name="_ORO16" localSheetId="6">#REF!</definedName>
    <definedName name="_ORO16" localSheetId="0">#REF!</definedName>
    <definedName name="_ORO16">#REF!</definedName>
    <definedName name="_ORO17" localSheetId="10">#REF!</definedName>
    <definedName name="_ORO17" localSheetId="9">#REF!</definedName>
    <definedName name="_ORO17" localSheetId="11">#REF!</definedName>
    <definedName name="_ORO17" localSheetId="4">#REF!</definedName>
    <definedName name="_ORO17" localSheetId="7">#REF!</definedName>
    <definedName name="_ORO17" localSheetId="6">#REF!</definedName>
    <definedName name="_ORO17" localSheetId="0">#REF!</definedName>
    <definedName name="_ORO17">#REF!</definedName>
    <definedName name="_ORO18" localSheetId="10">#REF!</definedName>
    <definedName name="_ORO18" localSheetId="9">#REF!</definedName>
    <definedName name="_ORO18" localSheetId="11">#REF!</definedName>
    <definedName name="_ORO18" localSheetId="4">#REF!</definedName>
    <definedName name="_ORO18" localSheetId="7">#REF!</definedName>
    <definedName name="_ORO18" localSheetId="6">#REF!</definedName>
    <definedName name="_ORO18" localSheetId="0">#REF!</definedName>
    <definedName name="_ORO18">#REF!</definedName>
    <definedName name="_ORO19" localSheetId="10">#REF!</definedName>
    <definedName name="_ORO19" localSheetId="9">#REF!</definedName>
    <definedName name="_ORO19" localSheetId="11">#REF!</definedName>
    <definedName name="_ORO19" localSheetId="4">#REF!</definedName>
    <definedName name="_ORO19" localSheetId="7">#REF!</definedName>
    <definedName name="_ORO19" localSheetId="6">#REF!</definedName>
    <definedName name="_ORO19" localSheetId="0">#REF!</definedName>
    <definedName name="_ORO19">#REF!</definedName>
    <definedName name="_P">'[4]OPS&amp;OMS'!$I$7</definedName>
    <definedName name="_Pa1" localSheetId="12">'[29]Paral. 1'!$E:$E</definedName>
    <definedName name="_Pa1">'[30]Paral. 1'!$E$1:$E$65536</definedName>
    <definedName name="_Pa2" localSheetId="12">'[29]Paral. 2'!$E:$E</definedName>
    <definedName name="_Pa2">'[30]Paral. 2'!$E$1:$E$65536</definedName>
    <definedName name="_Pa3" localSheetId="12">'[29]Paral. 3'!$E:$E</definedName>
    <definedName name="_Pa3">'[30]Paral. 3'!$E$1:$E$65536</definedName>
    <definedName name="_Pa4" localSheetId="12">[29]Paral.4!$E:$E</definedName>
    <definedName name="_Pa4">[30]Paral.4!$E$1:$E$65536</definedName>
    <definedName name="_PAG1">'[4]OPS&amp;OMS'!$A$1:$D$26</definedName>
    <definedName name="_Pag10" localSheetId="11">#REF!</definedName>
    <definedName name="_Pag10" localSheetId="4">#REF!</definedName>
    <definedName name="_Pag10" localSheetId="7">#REF!</definedName>
    <definedName name="_Pag10" localSheetId="6">#REF!</definedName>
    <definedName name="_Pag10" localSheetId="0">#REF!</definedName>
    <definedName name="_Pag10">#REF!</definedName>
    <definedName name="_PAG2">'[4]OPS&amp;OMS'!$D$1:$E$68</definedName>
    <definedName name="_PAG3">'[4]OPS&amp;OMS'!$A$70:$D$115</definedName>
    <definedName name="_PAG4">'[4]OPS&amp;OMS'!$A$117:$IV$8194</definedName>
    <definedName name="_PAG5">'[4]OPS&amp;OMS'!$A$186:$D$236</definedName>
    <definedName name="_PJ50" localSheetId="3">#REF!</definedName>
    <definedName name="_PJ50" localSheetId="11">#REF!</definedName>
    <definedName name="_PJ50" localSheetId="4">#REF!</definedName>
    <definedName name="_PJ50" localSheetId="7">#REF!</definedName>
    <definedName name="_PJ50" localSheetId="6">#REF!</definedName>
    <definedName name="_PJ50" localSheetId="0">#REF!</definedName>
    <definedName name="_PJ50">#REF!</definedName>
    <definedName name="_pj51" localSheetId="3">#REF!</definedName>
    <definedName name="_pj51" localSheetId="11">#REF!</definedName>
    <definedName name="_pj51" localSheetId="4">#REF!</definedName>
    <definedName name="_pj51" localSheetId="7">#REF!</definedName>
    <definedName name="_pj51" localSheetId="6">#REF!</definedName>
    <definedName name="_pj51" localSheetId="0">#REF!</definedName>
    <definedName name="_pj51">#REF!</definedName>
    <definedName name="_PMT5671" localSheetId="10">[10]MEMORIAS!#REF!</definedName>
    <definedName name="_PMT5671" localSheetId="9">[10]MEMORIAS!#REF!</definedName>
    <definedName name="_PMT5671" localSheetId="11">[10]MEMORIAS!#REF!</definedName>
    <definedName name="_PMT5671" localSheetId="4">[10]MEMORIAS!#REF!</definedName>
    <definedName name="_PMT5671" localSheetId="6">[10]MEMORIAS!#REF!</definedName>
    <definedName name="_PMT5671" localSheetId="0">[10]MEMORIAS!#REF!</definedName>
    <definedName name="_PMT5671">[10]MEMORIAS!#REF!</definedName>
    <definedName name="_PMT5805" localSheetId="10">[10]MEMORIAS!#REF!</definedName>
    <definedName name="_PMT5805" localSheetId="9">[10]MEMORIAS!#REF!</definedName>
    <definedName name="_PMT5805" localSheetId="11">[10]MEMORIAS!#REF!</definedName>
    <definedName name="_PMT5805" localSheetId="4">[10]MEMORIAS!#REF!</definedName>
    <definedName name="_PMT5805" localSheetId="6">[10]MEMORIAS!#REF!</definedName>
    <definedName name="_PMT5805" localSheetId="0">[10]MEMORIAS!#REF!</definedName>
    <definedName name="_PMT5805">[10]MEMORIAS!#REF!</definedName>
    <definedName name="_PMT5806" localSheetId="10">[10]MEMORIAS!#REF!</definedName>
    <definedName name="_PMT5806" localSheetId="9">[10]MEMORIAS!#REF!</definedName>
    <definedName name="_PMT5806" localSheetId="11">[10]MEMORIAS!#REF!</definedName>
    <definedName name="_PMT5806" localSheetId="4">[10]MEMORIAS!#REF!</definedName>
    <definedName name="_PMT5806" localSheetId="6">[10]MEMORIAS!#REF!</definedName>
    <definedName name="_PMT5806" localSheetId="0">[10]MEMORIAS!#REF!</definedName>
    <definedName name="_PMT5806">[10]MEMORIAS!#REF!</definedName>
    <definedName name="_PMT5815" localSheetId="10">[10]MEMORIAS!#REF!</definedName>
    <definedName name="_PMT5815" localSheetId="9">[10]MEMORIAS!#REF!</definedName>
    <definedName name="_PMT5815" localSheetId="11">[10]MEMORIAS!#REF!</definedName>
    <definedName name="_PMT5815" localSheetId="4">[10]MEMORIAS!#REF!</definedName>
    <definedName name="_PMT5815" localSheetId="6">[10]MEMORIAS!#REF!</definedName>
    <definedName name="_PMT5815" localSheetId="0">[10]MEMORIAS!#REF!</definedName>
    <definedName name="_PMT5815">[10]MEMORIAS!#REF!</definedName>
    <definedName name="_PMT5820" localSheetId="10">[10]MEMORIAS!#REF!</definedName>
    <definedName name="_PMT5820" localSheetId="9">[10]MEMORIAS!#REF!</definedName>
    <definedName name="_PMT5820" localSheetId="11">[10]MEMORIAS!#REF!</definedName>
    <definedName name="_PMT5820" localSheetId="4">[10]MEMORIAS!#REF!</definedName>
    <definedName name="_PMT5820" localSheetId="6">[10]MEMORIAS!#REF!</definedName>
    <definedName name="_PMT5820" localSheetId="0">[10]MEMORIAS!#REF!</definedName>
    <definedName name="_PMT5820">[10]MEMORIAS!#REF!</definedName>
    <definedName name="_Po2" localSheetId="11">[7]REAJUSTESACTA1PROVI!#REF!</definedName>
    <definedName name="_Po2" localSheetId="4">[7]REAJUSTESACTA1PROVI!#REF!</definedName>
    <definedName name="_Po2" localSheetId="6">[7]REAJUSTESACTA1PROVI!#REF!</definedName>
    <definedName name="_Po2" localSheetId="0">[7]REAJUSTESACTA1PROVI!#REF!</definedName>
    <definedName name="_Po2">[7]REAJUSTESACTA1PROVI!#REF!</definedName>
    <definedName name="_r" localSheetId="3">'[1]APU PVC'!#REF!</definedName>
    <definedName name="_r" localSheetId="10">#REF!</definedName>
    <definedName name="_r" localSheetId="9">#REF!</definedName>
    <definedName name="_r" localSheetId="11">'[1]APU PVC'!#REF!</definedName>
    <definedName name="_r" localSheetId="4">'[1]APU PVC'!#REF!</definedName>
    <definedName name="_r" localSheetId="6">'[1]APU PVC'!#REF!</definedName>
    <definedName name="_r" localSheetId="0">'[1]APU PVC'!#REF!</definedName>
    <definedName name="_r">'[1]APU PVC'!#REF!</definedName>
    <definedName name="_R1210JH" localSheetId="11">#REF!</definedName>
    <definedName name="_R1210JH" localSheetId="4">#REF!</definedName>
    <definedName name="_R1210JH" localSheetId="7">#REF!</definedName>
    <definedName name="_R1210JH" localSheetId="6">#REF!</definedName>
    <definedName name="_R1210JH" localSheetId="0">#REF!</definedName>
    <definedName name="_R1210JH">#REF!</definedName>
    <definedName name="_R32EL" localSheetId="11">#REF!</definedName>
    <definedName name="_R32EL" localSheetId="4">#REF!</definedName>
    <definedName name="_R32EL" localSheetId="7">#REF!</definedName>
    <definedName name="_R32EL" localSheetId="6">#REF!</definedName>
    <definedName name="_R32EL" localSheetId="0">#REF!</definedName>
    <definedName name="_R32EL">#REF!</definedName>
    <definedName name="_R32JH" localSheetId="11">#REF!</definedName>
    <definedName name="_R32JH" localSheetId="4">#REF!</definedName>
    <definedName name="_R32JH" localSheetId="7">#REF!</definedName>
    <definedName name="_R32JH" localSheetId="6">#REF!</definedName>
    <definedName name="_R32JH" localSheetId="0">#REF!</definedName>
    <definedName name="_R32JH">#REF!</definedName>
    <definedName name="_R42JH" localSheetId="11">#REF!</definedName>
    <definedName name="_R42JH" localSheetId="4">#REF!</definedName>
    <definedName name="_R42JH" localSheetId="7">#REF!</definedName>
    <definedName name="_R42JH" localSheetId="6">#REF!</definedName>
    <definedName name="_R42JH" localSheetId="0">#REF!</definedName>
    <definedName name="_R42JH">#REF!</definedName>
    <definedName name="_R43JH" localSheetId="11">#REF!</definedName>
    <definedName name="_R43JH" localSheetId="4">#REF!</definedName>
    <definedName name="_R43JH" localSheetId="7">#REF!</definedName>
    <definedName name="_R43JH" localSheetId="6">#REF!</definedName>
    <definedName name="_R43JH" localSheetId="0">#REF!</definedName>
    <definedName name="_R43JH">#REF!</definedName>
    <definedName name="_R63BB" localSheetId="11">#REF!</definedName>
    <definedName name="_R63BB" localSheetId="4">#REF!</definedName>
    <definedName name="_R63BB" localSheetId="7">#REF!</definedName>
    <definedName name="_R63BB" localSheetId="6">#REF!</definedName>
    <definedName name="_R63BB" localSheetId="0">#REF!</definedName>
    <definedName name="_R63BB">#REF!</definedName>
    <definedName name="_R63JH" localSheetId="11">#REF!</definedName>
    <definedName name="_R63JH" localSheetId="4">#REF!</definedName>
    <definedName name="_R63JH" localSheetId="7">#REF!</definedName>
    <definedName name="_R63JH" localSheetId="6">#REF!</definedName>
    <definedName name="_R63JH" localSheetId="0">#REF!</definedName>
    <definedName name="_R63JH">#REF!</definedName>
    <definedName name="_R64BB" localSheetId="11">#REF!</definedName>
    <definedName name="_R64BB" localSheetId="4">#REF!</definedName>
    <definedName name="_R64BB" localSheetId="7">#REF!</definedName>
    <definedName name="_R64BB" localSheetId="6">#REF!</definedName>
    <definedName name="_R64BB" localSheetId="0">#REF!</definedName>
    <definedName name="_R64BB">#REF!</definedName>
    <definedName name="_R64JH" localSheetId="11">#REF!</definedName>
    <definedName name="_R64JH" localSheetId="4">#REF!</definedName>
    <definedName name="_R64JH" localSheetId="7">#REF!</definedName>
    <definedName name="_R64JH" localSheetId="6">#REF!</definedName>
    <definedName name="_R64JH" localSheetId="0">#REF!</definedName>
    <definedName name="_R64JH">#REF!</definedName>
    <definedName name="_R83JH" localSheetId="11">#REF!</definedName>
    <definedName name="_R83JH" localSheetId="4">#REF!</definedName>
    <definedName name="_R83JH" localSheetId="7">#REF!</definedName>
    <definedName name="_R83JH" localSheetId="6">#REF!</definedName>
    <definedName name="_R83JH" localSheetId="0">#REF!</definedName>
    <definedName name="_R83JH">#REF!</definedName>
    <definedName name="_R84JH" localSheetId="11">#REF!</definedName>
    <definedName name="_R84JH" localSheetId="4">#REF!</definedName>
    <definedName name="_R84JH" localSheetId="7">#REF!</definedName>
    <definedName name="_R84JH" localSheetId="6">#REF!</definedName>
    <definedName name="_R84JH" localSheetId="0">#REF!</definedName>
    <definedName name="_R84JH">#REF!</definedName>
    <definedName name="_R86JH" localSheetId="11">#REF!</definedName>
    <definedName name="_R86JH" localSheetId="4">#REF!</definedName>
    <definedName name="_R86JH" localSheetId="7">#REF!</definedName>
    <definedName name="_R86JH" localSheetId="6">#REF!</definedName>
    <definedName name="_R86JH" localSheetId="0">#REF!</definedName>
    <definedName name="_R86JH">#REF!</definedName>
    <definedName name="_RED32" localSheetId="11">#REF!</definedName>
    <definedName name="_RED32" localSheetId="4">#REF!</definedName>
    <definedName name="_RED32" localSheetId="7">#REF!</definedName>
    <definedName name="_RED32" localSheetId="6">#REF!</definedName>
    <definedName name="_RED32" localSheetId="0">#REF!</definedName>
    <definedName name="_RED32">#REF!</definedName>
    <definedName name="_REP21" localSheetId="11">#REF!</definedName>
    <definedName name="_REP21" localSheetId="4">#REF!</definedName>
    <definedName name="_REP21" localSheetId="7">#REF!</definedName>
    <definedName name="_REP21" localSheetId="6">#REF!</definedName>
    <definedName name="_REP21" localSheetId="0">#REF!</definedName>
    <definedName name="_REP21">#REF!</definedName>
    <definedName name="_REP42" localSheetId="11">#REF!</definedName>
    <definedName name="_REP42" localSheetId="4">#REF!</definedName>
    <definedName name="_REP42" localSheetId="7">#REF!</definedName>
    <definedName name="_REP42" localSheetId="6">#REF!</definedName>
    <definedName name="_REP42" localSheetId="0">#REF!</definedName>
    <definedName name="_REP42">#REF!</definedName>
    <definedName name="_REP43">[13]BASE!$D$136</definedName>
    <definedName name="_RES64" localSheetId="11">#REF!</definedName>
    <definedName name="_RES64" localSheetId="4">#REF!</definedName>
    <definedName name="_RES64" localSheetId="7">#REF!</definedName>
    <definedName name="_RES64" localSheetId="6">#REF!</definedName>
    <definedName name="_RES64" localSheetId="0">#REF!</definedName>
    <definedName name="_RES64">#REF!</definedName>
    <definedName name="_SAL1" localSheetId="10">#REF!</definedName>
    <definedName name="_SAL1" localSheetId="9">#REF!</definedName>
    <definedName name="_SAL1" localSheetId="11">#REF!</definedName>
    <definedName name="_SAL1" localSheetId="4">#REF!</definedName>
    <definedName name="_SAL1" localSheetId="7">#REF!</definedName>
    <definedName name="_SAL1" localSheetId="6">#REF!</definedName>
    <definedName name="_SAL1" localSheetId="0">#REF!</definedName>
    <definedName name="_SAL1">#REF!</definedName>
    <definedName name="_SBC1">[22]INV!$A$12:$D$15</definedName>
    <definedName name="_SBC3">[22]INV!$F$12:$I$15</definedName>
    <definedName name="_SBC5">[22]INV!$K$12:$N$15</definedName>
    <definedName name="_Sort" localSheetId="10" hidden="1">#REF!</definedName>
    <definedName name="_Sort" localSheetId="9" hidden="1">#REF!</definedName>
    <definedName name="_Sort" hidden="1">'[31]C 4A'!$E$2:$W$53</definedName>
    <definedName name="_ST106" localSheetId="11">#REF!</definedName>
    <definedName name="_ST106" localSheetId="4">#REF!</definedName>
    <definedName name="_ST106" localSheetId="7">#REF!</definedName>
    <definedName name="_ST106" localSheetId="6">#REF!</definedName>
    <definedName name="_ST106" localSheetId="0">#REF!</definedName>
    <definedName name="_ST106">#REF!</definedName>
    <definedName name="_ST1226">[32]BASE!$D$287</definedName>
    <definedName name="_ST126" localSheetId="11">#REF!</definedName>
    <definedName name="_ST126" localSheetId="4">#REF!</definedName>
    <definedName name="_ST126" localSheetId="7">#REF!</definedName>
    <definedName name="_ST126" localSheetId="6">#REF!</definedName>
    <definedName name="_ST126" localSheetId="0">#REF!</definedName>
    <definedName name="_ST126">#REF!</definedName>
    <definedName name="_ST146" localSheetId="11">#REF!</definedName>
    <definedName name="_ST146" localSheetId="4">#REF!</definedName>
    <definedName name="_ST146" localSheetId="7">#REF!</definedName>
    <definedName name="_ST146" localSheetId="6">#REF!</definedName>
    <definedName name="_ST146" localSheetId="0">#REF!</definedName>
    <definedName name="_ST146">#REF!</definedName>
    <definedName name="_ST166" localSheetId="12">[33]BASE!$D$248</definedName>
    <definedName name="_ST166">[34]BASE!$D$248</definedName>
    <definedName name="_ST186" localSheetId="11">#REF!</definedName>
    <definedName name="_ST186" localSheetId="4">#REF!</definedName>
    <definedName name="_ST186" localSheetId="7">#REF!</definedName>
    <definedName name="_ST186" localSheetId="6">#REF!</definedName>
    <definedName name="_ST186" localSheetId="0">#REF!</definedName>
    <definedName name="_ST186">#REF!</definedName>
    <definedName name="_ST206" localSheetId="11">#REF!</definedName>
    <definedName name="_ST206" localSheetId="4">#REF!</definedName>
    <definedName name="_ST206" localSheetId="7">#REF!</definedName>
    <definedName name="_ST206" localSheetId="6">#REF!</definedName>
    <definedName name="_ST206" localSheetId="0">#REF!</definedName>
    <definedName name="_ST206">#REF!</definedName>
    <definedName name="_ST86" localSheetId="11">#REF!</definedName>
    <definedName name="_ST86" localSheetId="4">#REF!</definedName>
    <definedName name="_ST86" localSheetId="7">#REF!</definedName>
    <definedName name="_ST86" localSheetId="6">#REF!</definedName>
    <definedName name="_ST86" localSheetId="0">#REF!</definedName>
    <definedName name="_ST86">#REF!</definedName>
    <definedName name="_SY104" localSheetId="11">#REF!</definedName>
    <definedName name="_SY104" localSheetId="4">#REF!</definedName>
    <definedName name="_SY104" localSheetId="7">#REF!</definedName>
    <definedName name="_SY104" localSheetId="6">#REF!</definedName>
    <definedName name="_SY104" localSheetId="0">#REF!</definedName>
    <definedName name="_SY104">#REF!</definedName>
    <definedName name="_SY106" localSheetId="11">#REF!</definedName>
    <definedName name="_SY106" localSheetId="4">#REF!</definedName>
    <definedName name="_SY106" localSheetId="7">#REF!</definedName>
    <definedName name="_SY106" localSheetId="6">#REF!</definedName>
    <definedName name="_SY106" localSheetId="0">#REF!</definedName>
    <definedName name="_SY106">#REF!</definedName>
    <definedName name="_SY124" localSheetId="11">#REF!</definedName>
    <definedName name="_SY124" localSheetId="4">#REF!</definedName>
    <definedName name="_SY124" localSheetId="7">#REF!</definedName>
    <definedName name="_SY124" localSheetId="6">#REF!</definedName>
    <definedName name="_SY124" localSheetId="0">#REF!</definedName>
    <definedName name="_SY124">#REF!</definedName>
    <definedName name="_SY126" localSheetId="11">#REF!</definedName>
    <definedName name="_SY126" localSheetId="4">#REF!</definedName>
    <definedName name="_SY126" localSheetId="7">#REF!</definedName>
    <definedName name="_SY126" localSheetId="6">#REF!</definedName>
    <definedName name="_SY126" localSheetId="0">#REF!</definedName>
    <definedName name="_SY126">#REF!</definedName>
    <definedName name="_SY164" localSheetId="11">#REF!</definedName>
    <definedName name="_SY164" localSheetId="4">#REF!</definedName>
    <definedName name="_SY164" localSheetId="7">#REF!</definedName>
    <definedName name="_SY164" localSheetId="6">#REF!</definedName>
    <definedName name="_SY164" localSheetId="0">#REF!</definedName>
    <definedName name="_SY164">#REF!</definedName>
    <definedName name="_SY166" localSheetId="11">#REF!</definedName>
    <definedName name="_SY166" localSheetId="4">#REF!</definedName>
    <definedName name="_SY166" localSheetId="7">#REF!</definedName>
    <definedName name="_SY166" localSheetId="6">#REF!</definedName>
    <definedName name="_SY166" localSheetId="0">#REF!</definedName>
    <definedName name="_SY166">#REF!</definedName>
    <definedName name="_SY186" localSheetId="11">#REF!</definedName>
    <definedName name="_SY186" localSheetId="4">#REF!</definedName>
    <definedName name="_SY186" localSheetId="7">#REF!</definedName>
    <definedName name="_SY186" localSheetId="6">#REF!</definedName>
    <definedName name="_SY186" localSheetId="0">#REF!</definedName>
    <definedName name="_SY186">#REF!</definedName>
    <definedName name="_SY206" localSheetId="11">#REF!</definedName>
    <definedName name="_SY206" localSheetId="4">#REF!</definedName>
    <definedName name="_SY206" localSheetId="7">#REF!</definedName>
    <definedName name="_SY206" localSheetId="6">#REF!</definedName>
    <definedName name="_SY206" localSheetId="0">#REF!</definedName>
    <definedName name="_SY206">#REF!</definedName>
    <definedName name="_SY64" localSheetId="11">#REF!</definedName>
    <definedName name="_SY64" localSheetId="4">#REF!</definedName>
    <definedName name="_SY64" localSheetId="7">#REF!</definedName>
    <definedName name="_SY64" localSheetId="6">#REF!</definedName>
    <definedName name="_SY64" localSheetId="0">#REF!</definedName>
    <definedName name="_SY64">#REF!</definedName>
    <definedName name="_SY84" localSheetId="11">#REF!</definedName>
    <definedName name="_SY84" localSheetId="4">#REF!</definedName>
    <definedName name="_SY84" localSheetId="7">#REF!</definedName>
    <definedName name="_SY84" localSheetId="6">#REF!</definedName>
    <definedName name="_SY84" localSheetId="0">#REF!</definedName>
    <definedName name="_SY84">#REF!</definedName>
    <definedName name="_SY86" localSheetId="11">#REF!</definedName>
    <definedName name="_SY86" localSheetId="4">#REF!</definedName>
    <definedName name="_SY86" localSheetId="7">#REF!</definedName>
    <definedName name="_SY86" localSheetId="6">#REF!</definedName>
    <definedName name="_SY86" localSheetId="0">#REF!</definedName>
    <definedName name="_SY86">#REF!</definedName>
    <definedName name="_tab1" localSheetId="10">#REF!</definedName>
    <definedName name="_tab1" localSheetId="9">#REF!</definedName>
    <definedName name="_tab1" localSheetId="11">#REF!</definedName>
    <definedName name="_tab1" localSheetId="4">#REF!</definedName>
    <definedName name="_tab1" localSheetId="7">#REF!</definedName>
    <definedName name="_tab1" localSheetId="6">#REF!</definedName>
    <definedName name="_tab1" localSheetId="0">#REF!</definedName>
    <definedName name="_tab1">#REF!</definedName>
    <definedName name="_tab2" localSheetId="10">#REF!</definedName>
    <definedName name="_tab2" localSheetId="9">#REF!</definedName>
    <definedName name="_tab2" localSheetId="11">#REF!</definedName>
    <definedName name="_tab2" localSheetId="4">#REF!</definedName>
    <definedName name="_tab2" localSheetId="7">#REF!</definedName>
    <definedName name="_tab2" localSheetId="6">#REF!</definedName>
    <definedName name="_tab2" localSheetId="0">#REF!</definedName>
    <definedName name="_tab2">#REF!</definedName>
    <definedName name="_tab3" localSheetId="10">#REF!</definedName>
    <definedName name="_tab3" localSheetId="9">#REF!</definedName>
    <definedName name="_tab3" localSheetId="11">#REF!</definedName>
    <definedName name="_tab3" localSheetId="4">#REF!</definedName>
    <definedName name="_tab3" localSheetId="7">#REF!</definedName>
    <definedName name="_tab3" localSheetId="6">#REF!</definedName>
    <definedName name="_tab3" localSheetId="0">#REF!</definedName>
    <definedName name="_tab3">#REF!</definedName>
    <definedName name="_TAB4" localSheetId="10">#REF!</definedName>
    <definedName name="_TAB4" localSheetId="9">#REF!</definedName>
    <definedName name="_TAB4" localSheetId="11">#REF!</definedName>
    <definedName name="_TAB4" localSheetId="4">#REF!</definedName>
    <definedName name="_TAB4" localSheetId="7">#REF!</definedName>
    <definedName name="_TAB4" localSheetId="6">#REF!</definedName>
    <definedName name="_TAB4" localSheetId="0">#REF!</definedName>
    <definedName name="_TAB4">#REF!</definedName>
    <definedName name="_TAP2" localSheetId="11">#REF!</definedName>
    <definedName name="_TAP2" localSheetId="4">#REF!</definedName>
    <definedName name="_TAP2" localSheetId="7">#REF!</definedName>
    <definedName name="_TAP2" localSheetId="6">#REF!</definedName>
    <definedName name="_TAP2" localSheetId="0">#REF!</definedName>
    <definedName name="_TAP2">#REF!</definedName>
    <definedName name="_TEE1" localSheetId="11">#REF!</definedName>
    <definedName name="_TEE1" localSheetId="4">#REF!</definedName>
    <definedName name="_TEE1" localSheetId="7">#REF!</definedName>
    <definedName name="_TEE1" localSheetId="6">#REF!</definedName>
    <definedName name="_TEE1" localSheetId="0">#REF!</definedName>
    <definedName name="_TEE1">#REF!</definedName>
    <definedName name="_TEE2" localSheetId="11">#REF!</definedName>
    <definedName name="_TEE2" localSheetId="4">#REF!</definedName>
    <definedName name="_TEE2" localSheetId="7">#REF!</definedName>
    <definedName name="_TEE2" localSheetId="6">#REF!</definedName>
    <definedName name="_TEE2" localSheetId="0">#REF!</definedName>
    <definedName name="_TEE2">#REF!</definedName>
    <definedName name="_TEE32" localSheetId="11">#REF!</definedName>
    <definedName name="_TEE32" localSheetId="4">#REF!</definedName>
    <definedName name="_TEE32" localSheetId="7">#REF!</definedName>
    <definedName name="_TEE32" localSheetId="6">#REF!</definedName>
    <definedName name="_TEE32" localSheetId="0">#REF!</definedName>
    <definedName name="_TEE32">#REF!</definedName>
    <definedName name="_TEE33" localSheetId="11">#REF!</definedName>
    <definedName name="_TEE33" localSheetId="4">#REF!</definedName>
    <definedName name="_TEE33" localSheetId="7">#REF!</definedName>
    <definedName name="_TEE33" localSheetId="6">#REF!</definedName>
    <definedName name="_TEE33" localSheetId="0">#REF!</definedName>
    <definedName name="_TEE33">#REF!</definedName>
    <definedName name="_TEP22" localSheetId="11">#REF!</definedName>
    <definedName name="_TEP22" localSheetId="4">#REF!</definedName>
    <definedName name="_TEP22" localSheetId="7">#REF!</definedName>
    <definedName name="_TEP22" localSheetId="6">#REF!</definedName>
    <definedName name="_TEP22" localSheetId="0">#REF!</definedName>
    <definedName name="_TEP22">#REF!</definedName>
    <definedName name="_TEP44" localSheetId="11">#REF!</definedName>
    <definedName name="_TEP44" localSheetId="4">#REF!</definedName>
    <definedName name="_TEP44" localSheetId="7">#REF!</definedName>
    <definedName name="_TEP44" localSheetId="6">#REF!</definedName>
    <definedName name="_TEP44" localSheetId="0">#REF!</definedName>
    <definedName name="_TEP44">#REF!</definedName>
    <definedName name="_TES44" localSheetId="11">#REF!</definedName>
    <definedName name="_TES44" localSheetId="4">#REF!</definedName>
    <definedName name="_TES44" localSheetId="7">#REF!</definedName>
    <definedName name="_TES44" localSheetId="6">#REF!</definedName>
    <definedName name="_TES44" localSheetId="0">#REF!</definedName>
    <definedName name="_TES44">#REF!</definedName>
    <definedName name="_TES64" localSheetId="11">#REF!</definedName>
    <definedName name="_TES64" localSheetId="4">#REF!</definedName>
    <definedName name="_TES64" localSheetId="7">#REF!</definedName>
    <definedName name="_TES64" localSheetId="6">#REF!</definedName>
    <definedName name="_TES64" localSheetId="0">#REF!</definedName>
    <definedName name="_TES64">#REF!</definedName>
    <definedName name="_TES66" localSheetId="11">#REF!</definedName>
    <definedName name="_TES66" localSheetId="4">#REF!</definedName>
    <definedName name="_TES66" localSheetId="7">#REF!</definedName>
    <definedName name="_TES66" localSheetId="6">#REF!</definedName>
    <definedName name="_TES66" localSheetId="0">#REF!</definedName>
    <definedName name="_TES66">#REF!</definedName>
    <definedName name="_THF12" localSheetId="11">#REF!</definedName>
    <definedName name="_THF12" localSheetId="4">#REF!</definedName>
    <definedName name="_THF12" localSheetId="7">#REF!</definedName>
    <definedName name="_THF12" localSheetId="6">#REF!</definedName>
    <definedName name="_THF12" localSheetId="0">#REF!</definedName>
    <definedName name="_THF12">#REF!</definedName>
    <definedName name="_THF128" localSheetId="12">[19]BASE!$D$256</definedName>
    <definedName name="_THF128">[20]BASE!$D$256</definedName>
    <definedName name="_TLL3" localSheetId="11">#REF!</definedName>
    <definedName name="_TLL3" localSheetId="4">#REF!</definedName>
    <definedName name="_TLL3" localSheetId="7">#REF!</definedName>
    <definedName name="_TLL3" localSheetId="6">#REF!</definedName>
    <definedName name="_TLL3" localSheetId="0">#REF!</definedName>
    <definedName name="_TLL3">#REF!</definedName>
    <definedName name="_TNL24" localSheetId="11">#REF!</definedName>
    <definedName name="_TNL24" localSheetId="4">#REF!</definedName>
    <definedName name="_TNL24" localSheetId="7">#REF!</definedName>
    <definedName name="_TNL24" localSheetId="6">#REF!</definedName>
    <definedName name="_TNL24" localSheetId="0">#REF!</definedName>
    <definedName name="_TNL24">#REF!</definedName>
    <definedName name="_TNL27" localSheetId="11">#REF!</definedName>
    <definedName name="_TNL27" localSheetId="4">#REF!</definedName>
    <definedName name="_TNL27" localSheetId="7">#REF!</definedName>
    <definedName name="_TNL27" localSheetId="6">#REF!</definedName>
    <definedName name="_TNL27" localSheetId="0">#REF!</definedName>
    <definedName name="_TNL27">#REF!</definedName>
    <definedName name="_TNL30" localSheetId="11">#REF!</definedName>
    <definedName name="_TNL30" localSheetId="4">#REF!</definedName>
    <definedName name="_TNL30" localSheetId="7">#REF!</definedName>
    <definedName name="_TNL30" localSheetId="6">#REF!</definedName>
    <definedName name="_TNL30" localSheetId="0">#REF!</definedName>
    <definedName name="_TNL30">#REF!</definedName>
    <definedName name="_TNL33" localSheetId="11">#REF!</definedName>
    <definedName name="_TNL33" localSheetId="4">#REF!</definedName>
    <definedName name="_TNL33" localSheetId="7">#REF!</definedName>
    <definedName name="_TNL33" localSheetId="6">#REF!</definedName>
    <definedName name="_TNL33" localSheetId="0">#REF!</definedName>
    <definedName name="_TNL33">#REF!</definedName>
    <definedName name="_TNL36" localSheetId="11">#REF!</definedName>
    <definedName name="_TNL36" localSheetId="4">#REF!</definedName>
    <definedName name="_TNL36" localSheetId="7">#REF!</definedName>
    <definedName name="_TNL36" localSheetId="6">#REF!</definedName>
    <definedName name="_TNL36" localSheetId="0">#REF!</definedName>
    <definedName name="_TNL36">#REF!</definedName>
    <definedName name="_TNL39" localSheetId="11">#REF!</definedName>
    <definedName name="_TNL39" localSheetId="4">#REF!</definedName>
    <definedName name="_TNL39" localSheetId="7">#REF!</definedName>
    <definedName name="_TNL39" localSheetId="6">#REF!</definedName>
    <definedName name="_TNL39" localSheetId="0">#REF!</definedName>
    <definedName name="_TNL39">#REF!</definedName>
    <definedName name="_TNL42" localSheetId="11">#REF!</definedName>
    <definedName name="_TNL42" localSheetId="4">#REF!</definedName>
    <definedName name="_TNL42" localSheetId="7">#REF!</definedName>
    <definedName name="_TNL42" localSheetId="6">#REF!</definedName>
    <definedName name="_TNL42" localSheetId="0">#REF!</definedName>
    <definedName name="_TNL42">#REF!</definedName>
    <definedName name="_TNL45" localSheetId="11">#REF!</definedName>
    <definedName name="_TNL45" localSheetId="4">#REF!</definedName>
    <definedName name="_TNL45" localSheetId="7">#REF!</definedName>
    <definedName name="_TNL45" localSheetId="6">#REF!</definedName>
    <definedName name="_TNL45" localSheetId="0">#REF!</definedName>
    <definedName name="_TNL45">#REF!</definedName>
    <definedName name="_TNL48" localSheetId="11">#REF!</definedName>
    <definedName name="_TNL48" localSheetId="4">#REF!</definedName>
    <definedName name="_TNL48" localSheetId="7">#REF!</definedName>
    <definedName name="_TNL48" localSheetId="6">#REF!</definedName>
    <definedName name="_TNL48" localSheetId="0">#REF!</definedName>
    <definedName name="_TNL48">#REF!</definedName>
    <definedName name="_TNL51" localSheetId="11">#REF!</definedName>
    <definedName name="_TNL51" localSheetId="4">#REF!</definedName>
    <definedName name="_TNL51" localSheetId="7">#REF!</definedName>
    <definedName name="_TNL51" localSheetId="6">#REF!</definedName>
    <definedName name="_TNL51" localSheetId="0">#REF!</definedName>
    <definedName name="_TNL51">#REF!</definedName>
    <definedName name="_TNL54" localSheetId="11">#REF!</definedName>
    <definedName name="_TNL54" localSheetId="4">#REF!</definedName>
    <definedName name="_TNL54" localSheetId="7">#REF!</definedName>
    <definedName name="_TNL54" localSheetId="6">#REF!</definedName>
    <definedName name="_TNL54" localSheetId="0">#REF!</definedName>
    <definedName name="_TNL54">#REF!</definedName>
    <definedName name="_TNL60" localSheetId="11">#REF!</definedName>
    <definedName name="_TNL60" localSheetId="4">#REF!</definedName>
    <definedName name="_TNL60" localSheetId="7">#REF!</definedName>
    <definedName name="_TNL60" localSheetId="6">#REF!</definedName>
    <definedName name="_TNL60" localSheetId="0">#REF!</definedName>
    <definedName name="_TNL60">#REF!</definedName>
    <definedName name="_TP1" localSheetId="11">#REF!</definedName>
    <definedName name="_TP1" localSheetId="4">#REF!</definedName>
    <definedName name="_TP1" localSheetId="7">#REF!</definedName>
    <definedName name="_TP1" localSheetId="6">#REF!</definedName>
    <definedName name="_TP1" localSheetId="0">#REF!</definedName>
    <definedName name="_TP1">#REF!</definedName>
    <definedName name="_TPE1132" localSheetId="11">[35]BASE!#REF!</definedName>
    <definedName name="_TPE1132" localSheetId="4">[35]BASE!#REF!</definedName>
    <definedName name="_TPE1132" localSheetId="6">[35]BASE!#REF!</definedName>
    <definedName name="_TPE1132" localSheetId="0">[35]BASE!#REF!</definedName>
    <definedName name="_TPE1132" localSheetId="12">[36]BASE!#REF!</definedName>
    <definedName name="_TPE1132">[35]BASE!#REF!</definedName>
    <definedName name="_TPE12" localSheetId="11">#REF!</definedName>
    <definedName name="_TPE12" localSheetId="4">#REF!</definedName>
    <definedName name="_TPE12" localSheetId="7">#REF!</definedName>
    <definedName name="_TPE12" localSheetId="6">#REF!</definedName>
    <definedName name="_TPE12" localSheetId="0">#REF!</definedName>
    <definedName name="_TPE12">#REF!</definedName>
    <definedName name="_TPE1331" localSheetId="11">[35]BASE!#REF!</definedName>
    <definedName name="_TPE1331" localSheetId="4">[35]BASE!#REF!</definedName>
    <definedName name="_TPE1331" localSheetId="6">[35]BASE!#REF!</definedName>
    <definedName name="_TPE1331" localSheetId="0">[35]BASE!#REF!</definedName>
    <definedName name="_TPE1331" localSheetId="12">[36]BASE!#REF!</definedName>
    <definedName name="_TPE1331">[35]BASE!#REF!</definedName>
    <definedName name="_TPE1701" localSheetId="11">#REF!</definedName>
    <definedName name="_TPE1701" localSheetId="4">#REF!</definedName>
    <definedName name="_TPE1701" localSheetId="7">#REF!</definedName>
    <definedName name="_TPE1701" localSheetId="6">#REF!</definedName>
    <definedName name="_TPE1701" localSheetId="0">#REF!</definedName>
    <definedName name="_TPE1701">#REF!</definedName>
    <definedName name="_TPE1702" localSheetId="11">[35]BASE!#REF!</definedName>
    <definedName name="_TPE1702" localSheetId="4">[35]BASE!#REF!</definedName>
    <definedName name="_TPE1702" localSheetId="6">[35]BASE!#REF!</definedName>
    <definedName name="_TPE1702" localSheetId="0">[35]BASE!#REF!</definedName>
    <definedName name="_TPE1702" localSheetId="12">[36]BASE!#REF!</definedName>
    <definedName name="_TPE1702">[35]BASE!#REF!</definedName>
    <definedName name="_TPE1703" localSheetId="11">[35]BASE!#REF!</definedName>
    <definedName name="_TPE1703" localSheetId="4">[35]BASE!#REF!</definedName>
    <definedName name="_TPE1703" localSheetId="6">[35]BASE!#REF!</definedName>
    <definedName name="_TPE1703" localSheetId="0">[35]BASE!#REF!</definedName>
    <definedName name="_TPE1703" localSheetId="12">[36]BASE!#REF!</definedName>
    <definedName name="_TPE1703">[35]BASE!#REF!</definedName>
    <definedName name="_TPE1704" localSheetId="11">[35]BASE!#REF!</definedName>
    <definedName name="_TPE1704" localSheetId="4">[35]BASE!#REF!</definedName>
    <definedName name="_TPE1704" localSheetId="6">[35]BASE!#REF!</definedName>
    <definedName name="_TPE1704" localSheetId="0">[35]BASE!#REF!</definedName>
    <definedName name="_TPE1704" localSheetId="12">[36]BASE!#REF!</definedName>
    <definedName name="_TPE1704">[35]BASE!#REF!</definedName>
    <definedName name="_TPE1706" localSheetId="11">[35]BASE!#REF!</definedName>
    <definedName name="_TPE1706" localSheetId="4">[35]BASE!#REF!</definedName>
    <definedName name="_TPE1706" localSheetId="6">[35]BASE!#REF!</definedName>
    <definedName name="_TPE1706" localSheetId="0">[35]BASE!#REF!</definedName>
    <definedName name="_TPE1706" localSheetId="12">[36]BASE!#REF!</definedName>
    <definedName name="_TPE1706">[35]BASE!#REF!</definedName>
    <definedName name="_TPE1708" localSheetId="11">[35]BASE!#REF!</definedName>
    <definedName name="_TPE1708" localSheetId="4">[35]BASE!#REF!</definedName>
    <definedName name="_TPE1708" localSheetId="6">[35]BASE!#REF!</definedName>
    <definedName name="_TPE1708" localSheetId="0">[35]BASE!#REF!</definedName>
    <definedName name="_TPE1708" localSheetId="12">[36]BASE!#REF!</definedName>
    <definedName name="_TPE1708">[35]BASE!#REF!</definedName>
    <definedName name="_TPE1710" localSheetId="11">[35]BASE!#REF!</definedName>
    <definedName name="_TPE1710" localSheetId="4">[35]BASE!#REF!</definedName>
    <definedName name="_TPE1710" localSheetId="6">[35]BASE!#REF!</definedName>
    <definedName name="_TPE1710" localSheetId="0">[35]BASE!#REF!</definedName>
    <definedName name="_TPE1710" localSheetId="12">[36]BASE!#REF!</definedName>
    <definedName name="_TPE1710">[35]BASE!#REF!</definedName>
    <definedName name="_TPE1735" localSheetId="11">[35]BASE!#REF!</definedName>
    <definedName name="_TPE1735" localSheetId="4">[35]BASE!#REF!</definedName>
    <definedName name="_TPE1735" localSheetId="6">[35]BASE!#REF!</definedName>
    <definedName name="_TPE1735" localSheetId="0">[35]BASE!#REF!</definedName>
    <definedName name="_TPE1735" localSheetId="12">[36]BASE!#REF!</definedName>
    <definedName name="_TPE1735">[35]BASE!#REF!</definedName>
    <definedName name="_TPE1763" localSheetId="11">[35]BASE!#REF!</definedName>
    <definedName name="_TPE1763" localSheetId="4">[35]BASE!#REF!</definedName>
    <definedName name="_TPE1763" localSheetId="6">[35]BASE!#REF!</definedName>
    <definedName name="_TPE1763" localSheetId="0">[35]BASE!#REF!</definedName>
    <definedName name="_TPE1763" localSheetId="12">[36]BASE!#REF!</definedName>
    <definedName name="_TPE1763">[35]BASE!#REF!</definedName>
    <definedName name="_TPE1790" localSheetId="11">[35]BASE!#REF!</definedName>
    <definedName name="_TPE1790" localSheetId="4">[35]BASE!#REF!</definedName>
    <definedName name="_TPE1790" localSheetId="6">[35]BASE!#REF!</definedName>
    <definedName name="_TPE1790" localSheetId="0">[35]BASE!#REF!</definedName>
    <definedName name="_TPE1790" localSheetId="12">[36]BASE!#REF!</definedName>
    <definedName name="_TPE1790">[35]BASE!#REF!</definedName>
    <definedName name="_TPE8016" localSheetId="12">[33]BASE!$D$146</definedName>
    <definedName name="_TPE8016">[34]BASE!$D$146</definedName>
    <definedName name="_TPE8020" localSheetId="12">[33]BASE!$D$147</definedName>
    <definedName name="_TPE8020">[34]BASE!$D$147</definedName>
    <definedName name="_TPE8025" localSheetId="12">[33]BASE!$D$148</definedName>
    <definedName name="_TPE8025">[34]BASE!$D$148</definedName>
    <definedName name="_TPF12" localSheetId="11">#REF!</definedName>
    <definedName name="_TPF12" localSheetId="4">#REF!</definedName>
    <definedName name="_TPF12" localSheetId="7">#REF!</definedName>
    <definedName name="_TPF12" localSheetId="6">#REF!</definedName>
    <definedName name="_TPF12" localSheetId="0">#REF!</definedName>
    <definedName name="_TPF12">#REF!</definedName>
    <definedName name="_TPN1002" localSheetId="12">[33]BASE!$D$150</definedName>
    <definedName name="_TPN1002">[34]BASE!$D$150</definedName>
    <definedName name="_TPN1003" localSheetId="12">[33]BASE!$D$151</definedName>
    <definedName name="_TPN1003">[34]BASE!$D$151</definedName>
    <definedName name="_TPN1004" localSheetId="12">[33]BASE!$D$152</definedName>
    <definedName name="_TPN1004">[34]BASE!$D$152</definedName>
    <definedName name="_TPN1006" localSheetId="12">[33]BASE!$D$153</definedName>
    <definedName name="_TPN1006">[34]BASE!$D$153</definedName>
    <definedName name="_TPN1008" localSheetId="12">[33]BASE!$D$154</definedName>
    <definedName name="_TPN1008">[34]BASE!$D$154</definedName>
    <definedName name="_TPN1010" localSheetId="11">#REF!</definedName>
    <definedName name="_TPN1010" localSheetId="4">#REF!</definedName>
    <definedName name="_TPN1010" localSheetId="7">#REF!</definedName>
    <definedName name="_TPN1010" localSheetId="6">#REF!</definedName>
    <definedName name="_TPN1010" localSheetId="0">#REF!</definedName>
    <definedName name="_TPN1010">#REF!</definedName>
    <definedName name="_TPN1202" localSheetId="12">[33]BASE!$D$160</definedName>
    <definedName name="_TPN1202">[34]BASE!$D$160</definedName>
    <definedName name="_TPN1203" localSheetId="12">[33]BASE!$D$161</definedName>
    <definedName name="_TPN1203">[34]BASE!$D$161</definedName>
    <definedName name="_TPN1204" localSheetId="12">[33]BASE!$D$162</definedName>
    <definedName name="_TPN1204">[34]BASE!$D$162</definedName>
    <definedName name="_TPN1206" localSheetId="12">[33]BASE!$D$163</definedName>
    <definedName name="_TPN1206">[34]BASE!$D$163</definedName>
    <definedName name="_TPN1208" localSheetId="12">[33]BASE!$D$164</definedName>
    <definedName name="_TPN1208">[34]BASE!$D$164</definedName>
    <definedName name="_TPN1210" localSheetId="11">#REF!</definedName>
    <definedName name="_TPN1210" localSheetId="4">#REF!</definedName>
    <definedName name="_TPN1210" localSheetId="7">#REF!</definedName>
    <definedName name="_TPN1210" localSheetId="6">#REF!</definedName>
    <definedName name="_TPN1210" localSheetId="0">#REF!</definedName>
    <definedName name="_TPN1210">#REF!</definedName>
    <definedName name="_TPN1225" localSheetId="11">#REF!</definedName>
    <definedName name="_TPN1225" localSheetId="4">#REF!</definedName>
    <definedName name="_TPN1225" localSheetId="7">#REF!</definedName>
    <definedName name="_TPN1225" localSheetId="6">#REF!</definedName>
    <definedName name="_TPN1225" localSheetId="0">#REF!</definedName>
    <definedName name="_TPN1225">#REF!</definedName>
    <definedName name="_TPN1232" localSheetId="11">#REF!</definedName>
    <definedName name="_TPN1232" localSheetId="4">#REF!</definedName>
    <definedName name="_TPN1232" localSheetId="7">#REF!</definedName>
    <definedName name="_TPN1232" localSheetId="6">#REF!</definedName>
    <definedName name="_TPN1232" localSheetId="0">#REF!</definedName>
    <definedName name="_TPN1232">#REF!</definedName>
    <definedName name="_TPN16012" localSheetId="12">[33]BASE!$D$167</definedName>
    <definedName name="_TPN16012">[34]BASE!$D$167</definedName>
    <definedName name="_TPN1602" localSheetId="12">[33]BASE!$D$168</definedName>
    <definedName name="_TPN1602">[34]BASE!$D$168</definedName>
    <definedName name="_TPN1603" localSheetId="12">[33]BASE!$D$169</definedName>
    <definedName name="_TPN1603">[34]BASE!$D$169</definedName>
    <definedName name="_TPN1604" localSheetId="12">[33]BASE!$D$170</definedName>
    <definedName name="_TPN1604">[34]BASE!$D$170</definedName>
    <definedName name="_TPN1606" localSheetId="12">[33]BASE!$D$171</definedName>
    <definedName name="_TPN1606">[34]BASE!$D$171</definedName>
    <definedName name="_TPN1608" localSheetId="12">[33]BASE!$D$172</definedName>
    <definedName name="_TPN1608">[34]BASE!$D$172</definedName>
    <definedName name="_TPN1610" localSheetId="11">#REF!</definedName>
    <definedName name="_TPN1610" localSheetId="4">#REF!</definedName>
    <definedName name="_TPN1610" localSheetId="7">#REF!</definedName>
    <definedName name="_TPN1610" localSheetId="6">#REF!</definedName>
    <definedName name="_TPN1610" localSheetId="0">#REF!</definedName>
    <definedName name="_TPN1610">#REF!</definedName>
    <definedName name="_TR114" localSheetId="11">#REF!</definedName>
    <definedName name="_TR114" localSheetId="4">#REF!</definedName>
    <definedName name="_TR114" localSheetId="7">#REF!</definedName>
    <definedName name="_TR114" localSheetId="6">#REF!</definedName>
    <definedName name="_TR114" localSheetId="0">#REF!</definedName>
    <definedName name="_TR114">#REF!</definedName>
    <definedName name="_TRI15" localSheetId="11">#REF!</definedName>
    <definedName name="_TRI15" localSheetId="4">#REF!</definedName>
    <definedName name="_TRI15" localSheetId="7">#REF!</definedName>
    <definedName name="_TRI15" localSheetId="6">#REF!</definedName>
    <definedName name="_TRI15" localSheetId="0">#REF!</definedName>
    <definedName name="_TRI15">#REF!</definedName>
    <definedName name="_TRI16" localSheetId="11">#REF!</definedName>
    <definedName name="_TRI16" localSheetId="4">#REF!</definedName>
    <definedName name="_TRI16" localSheetId="7">#REF!</definedName>
    <definedName name="_TRI16" localSheetId="6">#REF!</definedName>
    <definedName name="_TRI16" localSheetId="0">#REF!</definedName>
    <definedName name="_TRI16">#REF!</definedName>
    <definedName name="_TRI17" localSheetId="11">#REF!</definedName>
    <definedName name="_TRI17" localSheetId="4">#REF!</definedName>
    <definedName name="_TRI17" localSheetId="7">#REF!</definedName>
    <definedName name="_TRI17" localSheetId="6">#REF!</definedName>
    <definedName name="_TRI17" localSheetId="0">#REF!</definedName>
    <definedName name="_TRI17">#REF!</definedName>
    <definedName name="_TRI18" localSheetId="11">#REF!</definedName>
    <definedName name="_TRI18" localSheetId="4">#REF!</definedName>
    <definedName name="_TRI18" localSheetId="7">#REF!</definedName>
    <definedName name="_TRI18" localSheetId="6">#REF!</definedName>
    <definedName name="_TRI18" localSheetId="0">#REF!</definedName>
    <definedName name="_TRI18">#REF!</definedName>
    <definedName name="_TRI19" localSheetId="11">#REF!</definedName>
    <definedName name="_TRI19" localSheetId="4">#REF!</definedName>
    <definedName name="_TRI19" localSheetId="7">#REF!</definedName>
    <definedName name="_TRI19" localSheetId="6">#REF!</definedName>
    <definedName name="_TRI19" localSheetId="0">#REF!</definedName>
    <definedName name="_TRI19">#REF!</definedName>
    <definedName name="_TRI20" localSheetId="11">#REF!</definedName>
    <definedName name="_TRI20" localSheetId="4">#REF!</definedName>
    <definedName name="_TRI20" localSheetId="7">#REF!</definedName>
    <definedName name="_TRI20" localSheetId="6">#REF!</definedName>
    <definedName name="_TRI20" localSheetId="0">#REF!</definedName>
    <definedName name="_TRI20">#REF!</definedName>
    <definedName name="_TRI21" localSheetId="11">#REF!</definedName>
    <definedName name="_TRI21" localSheetId="4">#REF!</definedName>
    <definedName name="_TRI21" localSheetId="7">#REF!</definedName>
    <definedName name="_TRI21" localSheetId="6">#REF!</definedName>
    <definedName name="_TRI21" localSheetId="0">#REF!</definedName>
    <definedName name="_TRI21">#REF!</definedName>
    <definedName name="_TRI22">[32]BASE!$D$273</definedName>
    <definedName name="_TRI23" localSheetId="11">#REF!</definedName>
    <definedName name="_TRI23" localSheetId="4">#REF!</definedName>
    <definedName name="_TRI23" localSheetId="7">#REF!</definedName>
    <definedName name="_TRI23" localSheetId="6">#REF!</definedName>
    <definedName name="_TRI23" localSheetId="0">#REF!</definedName>
    <definedName name="_TRI23">#REF!</definedName>
    <definedName name="_TRI25" localSheetId="11">#REF!</definedName>
    <definedName name="_TRI25" localSheetId="4">#REF!</definedName>
    <definedName name="_TRI25" localSheetId="7">#REF!</definedName>
    <definedName name="_TRI25" localSheetId="6">#REF!</definedName>
    <definedName name="_TRI25" localSheetId="0">#REF!</definedName>
    <definedName name="_TRI25">#REF!</definedName>
    <definedName name="_TRI26" localSheetId="11">#REF!</definedName>
    <definedName name="_TRI26" localSheetId="4">#REF!</definedName>
    <definedName name="_TRI26" localSheetId="7">#REF!</definedName>
    <definedName name="_TRI26" localSheetId="6">#REF!</definedName>
    <definedName name="_TRI26" localSheetId="0">#REF!</definedName>
    <definedName name="_TRI26">#REF!</definedName>
    <definedName name="_TRI27" localSheetId="11">#REF!</definedName>
    <definedName name="_TRI27" localSheetId="4">#REF!</definedName>
    <definedName name="_TRI27" localSheetId="7">#REF!</definedName>
    <definedName name="_TRI27" localSheetId="6">#REF!</definedName>
    <definedName name="_TRI27" localSheetId="0">#REF!</definedName>
    <definedName name="_TRI27">#REF!</definedName>
    <definedName name="_TRI28">[32]BASE!$D$278</definedName>
    <definedName name="_TRI29" localSheetId="11">#REF!</definedName>
    <definedName name="_TRI29" localSheetId="4">#REF!</definedName>
    <definedName name="_TRI29" localSheetId="7">#REF!</definedName>
    <definedName name="_TRI29" localSheetId="6">#REF!</definedName>
    <definedName name="_TRI29" localSheetId="0">#REF!</definedName>
    <definedName name="_TRI29">#REF!</definedName>
    <definedName name="_TRI30" localSheetId="11">#REF!</definedName>
    <definedName name="_TRI30" localSheetId="4">#REF!</definedName>
    <definedName name="_TRI30" localSheetId="7">#REF!</definedName>
    <definedName name="_TRI30" localSheetId="6">#REF!</definedName>
    <definedName name="_TRI30" localSheetId="0">#REF!</definedName>
    <definedName name="_TRI30">#REF!</definedName>
    <definedName name="_TRI31" localSheetId="11">#REF!</definedName>
    <definedName name="_TRI31" localSheetId="4">#REF!</definedName>
    <definedName name="_TRI31" localSheetId="7">#REF!</definedName>
    <definedName name="_TRI31" localSheetId="6">#REF!</definedName>
    <definedName name="_TRI31" localSheetId="0">#REF!</definedName>
    <definedName name="_TRI31">#REF!</definedName>
    <definedName name="_TRI32">[32]BASE!$D$282</definedName>
    <definedName name="_TRI33" localSheetId="11">#REF!</definedName>
    <definedName name="_TRI33" localSheetId="4">#REF!</definedName>
    <definedName name="_TRI33" localSheetId="7">#REF!</definedName>
    <definedName name="_TRI33" localSheetId="6">#REF!</definedName>
    <definedName name="_TRI33" localSheetId="0">#REF!</definedName>
    <definedName name="_TRI33">#REF!</definedName>
    <definedName name="_TRI47">[32]BASE!$D$284</definedName>
    <definedName name="_tub91" localSheetId="12">[27]PrecRec!$D$45</definedName>
    <definedName name="_tub91">[28]PrecRec!$D$45</definedName>
    <definedName name="_TUZ22" localSheetId="11">[35]BASE!#REF!</definedName>
    <definedName name="_TUZ22" localSheetId="4">[35]BASE!#REF!</definedName>
    <definedName name="_TUZ22" localSheetId="6">[35]BASE!#REF!</definedName>
    <definedName name="_TUZ22" localSheetId="0">[35]BASE!#REF!</definedName>
    <definedName name="_TUZ22" localSheetId="12">[36]BASE!#REF!</definedName>
    <definedName name="_TUZ22">[35]BASE!#REF!</definedName>
    <definedName name="_TUZ36" localSheetId="11">[35]BASE!#REF!</definedName>
    <definedName name="_TUZ36" localSheetId="4">[35]BASE!#REF!</definedName>
    <definedName name="_TUZ36" localSheetId="6">[35]BASE!#REF!</definedName>
    <definedName name="_TUZ36" localSheetId="0">[35]BASE!#REF!</definedName>
    <definedName name="_TUZ36" localSheetId="12">[36]BASE!#REF!</definedName>
    <definedName name="_TUZ36">[35]BASE!#REF!</definedName>
    <definedName name="_TZ2110" localSheetId="11">#REF!</definedName>
    <definedName name="_TZ2110" localSheetId="4">#REF!</definedName>
    <definedName name="_TZ2110" localSheetId="7">#REF!</definedName>
    <definedName name="_TZ2110" localSheetId="6">#REF!</definedName>
    <definedName name="_TZ2110" localSheetId="0">#REF!</definedName>
    <definedName name="_TZ2110">#REF!</definedName>
    <definedName name="_TZ2112" localSheetId="11">#REF!</definedName>
    <definedName name="_TZ2112" localSheetId="4">#REF!</definedName>
    <definedName name="_TZ2112" localSheetId="7">#REF!</definedName>
    <definedName name="_TZ2112" localSheetId="6">#REF!</definedName>
    <definedName name="_TZ2112" localSheetId="0">#REF!</definedName>
    <definedName name="_TZ2112">#REF!</definedName>
    <definedName name="_TZ2114" localSheetId="11">#REF!</definedName>
    <definedName name="_TZ2114" localSheetId="4">#REF!</definedName>
    <definedName name="_TZ2114" localSheetId="7">#REF!</definedName>
    <definedName name="_TZ2114" localSheetId="6">#REF!</definedName>
    <definedName name="_TZ2114" localSheetId="0">#REF!</definedName>
    <definedName name="_TZ2114">#REF!</definedName>
    <definedName name="_TZ2116" localSheetId="11">#REF!</definedName>
    <definedName name="_TZ2116" localSheetId="4">#REF!</definedName>
    <definedName name="_TZ2116" localSheetId="7">#REF!</definedName>
    <definedName name="_TZ2116" localSheetId="6">#REF!</definedName>
    <definedName name="_TZ2116" localSheetId="0">#REF!</definedName>
    <definedName name="_TZ2116">#REF!</definedName>
    <definedName name="_TZ212" localSheetId="11">#REF!</definedName>
    <definedName name="_TZ212" localSheetId="4">#REF!</definedName>
    <definedName name="_TZ212" localSheetId="7">#REF!</definedName>
    <definedName name="_TZ212" localSheetId="6">#REF!</definedName>
    <definedName name="_TZ212" localSheetId="0">#REF!</definedName>
    <definedName name="_TZ212">#REF!</definedName>
    <definedName name="_TZ213" localSheetId="11">#REF!</definedName>
    <definedName name="_TZ213" localSheetId="4">#REF!</definedName>
    <definedName name="_TZ213" localSheetId="7">#REF!</definedName>
    <definedName name="_TZ213" localSheetId="6">#REF!</definedName>
    <definedName name="_TZ213" localSheetId="0">#REF!</definedName>
    <definedName name="_TZ213">#REF!</definedName>
    <definedName name="_TZ214" localSheetId="11">#REF!</definedName>
    <definedName name="_TZ214" localSheetId="4">#REF!</definedName>
    <definedName name="_TZ214" localSheetId="7">#REF!</definedName>
    <definedName name="_TZ214" localSheetId="6">#REF!</definedName>
    <definedName name="_TZ214" localSheetId="0">#REF!</definedName>
    <definedName name="_TZ214">#REF!</definedName>
    <definedName name="_TZ216" localSheetId="11">#REF!</definedName>
    <definedName name="_TZ216" localSheetId="4">#REF!</definedName>
    <definedName name="_TZ216" localSheetId="7">#REF!</definedName>
    <definedName name="_TZ216" localSheetId="6">#REF!</definedName>
    <definedName name="_TZ216" localSheetId="0">#REF!</definedName>
    <definedName name="_TZ216">#REF!</definedName>
    <definedName name="_TZ218" localSheetId="11">#REF!</definedName>
    <definedName name="_TZ218" localSheetId="4">#REF!</definedName>
    <definedName name="_TZ218" localSheetId="7">#REF!</definedName>
    <definedName name="_TZ218" localSheetId="6">#REF!</definedName>
    <definedName name="_TZ218" localSheetId="0">#REF!</definedName>
    <definedName name="_TZ218">#REF!</definedName>
    <definedName name="_TZ225" localSheetId="11">#REF!</definedName>
    <definedName name="_TZ225" localSheetId="4">#REF!</definedName>
    <definedName name="_TZ225" localSheetId="7">#REF!</definedName>
    <definedName name="_TZ225" localSheetId="6">#REF!</definedName>
    <definedName name="_TZ225" localSheetId="0">#REF!</definedName>
    <definedName name="_TZ225">#REF!</definedName>
    <definedName name="_TZ2610" localSheetId="11">#REF!</definedName>
    <definedName name="_TZ2610" localSheetId="4">#REF!</definedName>
    <definedName name="_TZ2610" localSheetId="7">#REF!</definedName>
    <definedName name="_TZ2610" localSheetId="6">#REF!</definedName>
    <definedName name="_TZ2610" localSheetId="0">#REF!</definedName>
    <definedName name="_TZ2610">#REF!</definedName>
    <definedName name="_TZ2612" localSheetId="11">#REF!</definedName>
    <definedName name="_TZ2612" localSheetId="4">#REF!</definedName>
    <definedName name="_TZ2612" localSheetId="7">#REF!</definedName>
    <definedName name="_TZ2612" localSheetId="6">#REF!</definedName>
    <definedName name="_TZ2612" localSheetId="0">#REF!</definedName>
    <definedName name="_TZ2612">#REF!</definedName>
    <definedName name="_TZ2616" localSheetId="11">#REF!</definedName>
    <definedName name="_TZ2616" localSheetId="4">#REF!</definedName>
    <definedName name="_TZ2616" localSheetId="7">#REF!</definedName>
    <definedName name="_TZ2616" localSheetId="6">#REF!</definedName>
    <definedName name="_TZ2616" localSheetId="0">#REF!</definedName>
    <definedName name="_TZ2616">#REF!</definedName>
    <definedName name="_TZ262" localSheetId="11">#REF!</definedName>
    <definedName name="_TZ262" localSheetId="4">#REF!</definedName>
    <definedName name="_TZ262" localSheetId="7">#REF!</definedName>
    <definedName name="_TZ262" localSheetId="6">#REF!</definedName>
    <definedName name="_TZ262" localSheetId="0">#REF!</definedName>
    <definedName name="_TZ262">#REF!</definedName>
    <definedName name="_TZ263" localSheetId="11">#REF!</definedName>
    <definedName name="_TZ263" localSheetId="4">#REF!</definedName>
    <definedName name="_TZ263" localSheetId="7">#REF!</definedName>
    <definedName name="_TZ263" localSheetId="6">#REF!</definedName>
    <definedName name="_TZ263" localSheetId="0">#REF!</definedName>
    <definedName name="_TZ263">#REF!</definedName>
    <definedName name="_TZ264" localSheetId="11">#REF!</definedName>
    <definedName name="_TZ264" localSheetId="4">#REF!</definedName>
    <definedName name="_TZ264" localSheetId="7">#REF!</definedName>
    <definedName name="_TZ264" localSheetId="6">#REF!</definedName>
    <definedName name="_TZ264" localSheetId="0">#REF!</definedName>
    <definedName name="_TZ264">#REF!</definedName>
    <definedName name="_TZ266" localSheetId="11">#REF!</definedName>
    <definedName name="_TZ266" localSheetId="4">#REF!</definedName>
    <definedName name="_TZ266" localSheetId="7">#REF!</definedName>
    <definedName name="_TZ266" localSheetId="6">#REF!</definedName>
    <definedName name="_TZ266" localSheetId="0">#REF!</definedName>
    <definedName name="_TZ266">#REF!</definedName>
    <definedName name="_TZ268" localSheetId="11">#REF!</definedName>
    <definedName name="_TZ268" localSheetId="4">#REF!</definedName>
    <definedName name="_TZ268" localSheetId="7">#REF!</definedName>
    <definedName name="_TZ268" localSheetId="6">#REF!</definedName>
    <definedName name="_TZ268" localSheetId="0">#REF!</definedName>
    <definedName name="_TZ268">#REF!</definedName>
    <definedName name="_TZ323" localSheetId="11">[35]BASE!#REF!</definedName>
    <definedName name="_TZ323" localSheetId="4">[35]BASE!#REF!</definedName>
    <definedName name="_TZ323" localSheetId="6">[35]BASE!#REF!</definedName>
    <definedName name="_TZ323" localSheetId="0">[35]BASE!#REF!</definedName>
    <definedName name="_TZ323" localSheetId="12">[36]BASE!#REF!</definedName>
    <definedName name="_TZ323">[35]BASE!#REF!</definedName>
    <definedName name="_TZ324" localSheetId="11">[35]BASE!#REF!</definedName>
    <definedName name="_TZ324" localSheetId="4">[35]BASE!#REF!</definedName>
    <definedName name="_TZ324" localSheetId="6">[35]BASE!#REF!</definedName>
    <definedName name="_TZ324" localSheetId="0">[35]BASE!#REF!</definedName>
    <definedName name="_TZ324" localSheetId="12">[36]BASE!#REF!</definedName>
    <definedName name="_TZ324">[35]BASE!#REF!</definedName>
    <definedName name="_TZ32510" localSheetId="11">#REF!</definedName>
    <definedName name="_TZ32510" localSheetId="4">#REF!</definedName>
    <definedName name="_TZ32510" localSheetId="7">#REF!</definedName>
    <definedName name="_TZ32510" localSheetId="6">#REF!</definedName>
    <definedName name="_TZ32510" localSheetId="0">#REF!</definedName>
    <definedName name="_TZ32510">#REF!</definedName>
    <definedName name="_TZ32512" localSheetId="11">#REF!</definedName>
    <definedName name="_TZ32512" localSheetId="4">#REF!</definedName>
    <definedName name="_TZ32512" localSheetId="7">#REF!</definedName>
    <definedName name="_TZ32512" localSheetId="6">#REF!</definedName>
    <definedName name="_TZ32512" localSheetId="0">#REF!</definedName>
    <definedName name="_TZ32512">#REF!</definedName>
    <definedName name="_TZ3253" localSheetId="11">#REF!</definedName>
    <definedName name="_TZ3253" localSheetId="4">#REF!</definedName>
    <definedName name="_TZ3253" localSheetId="7">#REF!</definedName>
    <definedName name="_TZ3253" localSheetId="6">#REF!</definedName>
    <definedName name="_TZ3253" localSheetId="0">#REF!</definedName>
    <definedName name="_TZ3253">#REF!</definedName>
    <definedName name="_TZ3254" localSheetId="11">#REF!</definedName>
    <definedName name="_TZ3254" localSheetId="4">#REF!</definedName>
    <definedName name="_TZ3254" localSheetId="7">#REF!</definedName>
    <definedName name="_TZ3254" localSheetId="6">#REF!</definedName>
    <definedName name="_TZ3254" localSheetId="0">#REF!</definedName>
    <definedName name="_TZ3254">#REF!</definedName>
    <definedName name="_TZ3256" localSheetId="11">#REF!</definedName>
    <definedName name="_TZ3256" localSheetId="4">#REF!</definedName>
    <definedName name="_TZ3256" localSheetId="7">#REF!</definedName>
    <definedName name="_TZ3256" localSheetId="6">#REF!</definedName>
    <definedName name="_TZ3256" localSheetId="0">#REF!</definedName>
    <definedName name="_TZ3256">#REF!</definedName>
    <definedName name="_TZ3258" localSheetId="11">#REF!</definedName>
    <definedName name="_TZ3258" localSheetId="4">#REF!</definedName>
    <definedName name="_TZ3258" localSheetId="7">#REF!</definedName>
    <definedName name="_TZ3258" localSheetId="6">#REF!</definedName>
    <definedName name="_TZ3258" localSheetId="0">#REF!</definedName>
    <definedName name="_TZ3258">#REF!</definedName>
    <definedName name="_TZ4110" localSheetId="11">#REF!</definedName>
    <definedName name="_TZ4110" localSheetId="4">#REF!</definedName>
    <definedName name="_TZ4110" localSheetId="7">#REF!</definedName>
    <definedName name="_TZ4110" localSheetId="6">#REF!</definedName>
    <definedName name="_TZ4110" localSheetId="0">#REF!</definedName>
    <definedName name="_TZ4110">#REF!</definedName>
    <definedName name="_TZ4112" localSheetId="11">#REF!</definedName>
    <definedName name="_TZ4112" localSheetId="4">#REF!</definedName>
    <definedName name="_TZ4112" localSheetId="7">#REF!</definedName>
    <definedName name="_TZ4112" localSheetId="6">#REF!</definedName>
    <definedName name="_TZ4112" localSheetId="0">#REF!</definedName>
    <definedName name="_TZ4112">#REF!</definedName>
    <definedName name="_TZ414" localSheetId="11">#REF!</definedName>
    <definedName name="_TZ414" localSheetId="4">#REF!</definedName>
    <definedName name="_TZ414" localSheetId="7">#REF!</definedName>
    <definedName name="_TZ414" localSheetId="6">#REF!</definedName>
    <definedName name="_TZ414" localSheetId="0">#REF!</definedName>
    <definedName name="_TZ414">#REF!</definedName>
    <definedName name="_TZ416" localSheetId="11">#REF!</definedName>
    <definedName name="_TZ416" localSheetId="4">#REF!</definedName>
    <definedName name="_TZ416" localSheetId="7">#REF!</definedName>
    <definedName name="_TZ416" localSheetId="6">#REF!</definedName>
    <definedName name="_TZ416" localSheetId="0">#REF!</definedName>
    <definedName name="_TZ416">#REF!</definedName>
    <definedName name="_TZ418" localSheetId="11">#REF!</definedName>
    <definedName name="_TZ418" localSheetId="4">#REF!</definedName>
    <definedName name="_TZ418" localSheetId="7">#REF!</definedName>
    <definedName name="_TZ418" localSheetId="6">#REF!</definedName>
    <definedName name="_TZ418" localSheetId="0">#REF!</definedName>
    <definedName name="_TZ418">#REF!</definedName>
    <definedName name="_UDD06" localSheetId="11">#REF!</definedName>
    <definedName name="_UDD06" localSheetId="4">#REF!</definedName>
    <definedName name="_UDD06" localSheetId="7">#REF!</definedName>
    <definedName name="_UDD06" localSheetId="6">#REF!</definedName>
    <definedName name="_UDD06" localSheetId="0">#REF!</definedName>
    <definedName name="_UDD06">#REF!</definedName>
    <definedName name="_UDD08" localSheetId="11">#REF!</definedName>
    <definedName name="_UDD08" localSheetId="4">#REF!</definedName>
    <definedName name="_UDD08" localSheetId="7">#REF!</definedName>
    <definedName name="_UDD08" localSheetId="6">#REF!</definedName>
    <definedName name="_UDD08" localSheetId="0">#REF!</definedName>
    <definedName name="_UDD08">#REF!</definedName>
    <definedName name="_UNI32" localSheetId="11">#REF!</definedName>
    <definedName name="_UNI32" localSheetId="4">#REF!</definedName>
    <definedName name="_UNI32" localSheetId="7">#REF!</definedName>
    <definedName name="_UNI32" localSheetId="6">#REF!</definedName>
    <definedName name="_UNI32" localSheetId="0">#REF!</definedName>
    <definedName name="_UNI32">#REF!</definedName>
    <definedName name="_UNL24" localSheetId="11">#REF!</definedName>
    <definedName name="_UNL24" localSheetId="4">#REF!</definedName>
    <definedName name="_UNL24" localSheetId="7">#REF!</definedName>
    <definedName name="_UNL24" localSheetId="6">#REF!</definedName>
    <definedName name="_UNL24" localSheetId="0">#REF!</definedName>
    <definedName name="_UNL24">#REF!</definedName>
    <definedName name="_UNL27" localSheetId="11">#REF!</definedName>
    <definedName name="_UNL27" localSheetId="4">#REF!</definedName>
    <definedName name="_UNL27" localSheetId="7">#REF!</definedName>
    <definedName name="_UNL27" localSheetId="6">#REF!</definedName>
    <definedName name="_UNL27" localSheetId="0">#REF!</definedName>
    <definedName name="_UNL27">#REF!</definedName>
    <definedName name="_UNL30" localSheetId="11">#REF!</definedName>
    <definedName name="_UNL30" localSheetId="4">#REF!</definedName>
    <definedName name="_UNL30" localSheetId="7">#REF!</definedName>
    <definedName name="_UNL30" localSheetId="6">#REF!</definedName>
    <definedName name="_UNL30" localSheetId="0">#REF!</definedName>
    <definedName name="_UNL30">#REF!</definedName>
    <definedName name="_UNL33" localSheetId="11">#REF!</definedName>
    <definedName name="_UNL33" localSheetId="4">#REF!</definedName>
    <definedName name="_UNL33" localSheetId="7">#REF!</definedName>
    <definedName name="_UNL33" localSheetId="6">#REF!</definedName>
    <definedName name="_UNL33" localSheetId="0">#REF!</definedName>
    <definedName name="_UNL33">#REF!</definedName>
    <definedName name="_UNL36" localSheetId="11">#REF!</definedName>
    <definedName name="_UNL36" localSheetId="4">#REF!</definedName>
    <definedName name="_UNL36" localSheetId="7">#REF!</definedName>
    <definedName name="_UNL36" localSheetId="6">#REF!</definedName>
    <definedName name="_UNL36" localSheetId="0">#REF!</definedName>
    <definedName name="_UNL36">#REF!</definedName>
    <definedName name="_UNL39" localSheetId="11">#REF!</definedName>
    <definedName name="_UNL39" localSheetId="4">#REF!</definedName>
    <definedName name="_UNL39" localSheetId="7">#REF!</definedName>
    <definedName name="_UNL39" localSheetId="6">#REF!</definedName>
    <definedName name="_UNL39" localSheetId="0">#REF!</definedName>
    <definedName name="_UNL39">#REF!</definedName>
    <definedName name="_UNL42" localSheetId="11">#REF!</definedName>
    <definedName name="_UNL42" localSheetId="4">#REF!</definedName>
    <definedName name="_UNL42" localSheetId="7">#REF!</definedName>
    <definedName name="_UNL42" localSheetId="6">#REF!</definedName>
    <definedName name="_UNL42" localSheetId="0">#REF!</definedName>
    <definedName name="_UNL42">#REF!</definedName>
    <definedName name="_UNL45" localSheetId="11">#REF!</definedName>
    <definedName name="_UNL45" localSheetId="4">#REF!</definedName>
    <definedName name="_UNL45" localSheetId="7">#REF!</definedName>
    <definedName name="_UNL45" localSheetId="6">#REF!</definedName>
    <definedName name="_UNL45" localSheetId="0">#REF!</definedName>
    <definedName name="_UNL45">#REF!</definedName>
    <definedName name="_UNL48" localSheetId="11">#REF!</definedName>
    <definedName name="_UNL48" localSheetId="4">#REF!</definedName>
    <definedName name="_UNL48" localSheetId="7">#REF!</definedName>
    <definedName name="_UNL48" localSheetId="6">#REF!</definedName>
    <definedName name="_UNL48" localSheetId="0">#REF!</definedName>
    <definedName name="_UNL48">#REF!</definedName>
    <definedName name="_UNL51" localSheetId="11">#REF!</definedName>
    <definedName name="_UNL51" localSheetId="4">#REF!</definedName>
    <definedName name="_UNL51" localSheetId="7">#REF!</definedName>
    <definedName name="_UNL51" localSheetId="6">#REF!</definedName>
    <definedName name="_UNL51" localSheetId="0">#REF!</definedName>
    <definedName name="_UNL51">#REF!</definedName>
    <definedName name="_UNL54" localSheetId="11">#REF!</definedName>
    <definedName name="_UNL54" localSheetId="4">#REF!</definedName>
    <definedName name="_UNL54" localSheetId="7">#REF!</definedName>
    <definedName name="_UNL54" localSheetId="6">#REF!</definedName>
    <definedName name="_UNL54" localSheetId="0">#REF!</definedName>
    <definedName name="_UNL54">#REF!</definedName>
    <definedName name="_UNL60" localSheetId="11">#REF!</definedName>
    <definedName name="_UNL60" localSheetId="4">#REF!</definedName>
    <definedName name="_UNL60" localSheetId="7">#REF!</definedName>
    <definedName name="_UNL60" localSheetId="6">#REF!</definedName>
    <definedName name="_UNL60" localSheetId="0">#REF!</definedName>
    <definedName name="_UNL60">#REF!</definedName>
    <definedName name="_Vol1" localSheetId="9">[12]Item!$A$1:$D$65536</definedName>
    <definedName name="_Vol1">[12]Item!$A$1:$D$65536</definedName>
    <definedName name="A" localSheetId="3">'[1]APU PVC'!#REF!</definedName>
    <definedName name="a" localSheetId="10">#REF!</definedName>
    <definedName name="a" localSheetId="9">#REF!</definedName>
    <definedName name="A" localSheetId="11">'[1]APU PVC'!#REF!</definedName>
    <definedName name="A" localSheetId="4">'[1]APU PVC'!#REF!</definedName>
    <definedName name="A" localSheetId="6">'[1]APU PVC'!#REF!</definedName>
    <definedName name="A" localSheetId="0">'[1]APU PVC'!#REF!</definedName>
    <definedName name="A" localSheetId="12">'[1]APU PVC'!#REF!</definedName>
    <definedName name="A">'[1]APU PVC'!#REF!</definedName>
    <definedName name="A_impresión_IM" localSheetId="10">#REF!</definedName>
    <definedName name="A_impresión_IM" localSheetId="9">#REF!</definedName>
    <definedName name="A_impresión_IM" localSheetId="11">#REF!</definedName>
    <definedName name="A_impresión_IM" localSheetId="4">#REF!</definedName>
    <definedName name="A_impresión_IM" localSheetId="7">#REF!</definedName>
    <definedName name="A_impresión_IM" localSheetId="6">#REF!</definedName>
    <definedName name="A_impresión_IM" localSheetId="0">#REF!</definedName>
    <definedName name="A_impresión_IM">#REF!</definedName>
    <definedName name="A_impresión_IM_2" localSheetId="10">#REF!</definedName>
    <definedName name="A_impresión_IM_2" localSheetId="9">#REF!</definedName>
    <definedName name="A_impresión_IM_2" localSheetId="11">#REF!</definedName>
    <definedName name="A_impresión_IM_2" localSheetId="4">#REF!</definedName>
    <definedName name="A_impresión_IM_2" localSheetId="7">#REF!</definedName>
    <definedName name="A_impresión_IM_2" localSheetId="6">#REF!</definedName>
    <definedName name="A_impresión_IM_2" localSheetId="0">#REF!</definedName>
    <definedName name="A_impresión_IM_2">#REF!</definedName>
    <definedName name="A40FI" localSheetId="11">#REF!</definedName>
    <definedName name="A40FI" localSheetId="4">#REF!</definedName>
    <definedName name="A40FI" localSheetId="7">#REF!</definedName>
    <definedName name="A40FI" localSheetId="6">#REF!</definedName>
    <definedName name="A40FI" localSheetId="0">#REF!</definedName>
    <definedName name="A40FI">#REF!</definedName>
    <definedName name="A40LI" localSheetId="11">#REF!</definedName>
    <definedName name="A40LI" localSheetId="4">#REF!</definedName>
    <definedName name="A40LI" localSheetId="7">#REF!</definedName>
    <definedName name="A40LI" localSheetId="6">#REF!</definedName>
    <definedName name="A40LI" localSheetId="0">#REF!</definedName>
    <definedName name="A40LI">#REF!</definedName>
    <definedName name="A60FI" localSheetId="11">#REF!</definedName>
    <definedName name="A60FI" localSheetId="4">#REF!</definedName>
    <definedName name="A60FI" localSheetId="7">#REF!</definedName>
    <definedName name="A60FI" localSheetId="6">#REF!</definedName>
    <definedName name="A60FI" localSheetId="0">#REF!</definedName>
    <definedName name="A60FI">#REF!</definedName>
    <definedName name="A60FI1">[37]BASE!$C$23</definedName>
    <definedName name="aa" localSheetId="11">[38]!absc</definedName>
    <definedName name="aa" localSheetId="4">[38]!absc</definedName>
    <definedName name="aa" localSheetId="6">[38]!absc</definedName>
    <definedName name="aa" localSheetId="0">[38]!absc</definedName>
    <definedName name="aa">[38]!absc</definedName>
    <definedName name="AAA" localSheetId="3">#REF!</definedName>
    <definedName name="AAA" localSheetId="10">#REF!</definedName>
    <definedName name="AAA" localSheetId="9">#REF!</definedName>
    <definedName name="AAA" localSheetId="11">#REF!</definedName>
    <definedName name="AAA" localSheetId="4">#REF!</definedName>
    <definedName name="AAA" localSheetId="7">#REF!</definedName>
    <definedName name="AAA" localSheetId="6">#REF!</definedName>
    <definedName name="AAA" localSheetId="0">#REF!</definedName>
    <definedName name="AAA">#REF!</definedName>
    <definedName name="aaaa" localSheetId="11">#REF!</definedName>
    <definedName name="aaaa" localSheetId="4">#REF!</definedName>
    <definedName name="aaaa" localSheetId="7">#REF!</definedName>
    <definedName name="aaaa" localSheetId="6">#REF!</definedName>
    <definedName name="aaaa" localSheetId="0">#REF!</definedName>
    <definedName name="aaaa">#REF!</definedName>
    <definedName name="aaaaa" localSheetId="11">'[39]A.P.U'!#REF!</definedName>
    <definedName name="aaaaa" localSheetId="4">'[39]A.P.U'!#REF!</definedName>
    <definedName name="aaaaa" localSheetId="7">'[39]A.P.U'!#REF!</definedName>
    <definedName name="aaaaa" localSheetId="6">'[39]A.P.U'!#REF!</definedName>
    <definedName name="aaaaa" localSheetId="0">'[39]A.P.U'!#REF!</definedName>
    <definedName name="aaaaa">'[39]A.P.U'!#REF!</definedName>
    <definedName name="AAAAAAAAAA" localSheetId="10">#REF!</definedName>
    <definedName name="AAAAAAAAAA" localSheetId="9">#REF!</definedName>
    <definedName name="AAAAAAAAAA" localSheetId="11">#REF!</definedName>
    <definedName name="AAAAAAAAAA" localSheetId="4">#REF!</definedName>
    <definedName name="AAAAAAAAAA" localSheetId="7">#REF!</definedName>
    <definedName name="AAAAAAAAAA" localSheetId="6">#REF!</definedName>
    <definedName name="AAAAAAAAAA" localSheetId="0">#REF!</definedName>
    <definedName name="AAAAAAAAAA">#REF!</definedName>
    <definedName name="AAAAAAAAAAAAAAAAAAAA" localSheetId="10">#REF!</definedName>
    <definedName name="AAAAAAAAAAAAAAAAAAAA" localSheetId="9">#REF!</definedName>
    <definedName name="AAAAAAAAAAAAAAAAAAAA" localSheetId="11">#REF!</definedName>
    <definedName name="AAAAAAAAAAAAAAAAAAAA" localSheetId="4">#REF!</definedName>
    <definedName name="AAAAAAAAAAAAAAAAAAAA" localSheetId="7">#REF!</definedName>
    <definedName name="AAAAAAAAAAAAAAAAAAAA" localSheetId="6">#REF!</definedName>
    <definedName name="AAAAAAAAAAAAAAAAAAAA" localSheetId="0">#REF!</definedName>
    <definedName name="AAAAAAAAAAAAAAAAAAAA">#REF!</definedName>
    <definedName name="AAC">[22]AASHTO!$A$14:$F$17</definedName>
    <definedName name="AADOQUINVEH" localSheetId="3">#REF!</definedName>
    <definedName name="AADOQUINVEH" localSheetId="10">#REF!</definedName>
    <definedName name="AADOQUINVEH" localSheetId="9">#REF!</definedName>
    <definedName name="AADOQUINVEH" localSheetId="11">#REF!</definedName>
    <definedName name="AADOQUINVEH" localSheetId="4">#REF!</definedName>
    <definedName name="AADOQUINVEH" localSheetId="7">#REF!</definedName>
    <definedName name="AADOQUINVEH" localSheetId="6">#REF!</definedName>
    <definedName name="AADOQUINVEH" localSheetId="0">#REF!</definedName>
    <definedName name="AADOQUINVEH">#REF!</definedName>
    <definedName name="AANDENES" localSheetId="10">#REF!</definedName>
    <definedName name="AANDENES" localSheetId="9">#REF!</definedName>
    <definedName name="AANDENES" localSheetId="11">#REF!</definedName>
    <definedName name="AANDENES" localSheetId="4">#REF!</definedName>
    <definedName name="AANDENES" localSheetId="7">#REF!</definedName>
    <definedName name="AANDENES" localSheetId="6">#REF!</definedName>
    <definedName name="AANDENES" localSheetId="0">#REF!</definedName>
    <definedName name="AANDENES">#REF!</definedName>
    <definedName name="ab" localSheetId="10">#REF!</definedName>
    <definedName name="ab" localSheetId="9">#REF!</definedName>
    <definedName name="ab" localSheetId="11">#REF!</definedName>
    <definedName name="ab" localSheetId="4">#REF!</definedName>
    <definedName name="ab" localSheetId="7">#REF!</definedName>
    <definedName name="ab" localSheetId="6">#REF!</definedName>
    <definedName name="ab" localSheetId="0">#REF!</definedName>
    <definedName name="ab">#REF!</definedName>
    <definedName name="abc" localSheetId="10">#REF!</definedName>
    <definedName name="abc" localSheetId="9">#REF!</definedName>
    <definedName name="abc" localSheetId="11">#REF!</definedName>
    <definedName name="abc" localSheetId="4">#REF!</definedName>
    <definedName name="abc" localSheetId="7">#REF!</definedName>
    <definedName name="abc" localSheetId="6">#REF!</definedName>
    <definedName name="abc" localSheetId="0">#REF!</definedName>
    <definedName name="abc">#REF!</definedName>
    <definedName name="ABG">[22]AASHTO!$A$2:$F$5</definedName>
    <definedName name="ABR" localSheetId="3">#REF!</definedName>
    <definedName name="ABR" localSheetId="10">#REF!</definedName>
    <definedName name="ABR" localSheetId="9">#REF!</definedName>
    <definedName name="ABR" localSheetId="11">#REF!</definedName>
    <definedName name="ABR" localSheetId="4">#REF!</definedName>
    <definedName name="ABR" localSheetId="7">#REF!</definedName>
    <definedName name="ABR" localSheetId="6">#REF!</definedName>
    <definedName name="ABR" localSheetId="0">#REF!</definedName>
    <definedName name="ABR">#REF!</definedName>
    <definedName name="absc">#N/A</definedName>
    <definedName name="ACALZADA" localSheetId="3">#REF!</definedName>
    <definedName name="ACALZADA" localSheetId="10">#REF!</definedName>
    <definedName name="ACALZADA" localSheetId="9">#REF!</definedName>
    <definedName name="ACALZADA" localSheetId="11">#REF!</definedName>
    <definedName name="ACALZADA" localSheetId="4">#REF!</definedName>
    <definedName name="ACALZADA" localSheetId="7">#REF!</definedName>
    <definedName name="ACALZADA" localSheetId="6">#REF!</definedName>
    <definedName name="ACALZADA" localSheetId="0">#REF!</definedName>
    <definedName name="ACALZADA">#REF!</definedName>
    <definedName name="ACARREO" localSheetId="11">#REF!</definedName>
    <definedName name="ACARREO" localSheetId="4">#REF!</definedName>
    <definedName name="ACARREO" localSheetId="7">#REF!</definedName>
    <definedName name="ACARREO" localSheetId="6">#REF!</definedName>
    <definedName name="ACARREO" localSheetId="0">#REF!</definedName>
    <definedName name="ACARREO">#REF!</definedName>
    <definedName name="ACCERO6" localSheetId="11">#REF!</definedName>
    <definedName name="ACCERO6" localSheetId="4">#REF!</definedName>
    <definedName name="ACCERO6" localSheetId="7">#REF!</definedName>
    <definedName name="ACCERO6" localSheetId="6">#REF!</definedName>
    <definedName name="ACCERO6" localSheetId="0">#REF!</definedName>
    <definedName name="ACCERO6">#REF!</definedName>
    <definedName name="AccessDatabase" hidden="1">"C:\C-314\VOLUMENES\volfin4.mdb"</definedName>
    <definedName name="ace" localSheetId="12">[27]PrecRec!$D$35</definedName>
    <definedName name="ace">[28]PrecRec!$D$35</definedName>
    <definedName name="ACERO" localSheetId="3">#REF!</definedName>
    <definedName name="ACERO" localSheetId="10">#REF!</definedName>
    <definedName name="ACERO" localSheetId="9">#REF!</definedName>
    <definedName name="ACERO" localSheetId="11">#REF!</definedName>
    <definedName name="ACERO" localSheetId="4">#REF!</definedName>
    <definedName name="ACERO" localSheetId="7">#REF!</definedName>
    <definedName name="ACERO" localSheetId="6">#REF!</definedName>
    <definedName name="ACERO" localSheetId="0">#REF!</definedName>
    <definedName name="ACERO">#REF!</definedName>
    <definedName name="ACERO_DE_REFUERZO_60000" localSheetId="10">'[40]Acero de 60.000psi'!$I$53</definedName>
    <definedName name="ACERO_DE_REFUERZO_60000">'[40]Acero de 60.000psi'!$I$53</definedName>
    <definedName name="ACERO2" localSheetId="11">#REF!</definedName>
    <definedName name="ACERO2" localSheetId="4">#REF!</definedName>
    <definedName name="ACERO2" localSheetId="7">#REF!</definedName>
    <definedName name="ACERO2" localSheetId="6">#REF!</definedName>
    <definedName name="ACERO2" localSheetId="0">#REF!</definedName>
    <definedName name="ACERO2">#REF!</definedName>
    <definedName name="ACERO37" localSheetId="11">#REF!</definedName>
    <definedName name="ACERO37" localSheetId="4">#REF!</definedName>
    <definedName name="ACERO37" localSheetId="7">#REF!</definedName>
    <definedName name="ACERO37" localSheetId="6">#REF!</definedName>
    <definedName name="ACERO37" localSheetId="0">#REF!</definedName>
    <definedName name="ACERO37">#REF!</definedName>
    <definedName name="ACERO6" localSheetId="11">#REF!</definedName>
    <definedName name="ACERO6" localSheetId="4">#REF!</definedName>
    <definedName name="ACERO6" localSheetId="7">#REF!</definedName>
    <definedName name="ACERO6" localSheetId="6">#REF!</definedName>
    <definedName name="ACERO6" localSheetId="0">#REF!</definedName>
    <definedName name="ACERO6">#REF!</definedName>
    <definedName name="ACOM" localSheetId="11">#REF!</definedName>
    <definedName name="ACOM" localSheetId="4">#REF!</definedName>
    <definedName name="ACOM" localSheetId="7">#REF!</definedName>
    <definedName name="ACOM" localSheetId="6">#REF!</definedName>
    <definedName name="ACOM" localSheetId="0">#REF!</definedName>
    <definedName name="ACOM">#REF!</definedName>
    <definedName name="ACOND" localSheetId="11">#REF!</definedName>
    <definedName name="ACOND" localSheetId="4">#REF!</definedName>
    <definedName name="ACOND" localSheetId="7">#REF!</definedName>
    <definedName name="ACOND" localSheetId="6">#REF!</definedName>
    <definedName name="ACOND" localSheetId="0">#REF!</definedName>
    <definedName name="ACOND">#REF!</definedName>
    <definedName name="ACPM" localSheetId="11">#REF!</definedName>
    <definedName name="ACPM" localSheetId="4">#REF!</definedName>
    <definedName name="ACPM" localSheetId="7">#REF!</definedName>
    <definedName name="ACPM" localSheetId="6">#REF!</definedName>
    <definedName name="ACPM" localSheetId="0">#REF!</definedName>
    <definedName name="ACPM">#REF!</definedName>
    <definedName name="Acta" localSheetId="11">#REF!</definedName>
    <definedName name="Acta" localSheetId="4">#REF!</definedName>
    <definedName name="Acta" localSheetId="7">#REF!</definedName>
    <definedName name="Acta" localSheetId="6">#REF!</definedName>
    <definedName name="Acta" localSheetId="0">#REF!</definedName>
    <definedName name="Acta">#REF!</definedName>
    <definedName name="Acta1" localSheetId="11">#REF!</definedName>
    <definedName name="Acta1" localSheetId="4">#REF!</definedName>
    <definedName name="Acta1" localSheetId="7">#REF!</definedName>
    <definedName name="Acta1" localSheetId="6">#REF!</definedName>
    <definedName name="Acta1" localSheetId="0">#REF!</definedName>
    <definedName name="Acta1">#REF!</definedName>
    <definedName name="acueducto" localSheetId="12">'[41]FORMATO ACOM ACDTO FRENTE'!$M$8</definedName>
    <definedName name="acueducto">'[42]FORMATO ACOM ACDTO FRENTE'!$M$8</definedName>
    <definedName name="ACwvu.TAB1." localSheetId="11" hidden="1">#REF!</definedName>
    <definedName name="ACwvu.TAB1." localSheetId="4" hidden="1">#REF!</definedName>
    <definedName name="ACwvu.TAB1." localSheetId="7" hidden="1">#REF!</definedName>
    <definedName name="ACwvu.TAB1." localSheetId="6" hidden="1">#REF!</definedName>
    <definedName name="ACwvu.TAB1." localSheetId="0" hidden="1">#REF!</definedName>
    <definedName name="ACwvu.TAB1." hidden="1">#REF!</definedName>
    <definedName name="ACwvu.TAB10." localSheetId="11" hidden="1">#REF!</definedName>
    <definedName name="ACwvu.TAB10." localSheetId="4" hidden="1">#REF!</definedName>
    <definedName name="ACwvu.TAB10." localSheetId="7" hidden="1">#REF!</definedName>
    <definedName name="ACwvu.TAB10." localSheetId="6" hidden="1">#REF!</definedName>
    <definedName name="ACwvu.TAB10." localSheetId="0" hidden="1">#REF!</definedName>
    <definedName name="ACwvu.TAB10." hidden="1">#REF!</definedName>
    <definedName name="ACwvu.TAB2." localSheetId="11" hidden="1">#REF!</definedName>
    <definedName name="ACwvu.TAB2." localSheetId="4" hidden="1">#REF!</definedName>
    <definedName name="ACwvu.TAB2." localSheetId="7" hidden="1">#REF!</definedName>
    <definedName name="ACwvu.TAB2." localSheetId="6" hidden="1">#REF!</definedName>
    <definedName name="ACwvu.TAB2." localSheetId="0" hidden="1">#REF!</definedName>
    <definedName name="ACwvu.TAB2." hidden="1">#REF!</definedName>
    <definedName name="ACwvu.TAB3." localSheetId="11" hidden="1">#REF!</definedName>
    <definedName name="ACwvu.TAB3." localSheetId="4" hidden="1">#REF!</definedName>
    <definedName name="ACwvu.TAB3." localSheetId="7" hidden="1">#REF!</definedName>
    <definedName name="ACwvu.TAB3." localSheetId="6" hidden="1">#REF!</definedName>
    <definedName name="ACwvu.TAB3." localSheetId="0" hidden="1">#REF!</definedName>
    <definedName name="ACwvu.TAB3." hidden="1">#REF!</definedName>
    <definedName name="ACwvu.TAB4." localSheetId="11" hidden="1">#REF!</definedName>
    <definedName name="ACwvu.TAB4." localSheetId="4" hidden="1">#REF!</definedName>
    <definedName name="ACwvu.TAB4." localSheetId="7" hidden="1">#REF!</definedName>
    <definedName name="ACwvu.TAB4." localSheetId="6" hidden="1">#REF!</definedName>
    <definedName name="ACwvu.TAB4." localSheetId="0" hidden="1">#REF!</definedName>
    <definedName name="ACwvu.TAB4." hidden="1">#REF!</definedName>
    <definedName name="ACwvu.TAB5." localSheetId="11" hidden="1">#REF!</definedName>
    <definedName name="ACwvu.TAB5." localSheetId="4" hidden="1">#REF!</definedName>
    <definedName name="ACwvu.TAB5." localSheetId="7" hidden="1">#REF!</definedName>
    <definedName name="ACwvu.TAB5." localSheetId="6" hidden="1">#REF!</definedName>
    <definedName name="ACwvu.TAB5." localSheetId="0" hidden="1">#REF!</definedName>
    <definedName name="ACwvu.TAB5." hidden="1">#REF!</definedName>
    <definedName name="ad" localSheetId="12">[43]BASE!$D$347</definedName>
    <definedName name="ad">[44]BASE!$D$347</definedName>
    <definedName name="aDD">#N/A</definedName>
    <definedName name="adfasdfsa" localSheetId="10">[45]Insumos!#REF!</definedName>
    <definedName name="adfasdfsa" localSheetId="9">[45]Insumos!#REF!</definedName>
    <definedName name="adfasdfsa" localSheetId="11">[45]Insumos!#REF!</definedName>
    <definedName name="adfasdfsa" localSheetId="4">[45]Insumos!#REF!</definedName>
    <definedName name="adfasdfsa" localSheetId="6">[45]Insumos!#REF!</definedName>
    <definedName name="adfasdfsa" localSheetId="0">[45]Insumos!#REF!</definedName>
    <definedName name="adfasdfsa">[45]Insumos!#REF!</definedName>
    <definedName name="adfasfadfa" localSheetId="10">[45]Insumos!#REF!</definedName>
    <definedName name="adfasfadfa" localSheetId="9">[45]Insumos!#REF!</definedName>
    <definedName name="adfasfadfa" localSheetId="11">[45]Insumos!#REF!</definedName>
    <definedName name="adfasfadfa" localSheetId="4">[45]Insumos!#REF!</definedName>
    <definedName name="adfasfadfa" localSheetId="6">[45]Insumos!#REF!</definedName>
    <definedName name="adfasfadfa" localSheetId="0">[45]Insumos!#REF!</definedName>
    <definedName name="adfasfadfa">[45]Insumos!#REF!</definedName>
    <definedName name="Adm">[46]PRESUPUESTO!$F$81</definedName>
    <definedName name="ADMINISTRACION" localSheetId="11">#REF!</definedName>
    <definedName name="ADMINISTRACION" localSheetId="4">#REF!</definedName>
    <definedName name="ADMINISTRACION" localSheetId="7">#REF!</definedName>
    <definedName name="ADMINISTRACION" localSheetId="6">#REF!</definedName>
    <definedName name="ADMINISTRACION" localSheetId="0">#REF!</definedName>
    <definedName name="ADMINISTRACION">#REF!</definedName>
    <definedName name="ADMM" localSheetId="11">#REF!</definedName>
    <definedName name="ADMM" localSheetId="4">#REF!</definedName>
    <definedName name="ADMM" localSheetId="7">#REF!</definedName>
    <definedName name="ADMM" localSheetId="6">#REF!</definedName>
    <definedName name="ADMM" localSheetId="0">#REF!</definedName>
    <definedName name="ADMM">#REF!</definedName>
    <definedName name="ADMON" localSheetId="10">#REF!</definedName>
    <definedName name="ADMON" localSheetId="9">#REF!</definedName>
    <definedName name="ADMON">'[47]Formulario N° 4'!$F$129</definedName>
    <definedName name="adoq" localSheetId="11">[48]!absc</definedName>
    <definedName name="adoq" localSheetId="4">[48]!absc</definedName>
    <definedName name="adoq" localSheetId="6">[48]!absc</definedName>
    <definedName name="adoq" localSheetId="0">[48]!absc</definedName>
    <definedName name="adoq">[48]!absc</definedName>
    <definedName name="adsfadsfasdfafdasfdasfd" localSheetId="10">[3]INSUMOS!#REF!</definedName>
    <definedName name="adsfadsfasdfafdasfdasfd" localSheetId="9">[3]INSUMOS!#REF!</definedName>
    <definedName name="adsfadsfasdfafdasfdasfd" localSheetId="11">[3]INSUMOS!#REF!</definedName>
    <definedName name="adsfadsfasdfafdasfdasfd" localSheetId="4">[3]INSUMOS!#REF!</definedName>
    <definedName name="adsfadsfasdfafdasfdasfd" localSheetId="6">[3]INSUMOS!#REF!</definedName>
    <definedName name="adsfadsfasdfafdasfdasfd" localSheetId="0">[3]INSUMOS!#REF!</definedName>
    <definedName name="adsfadsfasdfafdasfdasfd">[3]INSUMOS!#REF!</definedName>
    <definedName name="adsfadsfasfasdfasfdasdfadsfdsafdsa" localSheetId="10">[45]Insumos!#REF!</definedName>
    <definedName name="adsfadsfasfasdfasfdasdfadsfdsafdsa" localSheetId="9">[45]Insumos!#REF!</definedName>
    <definedName name="adsfadsfasfasdfasfdasdfadsfdsafdsa" localSheetId="11">[45]Insumos!#REF!</definedName>
    <definedName name="adsfadsfasfasdfasfdasdfadsfdsafdsa" localSheetId="4">[45]Insumos!#REF!</definedName>
    <definedName name="adsfadsfasfasdfasfdasdfadsfdsafdsa" localSheetId="6">[45]Insumos!#REF!</definedName>
    <definedName name="adsfadsfasfasdfasfdasdfadsfdsafdsa" localSheetId="0">[45]Insumos!#REF!</definedName>
    <definedName name="adsfadsfasfasdfasfdasdfadsfdsafdsa">[45]Insumos!#REF!</definedName>
    <definedName name="afdaffaf" localSheetId="10">[45]Insumos!#REF!</definedName>
    <definedName name="afdaffaf" localSheetId="9">[45]Insumos!#REF!</definedName>
    <definedName name="afdaffaf" localSheetId="11">[45]Insumos!#REF!</definedName>
    <definedName name="afdaffaf" localSheetId="4">[45]Insumos!#REF!</definedName>
    <definedName name="afdaffaf" localSheetId="6">[45]Insumos!#REF!</definedName>
    <definedName name="afdaffaf" localSheetId="0">[45]Insumos!#REF!</definedName>
    <definedName name="afdaffaf">[45]Insumos!#REF!</definedName>
    <definedName name="afinado" localSheetId="11">#REF!</definedName>
    <definedName name="afinado" localSheetId="4">#REF!</definedName>
    <definedName name="afinado" localSheetId="7">#REF!</definedName>
    <definedName name="afinado" localSheetId="6">#REF!</definedName>
    <definedName name="afinado" localSheetId="0">#REF!</definedName>
    <definedName name="afinado">#REF!</definedName>
    <definedName name="AFINADOCUBIERTA" localSheetId="11">#REF!</definedName>
    <definedName name="AFINADOCUBIERTA" localSheetId="4">#REF!</definedName>
    <definedName name="AFINADOCUBIERTA" localSheetId="7">#REF!</definedName>
    <definedName name="AFINADOCUBIERTA" localSheetId="6">#REF!</definedName>
    <definedName name="AFINADOCUBIERTA" localSheetId="0">#REF!</definedName>
    <definedName name="AFINADOCUBIERTA">#REF!</definedName>
    <definedName name="Afranio" localSheetId="11">#REF!</definedName>
    <definedName name="Afranio" localSheetId="4">#REF!</definedName>
    <definedName name="Afranio" localSheetId="7">#REF!</definedName>
    <definedName name="Afranio" localSheetId="6">#REF!</definedName>
    <definedName name="Afranio" localSheetId="0">#REF!</definedName>
    <definedName name="Afranio">#REF!</definedName>
    <definedName name="AGO" localSheetId="10">#REF!</definedName>
    <definedName name="AGO" localSheetId="9">#REF!</definedName>
    <definedName name="AGO" localSheetId="11">#REF!</definedName>
    <definedName name="AGO" localSheetId="4">#REF!</definedName>
    <definedName name="AGO" localSheetId="7">#REF!</definedName>
    <definedName name="AGO" localSheetId="6">#REF!</definedName>
    <definedName name="AGO" localSheetId="0">#REF!</definedName>
    <definedName name="AGO">#REF!</definedName>
    <definedName name="AGRICOLA">[49]PRES.AGRI!$B$1:$N$35</definedName>
    <definedName name="AGUA" localSheetId="10">[50]INSUMOS!$D$4</definedName>
    <definedName name="AGUA" localSheetId="9">[50]INSUMOS!$D$4</definedName>
    <definedName name="AGUA" localSheetId="12">[36]BASE!$D$504</definedName>
    <definedName name="AGUA">[35]BASE!$D$504</definedName>
    <definedName name="ailla" localSheetId="11">'[39]A.P.U'!#REF!</definedName>
    <definedName name="ailla" localSheetId="4">'[39]A.P.U'!#REF!</definedName>
    <definedName name="ailla" localSheetId="6">'[39]A.P.U'!#REF!</definedName>
    <definedName name="ailla" localSheetId="0">'[39]A.P.U'!#REF!</definedName>
    <definedName name="ailla">'[39]A.P.U'!#REF!</definedName>
    <definedName name="aiu" localSheetId="10">#REF!</definedName>
    <definedName name="aiu" localSheetId="9">[51]AIU!$I$121</definedName>
    <definedName name="AIU" localSheetId="12">[36]BASE!$C$4</definedName>
    <definedName name="AIU">[35]BASE!$C$4</definedName>
    <definedName name="AIU_" localSheetId="11">#REF!</definedName>
    <definedName name="AIU_" localSheetId="4">#REF!</definedName>
    <definedName name="AIU_" localSheetId="7">#REF!</definedName>
    <definedName name="AIU_" localSheetId="6">#REF!</definedName>
    <definedName name="AIU_" localSheetId="0">#REF!</definedName>
    <definedName name="AIU_">#REF!</definedName>
    <definedName name="AIU_1" localSheetId="12">'[52]FORMULARIO AIU'!$G$48</definedName>
    <definedName name="AIU_1">'[53]FORMULARIO AIU'!$G$48</definedName>
    <definedName name="AIU_2">'[54]FORMULARIO AIU'!$G$44</definedName>
    <definedName name="AIU_ADMON" localSheetId="9">[55]DATOS!$D$8</definedName>
    <definedName name="AIU_ADMON">[55]DATOS!$D$8</definedName>
    <definedName name="AIU_IMP" localSheetId="9">[55]DATOS!$D$9</definedName>
    <definedName name="AIU_IMP">[55]DATOS!$D$9</definedName>
    <definedName name="AIU_UTIL" localSheetId="9">[55]DATOS!$D$10</definedName>
    <definedName name="AIU_UTIL">[55]DATOS!$D$10</definedName>
    <definedName name="AIUA" localSheetId="11">#REF!</definedName>
    <definedName name="AIUA" localSheetId="4">#REF!</definedName>
    <definedName name="AIUA" localSheetId="7">#REF!</definedName>
    <definedName name="AIUA" localSheetId="6">#REF!</definedName>
    <definedName name="AIUA" localSheetId="0">#REF!</definedName>
    <definedName name="AIUA">#REF!</definedName>
    <definedName name="aiun">[56]BASE!$C$3</definedName>
    <definedName name="Ajizal">'[57]AJIZAL 3335'!$A$7:$J$142</definedName>
    <definedName name="Ajuste" localSheetId="9">[58]Datos!$B$11</definedName>
    <definedName name="Ajuste">[58]Datos!$B$11</definedName>
    <definedName name="ALAMB">[50]INSUMOS!$D$169</definedName>
    <definedName name="ALAMBRE" localSheetId="10">#REF!</definedName>
    <definedName name="ALAMBRE" localSheetId="9">#REF!</definedName>
    <definedName name="alambre" localSheetId="12">[27]PrecRec!$D$59</definedName>
    <definedName name="alambre">[28]PrecRec!$D$59</definedName>
    <definedName name="ALANR" localSheetId="11">#REF!</definedName>
    <definedName name="ALANR" localSheetId="4">#REF!</definedName>
    <definedName name="ALANR" localSheetId="7">#REF!</definedName>
    <definedName name="ALANR" localSheetId="6">#REF!</definedName>
    <definedName name="ALANR" localSheetId="0">#REF!</definedName>
    <definedName name="ALANR">#REF!</definedName>
    <definedName name="alc" localSheetId="11">[38]!absc</definedName>
    <definedName name="alc" localSheetId="4">[38]!absc</definedName>
    <definedName name="alc" localSheetId="6">[38]!absc</definedName>
    <definedName name="alc" localSheetId="0">[38]!absc</definedName>
    <definedName name="alc">[38]!absc</definedName>
    <definedName name="alcantarillado" localSheetId="12">'[59]FORMATO ACOM ALDO. FRENTE'!$L$9</definedName>
    <definedName name="alcantarillado">'[60]FORMATO ACOM ALDO. FRENTE'!$L$9</definedName>
    <definedName name="ALFAGIAS" localSheetId="11">#REF!</definedName>
    <definedName name="ALFAGIAS" localSheetId="4">#REF!</definedName>
    <definedName name="ALFAGIAS" localSheetId="7">#REF!</definedName>
    <definedName name="ALFAGIAS" localSheetId="6">#REF!</definedName>
    <definedName name="ALFAGIAS" localSheetId="0">#REF!</definedName>
    <definedName name="ALFAGIAS">#REF!</definedName>
    <definedName name="ALIV487" localSheetId="11">#REF!</definedName>
    <definedName name="ALIV487" localSheetId="4">#REF!</definedName>
    <definedName name="ALIV487" localSheetId="7">#REF!</definedName>
    <definedName name="ALIV487" localSheetId="6">#REF!</definedName>
    <definedName name="ALIV487" localSheetId="0">#REF!</definedName>
    <definedName name="ALIV487">#REF!</definedName>
    <definedName name="Almacenista" localSheetId="11">#REF!</definedName>
    <definedName name="Almacenista" localSheetId="4">#REF!</definedName>
    <definedName name="Almacenista" localSheetId="7">#REF!</definedName>
    <definedName name="Almacenista" localSheetId="6">#REF!</definedName>
    <definedName name="Almacenista" localSheetId="0">#REF!</definedName>
    <definedName name="Almacenista">#REF!</definedName>
    <definedName name="ALNEGRO" localSheetId="11">#REF!</definedName>
    <definedName name="ALNEGRO" localSheetId="4">#REF!</definedName>
    <definedName name="ALNEGRO" localSheetId="7">#REF!</definedName>
    <definedName name="ALNEGRO" localSheetId="6">#REF!</definedName>
    <definedName name="ALNEGRO" localSheetId="0">#REF!</definedName>
    <definedName name="ALNEGRO">#REF!</definedName>
    <definedName name="ALPUA" localSheetId="11">#REF!</definedName>
    <definedName name="ALPUA" localSheetId="4">#REF!</definedName>
    <definedName name="ALPUA" localSheetId="7">#REF!</definedName>
    <definedName name="ALPUA" localSheetId="6">#REF!</definedName>
    <definedName name="ALPUA" localSheetId="0">#REF!</definedName>
    <definedName name="ALPUA">#REF!</definedName>
    <definedName name="AMBIENTAL" localSheetId="10">#REF!</definedName>
    <definedName name="AMBIENTAL" localSheetId="9">#REF!</definedName>
    <definedName name="AMBIENTAL" localSheetId="11">#REF!</definedName>
    <definedName name="AMBIENTAL" localSheetId="4">#REF!</definedName>
    <definedName name="AMBIENTAL" localSheetId="7">#REF!</definedName>
    <definedName name="AMBIENTAL" localSheetId="6">#REF!</definedName>
    <definedName name="AMBIENTAL" localSheetId="0">#REF!</definedName>
    <definedName name="AMBIENTAL">#REF!</definedName>
    <definedName name="ANALISIS" localSheetId="11">#REF!</definedName>
    <definedName name="ANALISIS" localSheetId="4">#REF!</definedName>
    <definedName name="ANALISIS" localSheetId="7">#REF!</definedName>
    <definedName name="ANALISIS" localSheetId="6">#REF!</definedName>
    <definedName name="ANALISIS" localSheetId="0">#REF!</definedName>
    <definedName name="ANALISIS">#REF!</definedName>
    <definedName name="ANDAM" localSheetId="11">#REF!</definedName>
    <definedName name="ANDAM" localSheetId="4">#REF!</definedName>
    <definedName name="ANDAM" localSheetId="7">#REF!</definedName>
    <definedName name="ANDAM" localSheetId="6">#REF!</definedName>
    <definedName name="ANDAM" localSheetId="0">#REF!</definedName>
    <definedName name="ANDAM">#REF!</definedName>
    <definedName name="ANDEN" localSheetId="11">#REF!</definedName>
    <definedName name="ANDEN" localSheetId="4">#REF!</definedName>
    <definedName name="ANDEN" localSheetId="7">#REF!</definedName>
    <definedName name="ANDEN" localSheetId="6">#REF!</definedName>
    <definedName name="ANDEN" localSheetId="0">#REF!</definedName>
    <definedName name="ANDEN">#REF!</definedName>
    <definedName name="ANDENESV" localSheetId="10">#REF!</definedName>
    <definedName name="ANDENESV" localSheetId="9">#REF!</definedName>
    <definedName name="ANDENESV" localSheetId="11">#REF!</definedName>
    <definedName name="ANDENESV" localSheetId="4">#REF!</definedName>
    <definedName name="ANDENESV" localSheetId="7">#REF!</definedName>
    <definedName name="ANDENESV" localSheetId="6">#REF!</definedName>
    <definedName name="ANDENESV" localSheetId="0">#REF!</definedName>
    <definedName name="ANDENESV">#REF!</definedName>
    <definedName name="Angulo_de_platina__1_x1_x1_8" localSheetId="11">'[61]L. MAT.'!#REF!</definedName>
    <definedName name="Angulo_de_platina__1_x1_x1_8" localSheetId="4">'[61]L. MAT.'!#REF!</definedName>
    <definedName name="Angulo_de_platina__1_x1_x1_8" localSheetId="7">'[61]L. MAT.'!#REF!</definedName>
    <definedName name="Angulo_de_platina__1_x1_x1_8" localSheetId="6">'[61]L. MAT.'!#REF!</definedName>
    <definedName name="Angulo_de_platina__1_x1_x1_8" localSheetId="0">'[61]L. MAT.'!#REF!</definedName>
    <definedName name="Angulo_de_platina__1_x1_x1_8">'[61]L. MAT.'!#REF!</definedName>
    <definedName name="ANTISB">[50]INSUMOS!$D$181</definedName>
    <definedName name="ANTRA" localSheetId="11">#REF!</definedName>
    <definedName name="ANTRA" localSheetId="4">#REF!</definedName>
    <definedName name="ANTRA" localSheetId="7">#REF!</definedName>
    <definedName name="ANTRA" localSheetId="6">#REF!</definedName>
    <definedName name="ANTRA" localSheetId="0">#REF!</definedName>
    <definedName name="ANTRA">#REF!</definedName>
    <definedName name="AÑOWUIE" localSheetId="12">'[62]Res-Accide-10'!$R$2:$R$7</definedName>
    <definedName name="AÑOWUIE">'[63]Res-Accide-10'!$R$2:$R$7</definedName>
    <definedName name="Ao" localSheetId="10">[64]Indices!#REF!</definedName>
    <definedName name="Ao" localSheetId="9">[64]Indices!#REF!</definedName>
    <definedName name="Ao" localSheetId="11">[64]Indices!#REF!</definedName>
    <definedName name="Ao" localSheetId="4">[64]Indices!#REF!</definedName>
    <definedName name="Ao" localSheetId="6">[64]Indices!#REF!</definedName>
    <definedName name="Ao" localSheetId="0">[64]Indices!#REF!</definedName>
    <definedName name="Ao">[64]Indices!#REF!</definedName>
    <definedName name="apu" localSheetId="3">#REF!</definedName>
    <definedName name="apu" localSheetId="10">[45]Insumos!#REF!</definedName>
    <definedName name="apu" localSheetId="9">[45]Insumos!#REF!</definedName>
    <definedName name="apu" localSheetId="11">#REF!</definedName>
    <definedName name="apu" localSheetId="4">#REF!</definedName>
    <definedName name="apu" localSheetId="7">#REF!</definedName>
    <definedName name="apu" localSheetId="6">#REF!</definedName>
    <definedName name="apu" localSheetId="0">#REF!</definedName>
    <definedName name="apu">#REF!</definedName>
    <definedName name="APU221.1" localSheetId="3">#REF!</definedName>
    <definedName name="APU221.1" localSheetId="11">#REF!</definedName>
    <definedName name="APU221.1" localSheetId="4">#REF!</definedName>
    <definedName name="APU221.1" localSheetId="7">#REF!</definedName>
    <definedName name="APU221.1" localSheetId="6">#REF!</definedName>
    <definedName name="APU221.1" localSheetId="0">#REF!</definedName>
    <definedName name="APU221.1">#REF!</definedName>
    <definedName name="APU221.2" localSheetId="3">#REF!</definedName>
    <definedName name="APU221.2" localSheetId="11">#REF!</definedName>
    <definedName name="APU221.2" localSheetId="4">#REF!</definedName>
    <definedName name="APU221.2" localSheetId="7">#REF!</definedName>
    <definedName name="APU221.2" localSheetId="6">#REF!</definedName>
    <definedName name="APU221.2" localSheetId="0">#REF!</definedName>
    <definedName name="APU221.2">#REF!</definedName>
    <definedName name="APUS" localSheetId="3">[2]RESUM96!#REF!</definedName>
    <definedName name="APUS" localSheetId="11">[2]RESUM96!#REF!</definedName>
    <definedName name="APUS" localSheetId="4">[2]RESUM96!#REF!</definedName>
    <definedName name="APUS" localSheetId="6">[2]RESUM96!#REF!</definedName>
    <definedName name="APUS" localSheetId="0">[2]RESUM96!#REF!</definedName>
    <definedName name="APUS">[2]RESUM96!#REF!</definedName>
    <definedName name="APUSENDEROSVILLALILIAM" localSheetId="11">#REF!</definedName>
    <definedName name="APUSENDEROSVILLALILIAM" localSheetId="4">#REF!</definedName>
    <definedName name="APUSENDEROSVILLALILIAM" localSheetId="7">#REF!</definedName>
    <definedName name="APUSENDEROSVILLALILIAM" localSheetId="6">#REF!</definedName>
    <definedName name="APUSENDEROSVILLALILIAM" localSheetId="0">#REF!</definedName>
    <definedName name="APUSENDEROSVILLALILIAM">#REF!</definedName>
    <definedName name="aq" localSheetId="11">#REF!</definedName>
    <definedName name="aq" localSheetId="4">#REF!</definedName>
    <definedName name="aq" localSheetId="7">#REF!</definedName>
    <definedName name="aq" localSheetId="6">#REF!</definedName>
    <definedName name="aq" localSheetId="0">#REF!</definedName>
    <definedName name="aq">#REF!</definedName>
    <definedName name="ARANA" localSheetId="11">#REF!</definedName>
    <definedName name="ARANA" localSheetId="4">#REF!</definedName>
    <definedName name="ARANA" localSheetId="7">#REF!</definedName>
    <definedName name="ARANA" localSheetId="6">#REF!</definedName>
    <definedName name="ARANA" localSheetId="0">#REF!</definedName>
    <definedName name="ARANA">#REF!</definedName>
    <definedName name="arbol" localSheetId="12">[27]PrecRec!$D$65</definedName>
    <definedName name="arbol">[28]PrecRec!$D$65</definedName>
    <definedName name="arbolunmetro" localSheetId="11">#REF!</definedName>
    <definedName name="arbolunmetro" localSheetId="4">#REF!</definedName>
    <definedName name="arbolunmetro" localSheetId="7">#REF!</definedName>
    <definedName name="arbolunmetro" localSheetId="6">#REF!</definedName>
    <definedName name="arbolunmetro" localSheetId="0">#REF!</definedName>
    <definedName name="arbolunmetro">#REF!</definedName>
    <definedName name="are" localSheetId="12">[27]PrecRec!$D$33</definedName>
    <definedName name="are">[28]PrecRec!$D$33</definedName>
    <definedName name="AREA" localSheetId="3">#REF!</definedName>
    <definedName name="AREA" localSheetId="10">#REF!</definedName>
    <definedName name="AREA" localSheetId="9">#REF!</definedName>
    <definedName name="AREA" localSheetId="11">#REF!</definedName>
    <definedName name="AREA" localSheetId="4">#REF!</definedName>
    <definedName name="AREA" localSheetId="7">#REF!</definedName>
    <definedName name="AREA" localSheetId="6">#REF!</definedName>
    <definedName name="AREA" localSheetId="0">#REF!</definedName>
    <definedName name="AREA">#REF!</definedName>
    <definedName name="Área_de_Cantidades" localSheetId="11">#REF!</definedName>
    <definedName name="Área_de_Cantidades" localSheetId="4">#REF!</definedName>
    <definedName name="Área_de_Cantidades" localSheetId="7">#REF!</definedName>
    <definedName name="Área_de_Cantidades" localSheetId="6">#REF!</definedName>
    <definedName name="Área_de_Cantidades" localSheetId="0">#REF!</definedName>
    <definedName name="Área_de_Cantidades">#REF!</definedName>
    <definedName name="_xlnm.Extract" localSheetId="11">'[65]AC2-AG96'!#REF!</definedName>
    <definedName name="_xlnm.Extract" localSheetId="4">'[65]AC2-AG96'!#REF!</definedName>
    <definedName name="_xlnm.Extract" localSheetId="7">'[65]AC2-AG96'!#REF!</definedName>
    <definedName name="_xlnm.Extract" localSheetId="6">'[65]AC2-AG96'!#REF!</definedName>
    <definedName name="_xlnm.Extract" localSheetId="0">'[65]AC2-AG96'!#REF!</definedName>
    <definedName name="_xlnm.Extract">'[65]AC2-AG96'!#REF!</definedName>
    <definedName name="_xlnm.Print_Area" localSheetId="3">'APU ITEM DE PAGO'!$A$1:$I$31</definedName>
    <definedName name="_xlnm.Print_Area" localSheetId="42">CANTIDADESCARCAMOS!$A$1:$G$90</definedName>
    <definedName name="_xlnm.Print_Area" localSheetId="43">CoCEscalonados!$A$1:$G$40</definedName>
    <definedName name="_xlnm.Print_Area" localSheetId="10">FM!$B$2:$F$36</definedName>
    <definedName name="_xlnm.Print_Area" localSheetId="9">INTERV!$B$2:$K$35</definedName>
    <definedName name="_xlnm.Print_Area" localSheetId="11">#REF!</definedName>
    <definedName name="_xlnm.Print_Area" localSheetId="4">'PPTO ACTO'!#REF!</definedName>
    <definedName name="_xlnm.Print_Area" localSheetId="7">'PPTO ALC'!$B$2:$H$86</definedName>
    <definedName name="_xlnm.Print_Area" localSheetId="6">'PPTO ALL'!$B$2:$H$56</definedName>
    <definedName name="_xlnm.Print_Area" localSheetId="1">'PPTO OFICIAL (Entidad)'!$A$1:$I$258</definedName>
    <definedName name="_xlnm.Print_Area" localSheetId="38">PPTOALL_B1!$B$1:$H$56</definedName>
    <definedName name="_xlnm.Print_Area" localSheetId="27">PPTOALL_B1077!$B$1:$H$55</definedName>
    <definedName name="_xlnm.Print_Area" localSheetId="18">PPTOALL_B1109!$B$1:$H$65</definedName>
    <definedName name="_xlnm.Print_Area" localSheetId="17">PPTOALL_B1112!$B$1:$H$59</definedName>
    <definedName name="_xlnm.Print_Area" localSheetId="21">PPTOALL_B1114!$B$1:$H$61</definedName>
    <definedName name="_xlnm.Print_Area" localSheetId="26">PPTOALL_B1115!$B$1:$H$55</definedName>
    <definedName name="_xlnm.Print_Area" localSheetId="28">PPTOALL_B184P!$B$1:$H$62</definedName>
    <definedName name="_xlnm.Print_Area" localSheetId="37">PPTOALL_B2!$B$1:$H$60</definedName>
    <definedName name="_xlnm.Print_Area" localSheetId="39">PPTOALL_B3!$B$1:$H$59</definedName>
    <definedName name="_xlnm.Print_Area" localSheetId="22">PPTOALL_B4!$B$1:$H$61</definedName>
    <definedName name="_xlnm.Print_Area" localSheetId="20">PPTOALL_B439A!$B$1:$H$64</definedName>
    <definedName name="_xlnm.Print_Area" localSheetId="34">PPTOALL_B5!$B$1:$H$58</definedName>
    <definedName name="_xlnm.Print_Area" localSheetId="24">PPTOALL_B511!$B$1:$H$63</definedName>
    <definedName name="_xlnm.Print_Area" localSheetId="25">PPTOALL_B515!$B$1:$H$57</definedName>
    <definedName name="_xlnm.Print_Area" localSheetId="36">PPTOALL_B520!$B$1:$H$64</definedName>
    <definedName name="_xlnm.Print_Area" localSheetId="33">PPTOALL_B526!$B$1:$H$63</definedName>
    <definedName name="_xlnm.Print_Area" localSheetId="15">PPTOALL_B534!$B$1:$H$56</definedName>
    <definedName name="_xlnm.Print_Area" localSheetId="19">PPTOALL_B538!$B$1:$H$62</definedName>
    <definedName name="_xlnm.Print_Area" localSheetId="35">PPTOALL_B539!$B$1:$H$62</definedName>
    <definedName name="_xlnm.Print_Area" localSheetId="23">PPTOALL_B539A!$B$1:$H$64</definedName>
    <definedName name="_xlnm.Print_Area" localSheetId="40">PPTOALL_B542!$B$1:$H$61</definedName>
    <definedName name="_xlnm.Print_Area" localSheetId="29">PPTOALL_B6!$B$1:$H$63</definedName>
    <definedName name="_xlnm.Print_Area" localSheetId="13">PPTOALL_B647!$B$1:$H$57</definedName>
    <definedName name="_xlnm.Print_Area" localSheetId="14">PPTOALL_B671!$B$1:$H$55</definedName>
    <definedName name="_xlnm.Print_Area" localSheetId="16">PPTOALL_B672!$B$1:$H$60</definedName>
    <definedName name="_xlnm.Print_Area" localSheetId="31">PPTOALL_B70!$B$1:$H$63</definedName>
    <definedName name="_xlnm.Print_Area" localSheetId="41">PPTOALL_B96!$B$1:$H$64</definedName>
    <definedName name="_xlnm.Print_Area" localSheetId="30">PPTOALL_D1!$B$1:$H$59</definedName>
    <definedName name="_xlnm.Print_Area" localSheetId="32">PPTOALL_D2!$B$1:$H$56</definedName>
    <definedName name="_xlnm.Print_Area" localSheetId="0">RESUMEN!$B$2:$H$28</definedName>
    <definedName name="_xlnm.Print_Area" localSheetId="12">#REF!</definedName>
    <definedName name="_xlnm.Print_Area" localSheetId="8">ResumenALL!$B$1:$D$52</definedName>
    <definedName name="_xlnm.Print_Area">#REF!</definedName>
    <definedName name="ARELC">[37]BASE!$C$50</definedName>
    <definedName name="ARELF" localSheetId="11">#REF!</definedName>
    <definedName name="ARELF" localSheetId="4">#REF!</definedName>
    <definedName name="ARELF" localSheetId="7">#REF!</definedName>
    <definedName name="ARELF" localSheetId="6">#REF!</definedName>
    <definedName name="ARELF" localSheetId="0">#REF!</definedName>
    <definedName name="ARELF">#REF!</definedName>
    <definedName name="ARENA" localSheetId="10">#REF!</definedName>
    <definedName name="ARENA" localSheetId="9">#REF!</definedName>
    <definedName name="ARENA">[47]MATERIALES!$D$2</definedName>
    <definedName name="ARENC" localSheetId="12">[36]BASE!$D$61</definedName>
    <definedName name="ARENC">[35]BASE!$D$61</definedName>
    <definedName name="ARENI">[37]BASE!$C$41</definedName>
    <definedName name="ARENP" localSheetId="12">[36]BASE!$D$59</definedName>
    <definedName name="ARENP">[35]BASE!$D$59</definedName>
    <definedName name="arial" localSheetId="11">#REF!</definedName>
    <definedName name="arial" localSheetId="4">#REF!</definedName>
    <definedName name="arial" localSheetId="7">#REF!</definedName>
    <definedName name="arial" localSheetId="6">#REF!</definedName>
    <definedName name="arial" localSheetId="0">#REF!</definedName>
    <definedName name="arial">#REF!</definedName>
    <definedName name="ARTURO" localSheetId="11">#REF!</definedName>
    <definedName name="ARTURO" localSheetId="4">#REF!</definedName>
    <definedName name="ARTURO" localSheetId="7">#REF!</definedName>
    <definedName name="ARTURO" localSheetId="6">#REF!</definedName>
    <definedName name="ARTURO" localSheetId="0">#REF!</definedName>
    <definedName name="ARTURO">#REF!</definedName>
    <definedName name="AS" localSheetId="11" hidden="1">#REF!</definedName>
    <definedName name="AS" localSheetId="4" hidden="1">#REF!</definedName>
    <definedName name="AS" localSheetId="7" hidden="1">#REF!</definedName>
    <definedName name="AS" localSheetId="6" hidden="1">#REF!</definedName>
    <definedName name="AS" localSheetId="0" hidden="1">#REF!</definedName>
    <definedName name="AS" hidden="1">#REF!</definedName>
    <definedName name="ASB">[22]AASHTO!$A$8:$F$11</definedName>
    <definedName name="ASDASDAS" localSheetId="3">#REF!</definedName>
    <definedName name="ASDASDAS" localSheetId="10">#REF!</definedName>
    <definedName name="ASDASDAS" localSheetId="9">#REF!</definedName>
    <definedName name="ASDASDAS" localSheetId="11">#REF!</definedName>
    <definedName name="ASDASDAS" localSheetId="4">#REF!</definedName>
    <definedName name="ASDASDAS" localSheetId="7">#REF!</definedName>
    <definedName name="ASDASDAS" localSheetId="6">#REF!</definedName>
    <definedName name="ASDASDAS" localSheetId="0">#REF!</definedName>
    <definedName name="ASDASDAS">#REF!</definedName>
    <definedName name="asdfadsfadsfafda" localSheetId="3">[45]Insumos!#REF!</definedName>
    <definedName name="asdfadsfadsfafda" localSheetId="10">[45]Insumos!#REF!</definedName>
    <definedName name="asdfadsfadsfafda" localSheetId="9">[45]Insumos!#REF!</definedName>
    <definedName name="asdfadsfadsfafda" localSheetId="11">[45]Insumos!#REF!</definedName>
    <definedName name="asdfadsfadsfafda" localSheetId="4">[45]Insumos!#REF!</definedName>
    <definedName name="asdfadsfadsfafda" localSheetId="6">[45]Insumos!#REF!</definedName>
    <definedName name="asdfadsfadsfafda" localSheetId="0">[45]Insumos!#REF!</definedName>
    <definedName name="asdfadsfadsfafda">[45]Insumos!#REF!</definedName>
    <definedName name="asdfasdf" localSheetId="10">[3]INSUMOS!#REF!</definedName>
    <definedName name="asdfasdf" localSheetId="9">[3]INSUMOS!#REF!</definedName>
    <definedName name="asdfasdf" localSheetId="11">[3]INSUMOS!#REF!</definedName>
    <definedName name="asdfasdf" localSheetId="4">[3]INSUMOS!#REF!</definedName>
    <definedName name="asdfasdf" localSheetId="6">[3]INSUMOS!#REF!</definedName>
    <definedName name="asdfasdf" localSheetId="0">[3]INSUMOS!#REF!</definedName>
    <definedName name="asdfasdf">[3]INSUMOS!#REF!</definedName>
    <definedName name="ASDFGHJKL" localSheetId="3">#REF!</definedName>
    <definedName name="ASDFGHJKL" localSheetId="11">#REF!</definedName>
    <definedName name="ASDFGHJKL" localSheetId="4">#REF!</definedName>
    <definedName name="ASDFGHJKL" localSheetId="7">#REF!</definedName>
    <definedName name="ASDFGHJKL" localSheetId="6">#REF!</definedName>
    <definedName name="ASDFGHJKL" localSheetId="0">#REF!</definedName>
    <definedName name="ASDFGHJKL">#REF!</definedName>
    <definedName name="asdfñk" localSheetId="11">[66]!absc</definedName>
    <definedName name="asdfñk" localSheetId="4">[66]!absc</definedName>
    <definedName name="asdfñk" localSheetId="6">[66]!absc</definedName>
    <definedName name="asdfñk" localSheetId="0">[66]!absc</definedName>
    <definedName name="asdfñk">[66]!absc</definedName>
    <definedName name="ASFSAF">#N/A</definedName>
    <definedName name="aspecto" localSheetId="12">'[67]Aspecto General Obras'!$B$3</definedName>
    <definedName name="aspecto">'[68]Aspecto General Obras'!$B$3</definedName>
    <definedName name="ATenerEnCuenta" localSheetId="10">#REF!</definedName>
    <definedName name="ATenerEnCuenta" localSheetId="9">#REF!</definedName>
    <definedName name="ATenerEnCuenta" localSheetId="11">#REF!</definedName>
    <definedName name="ATenerEnCuenta" localSheetId="4">#REF!</definedName>
    <definedName name="ATenerEnCuenta" localSheetId="7">#REF!</definedName>
    <definedName name="ATenerEnCuenta" localSheetId="6">#REF!</definedName>
    <definedName name="ATenerEnCuenta" localSheetId="0">#REF!</definedName>
    <definedName name="ATenerEnCuenta">#REF!</definedName>
    <definedName name="AU" localSheetId="10">'[69]CIRCUITOS CODENSA'!#REF!</definedName>
    <definedName name="AU" localSheetId="9">'[69]CIRCUITOS CODENSA'!#REF!</definedName>
    <definedName name="AU" localSheetId="11">'[69]CIRCUITOS CODENSA'!#REF!</definedName>
    <definedName name="AU" localSheetId="4">'[69]CIRCUITOS CODENSA'!#REF!</definedName>
    <definedName name="AU" localSheetId="6">'[69]CIRCUITOS CODENSA'!#REF!</definedName>
    <definedName name="AU" localSheetId="0">'[69]CIRCUITOS CODENSA'!#REF!</definedName>
    <definedName name="AU">'[69]CIRCUITOS CODENSA'!#REF!</definedName>
    <definedName name="auto1" localSheetId="3">#REF!</definedName>
    <definedName name="auto1" localSheetId="11">#REF!</definedName>
    <definedName name="auto1" localSheetId="4">#REF!</definedName>
    <definedName name="auto1" localSheetId="7">#REF!</definedName>
    <definedName name="auto1" localSheetId="6">#REF!</definedName>
    <definedName name="auto1" localSheetId="0">#REF!</definedName>
    <definedName name="auto1">#REF!</definedName>
    <definedName name="auto2" localSheetId="11">#REF!</definedName>
    <definedName name="auto2" localSheetId="4">#REF!</definedName>
    <definedName name="auto2" localSheetId="7">#REF!</definedName>
    <definedName name="auto2" localSheetId="6">#REF!</definedName>
    <definedName name="auto2" localSheetId="0">#REF!</definedName>
    <definedName name="auto2">#REF!</definedName>
    <definedName name="AUTOPISTA" localSheetId="10">'[69]CIRCUITOS CODENSA'!#REF!</definedName>
    <definedName name="AUTOPISTA" localSheetId="9">'[69]CIRCUITOS CODENSA'!#REF!</definedName>
    <definedName name="AUTOPISTA" localSheetId="11">'[69]CIRCUITOS CODENSA'!#REF!</definedName>
    <definedName name="AUTOPISTA" localSheetId="4">'[69]CIRCUITOS CODENSA'!#REF!</definedName>
    <definedName name="AUTOPISTA" localSheetId="6">'[69]CIRCUITOS CODENSA'!#REF!</definedName>
    <definedName name="AUTOPISTA" localSheetId="0">'[69]CIRCUITOS CODENSA'!#REF!</definedName>
    <definedName name="AUTOPISTA">'[69]CIRCUITOS CODENSA'!#REF!</definedName>
    <definedName name="Auxiliar" localSheetId="11">[70]Lagunas!#REF!</definedName>
    <definedName name="Auxiliar" localSheetId="4">[70]Lagunas!#REF!</definedName>
    <definedName name="Auxiliar" localSheetId="6">[70]Lagunas!#REF!</definedName>
    <definedName name="Auxiliar" localSheetId="0">[70]Lagunas!#REF!</definedName>
    <definedName name="Auxiliar">[70]Lagunas!#REF!</definedName>
    <definedName name="ay" localSheetId="12">[43]BASE!$D$12</definedName>
    <definedName name="ay">[44]BASE!$D$12</definedName>
    <definedName name="AYU" localSheetId="10">#REF!</definedName>
    <definedName name="AYU" localSheetId="9">#REF!</definedName>
    <definedName name="ayu" localSheetId="12">[43]BASE!$D$13</definedName>
    <definedName name="ayu">[44]BASE!$D$13</definedName>
    <definedName name="AYUDA" localSheetId="12">[36]BASE!$D$13</definedName>
    <definedName name="AYUDA">[35]BASE!$D$13</definedName>
    <definedName name="AYUDA_">[54]BASE!$D$12</definedName>
    <definedName name="AYUDR" localSheetId="12">[36]BASE!$D$14</definedName>
    <definedName name="AYUDR">[35]BASE!$D$14</definedName>
    <definedName name="B" localSheetId="3">'[1]APU PVC'!#REF!</definedName>
    <definedName name="b" localSheetId="10">#REF!</definedName>
    <definedName name="b" localSheetId="9">#REF!</definedName>
    <definedName name="B" localSheetId="11">'[1]APU PVC'!#REF!</definedName>
    <definedName name="B" localSheetId="4">'[1]APU PVC'!#REF!</definedName>
    <definedName name="B" localSheetId="6">'[1]APU PVC'!#REF!</definedName>
    <definedName name="B" localSheetId="0">'[1]APU PVC'!#REF!</definedName>
    <definedName name="B">'[1]APU PVC'!#REF!</definedName>
    <definedName name="B_impresión_IM" localSheetId="3">#REF!</definedName>
    <definedName name="B_impresión_IM" localSheetId="10">#REF!</definedName>
    <definedName name="B_impresión_IM" localSheetId="9">#REF!</definedName>
    <definedName name="B_impresión_IM" localSheetId="11">#REF!</definedName>
    <definedName name="B_impresión_IM" localSheetId="4">#REF!</definedName>
    <definedName name="B_impresión_IM" localSheetId="7">#REF!</definedName>
    <definedName name="B_impresión_IM" localSheetId="6">#REF!</definedName>
    <definedName name="B_impresión_IM" localSheetId="0">#REF!</definedName>
    <definedName name="B_impresión_IM">#REF!</definedName>
    <definedName name="BALASTO" localSheetId="11">#REF!</definedName>
    <definedName name="BALASTO" localSheetId="4">#REF!</definedName>
    <definedName name="BALASTO" localSheetId="7">#REF!</definedName>
    <definedName name="BALASTO" localSheetId="6">#REF!</definedName>
    <definedName name="BALASTO" localSheetId="0">#REF!</definedName>
    <definedName name="BALASTO">#REF!</definedName>
    <definedName name="BANCO" localSheetId="10">#REF!</definedName>
    <definedName name="BANCO" localSheetId="9">#REF!</definedName>
    <definedName name="BANCO" localSheetId="11">#REF!</definedName>
    <definedName name="BANCO" localSheetId="4">#REF!</definedName>
    <definedName name="BANCO" localSheetId="7">#REF!</definedName>
    <definedName name="BANCO" localSheetId="6">#REF!</definedName>
    <definedName name="BANCO" localSheetId="0">#REF!</definedName>
    <definedName name="BANCO">#REF!</definedName>
    <definedName name="band" localSheetId="12">[27]PrecRec!$D$54</definedName>
    <definedName name="band">[28]PrecRec!$D$54</definedName>
    <definedName name="bandera" localSheetId="11">#REF!</definedName>
    <definedName name="bandera" localSheetId="4">#REF!</definedName>
    <definedName name="bandera" localSheetId="7">#REF!</definedName>
    <definedName name="bandera" localSheetId="6">#REF!</definedName>
    <definedName name="bandera" localSheetId="0">#REF!</definedName>
    <definedName name="bandera">#REF!</definedName>
    <definedName name="bar" localSheetId="11">'[71]Presupuesto 2003'!#REF!</definedName>
    <definedName name="bar" localSheetId="4">'[71]Presupuesto 2003'!#REF!</definedName>
    <definedName name="bar" localSheetId="7">'[71]Presupuesto 2003'!#REF!</definedName>
    <definedName name="bar" localSheetId="6">'[71]Presupuesto 2003'!#REF!</definedName>
    <definedName name="bar" localSheetId="0">'[71]Presupuesto 2003'!#REF!</definedName>
    <definedName name="bar">'[71]Presupuesto 2003'!#REF!</definedName>
    <definedName name="baranda">'[71]Presupuesto 2003'!$J$1</definedName>
    <definedName name="BARNIZTOT" localSheetId="11">#REF!</definedName>
    <definedName name="BARNIZTOT" localSheetId="4">#REF!</definedName>
    <definedName name="BARNIZTOT" localSheetId="7">#REF!</definedName>
    <definedName name="BARNIZTOT" localSheetId="6">#REF!</definedName>
    <definedName name="BARNIZTOT" localSheetId="0">#REF!</definedName>
    <definedName name="BARNIZTOT">#REF!</definedName>
    <definedName name="BASE" localSheetId="10">#REF!</definedName>
    <definedName name="BASE" localSheetId="9">#REF!</definedName>
    <definedName name="Base" localSheetId="11">#REF!</definedName>
    <definedName name="Base" localSheetId="4">#REF!</definedName>
    <definedName name="Base" localSheetId="7">#REF!</definedName>
    <definedName name="Base" localSheetId="6">#REF!</definedName>
    <definedName name="Base" localSheetId="0">#REF!</definedName>
    <definedName name="Base">#REF!</definedName>
    <definedName name="Base_datos_IM" localSheetId="3">#REF!</definedName>
    <definedName name="Base_datos_IM" localSheetId="10">[45]Insumos!#REF!</definedName>
    <definedName name="Base_datos_IM" localSheetId="9">[45]Insumos!#REF!</definedName>
    <definedName name="Base_datos_IM" localSheetId="11">#REF!</definedName>
    <definedName name="Base_datos_IM" localSheetId="4">#REF!</definedName>
    <definedName name="Base_datos_IM" localSheetId="7">#REF!</definedName>
    <definedName name="Base_datos_IM" localSheetId="6">#REF!</definedName>
    <definedName name="Base_datos_IM" localSheetId="0">#REF!</definedName>
    <definedName name="Base_datos_IM">#REF!</definedName>
    <definedName name="BASE2" localSheetId="10">#REF!</definedName>
    <definedName name="BASE2" localSheetId="9">#REF!</definedName>
    <definedName name="BASE2" localSheetId="11">#REF!</definedName>
    <definedName name="BASE2" localSheetId="4">#REF!</definedName>
    <definedName name="BASE2" localSheetId="7">#REF!</definedName>
    <definedName name="BASE2" localSheetId="6">#REF!</definedName>
    <definedName name="BASE2" localSheetId="0">#REF!</definedName>
    <definedName name="BASE2">#REF!</definedName>
    <definedName name="_xlnm.Database" localSheetId="10">#REF!</definedName>
    <definedName name="_xlnm.Database" localSheetId="9">#REF!</definedName>
    <definedName name="_xlnm.Database" localSheetId="11">#REF!</definedName>
    <definedName name="_xlnm.Database" localSheetId="4">#REF!</definedName>
    <definedName name="_xlnm.Database" localSheetId="7">#REF!</definedName>
    <definedName name="_xlnm.Database" localSheetId="6">#REF!</definedName>
    <definedName name="_xlnm.Database" localSheetId="0">#REF!</definedName>
    <definedName name="_xlnm.Database">#REF!</definedName>
    <definedName name="BASEG" localSheetId="11">#REF!</definedName>
    <definedName name="BASEG" localSheetId="4">#REF!</definedName>
    <definedName name="BASEG" localSheetId="7">#REF!</definedName>
    <definedName name="BASEG" localSheetId="6">#REF!</definedName>
    <definedName name="BASEG" localSheetId="0">#REF!</definedName>
    <definedName name="BASEG">#REF!</definedName>
    <definedName name="BASEGRAV" localSheetId="10">#REF!</definedName>
    <definedName name="BASEGRAV" localSheetId="9">#REF!</definedName>
    <definedName name="BASEGRAV" localSheetId="11">#REF!</definedName>
    <definedName name="BASEGRAV" localSheetId="4">#REF!</definedName>
    <definedName name="BASEGRAV" localSheetId="7">#REF!</definedName>
    <definedName name="BASEGRAV" localSheetId="6">#REF!</definedName>
    <definedName name="BASEGRAV" localSheetId="0">#REF!</definedName>
    <definedName name="BASEGRAV">#REF!</definedName>
    <definedName name="bb" localSheetId="11">[72]!absc</definedName>
    <definedName name="bb" localSheetId="4">[72]!absc</definedName>
    <definedName name="bb" localSheetId="6">[72]!absc</definedName>
    <definedName name="bb" localSheetId="0">[72]!absc</definedName>
    <definedName name="bb">[72]!absc</definedName>
    <definedName name="bg" localSheetId="12">[27]PrecRec!$D$36</definedName>
    <definedName name="bg">[28]PrecRec!$D$36</definedName>
    <definedName name="bhjk" localSheetId="11">#REF!</definedName>
    <definedName name="bhjk" localSheetId="4">#REF!</definedName>
    <definedName name="bhjk" localSheetId="7">#REF!</definedName>
    <definedName name="bhjk" localSheetId="6">#REF!</definedName>
    <definedName name="bhjk" localSheetId="0">#REF!</definedName>
    <definedName name="bhjk">#REF!</definedName>
    <definedName name="biblio" localSheetId="10">'[73]O &amp; M P. Parque Recreodeportiv '!#REF!</definedName>
    <definedName name="biblio" localSheetId="9">'[73]O &amp; M P. Parque Recreodeportiv '!#REF!</definedName>
    <definedName name="biblio" localSheetId="11">'[73]O &amp; M P. Parque Recreodeportiv '!#REF!</definedName>
    <definedName name="biblio" localSheetId="4">'[73]O &amp; M P. Parque Recreodeportiv '!#REF!</definedName>
    <definedName name="biblio" localSheetId="6">'[73]O &amp; M P. Parque Recreodeportiv '!#REF!</definedName>
    <definedName name="biblio" localSheetId="0">'[73]O &amp; M P. Parque Recreodeportiv '!#REF!</definedName>
    <definedName name="biblio" localSheetId="12">'[74]O &amp; M P. Parque Recreodeportiv '!#REF!</definedName>
    <definedName name="biblio">'[73]O &amp; M P. Parque Recreodeportiv '!#REF!</definedName>
    <definedName name="BISCO" localSheetId="11">#REF!</definedName>
    <definedName name="BISCO" localSheetId="4">#REF!</definedName>
    <definedName name="BISCO" localSheetId="7">#REF!</definedName>
    <definedName name="BISCO" localSheetId="6">#REF!</definedName>
    <definedName name="BISCO" localSheetId="0">#REF!</definedName>
    <definedName name="BISCO">#REF!</definedName>
    <definedName name="BL" localSheetId="10">'[69]CIRCUITOS CODENSA'!#REF!</definedName>
    <definedName name="BL" localSheetId="9">'[69]CIRCUITOS CODENSA'!#REF!</definedName>
    <definedName name="BL" localSheetId="11">'[69]CIRCUITOS CODENSA'!#REF!</definedName>
    <definedName name="BL" localSheetId="4">'[69]CIRCUITOS CODENSA'!#REF!</definedName>
    <definedName name="BL" localSheetId="6">'[69]CIRCUITOS CODENSA'!#REF!</definedName>
    <definedName name="BL" localSheetId="0">'[69]CIRCUITOS CODENSA'!#REF!</definedName>
    <definedName name="BL">'[69]CIRCUITOS CODENSA'!#REF!</definedName>
    <definedName name="BLOCT" localSheetId="12">[52]BASE!$D$503</definedName>
    <definedName name="BLOCT">[53]BASE!$D$503</definedName>
    <definedName name="BLOQCEMEN" localSheetId="11">#REF!</definedName>
    <definedName name="BLOQCEMEN" localSheetId="4">#REF!</definedName>
    <definedName name="BLOQCEMEN" localSheetId="7">#REF!</definedName>
    <definedName name="BLOQCEMEN" localSheetId="6">#REF!</definedName>
    <definedName name="BLOQCEMEN" localSheetId="0">#REF!</definedName>
    <definedName name="BLOQCEMEN">#REF!</definedName>
    <definedName name="bloque" localSheetId="11">#REF!</definedName>
    <definedName name="bloque" localSheetId="4">#REF!</definedName>
    <definedName name="bloque" localSheetId="7">#REF!</definedName>
    <definedName name="bloque" localSheetId="6">#REF!</definedName>
    <definedName name="bloque" localSheetId="0">#REF!</definedName>
    <definedName name="bloque">#REF!</definedName>
    <definedName name="BO" localSheetId="10">'[69]CIRCUITOS CODENSA'!#REF!</definedName>
    <definedName name="BO" localSheetId="9">'[69]CIRCUITOS CODENSA'!#REF!</definedName>
    <definedName name="BO" localSheetId="11">'[69]CIRCUITOS CODENSA'!#REF!</definedName>
    <definedName name="BO" localSheetId="4">'[69]CIRCUITOS CODENSA'!#REF!</definedName>
    <definedName name="BO" localSheetId="6">'[69]CIRCUITOS CODENSA'!#REF!</definedName>
    <definedName name="BO" localSheetId="0">'[69]CIRCUITOS CODENSA'!#REF!</definedName>
    <definedName name="BO">'[69]CIRCUITOS CODENSA'!#REF!</definedName>
    <definedName name="BOBCAT" localSheetId="11">#REF!</definedName>
    <definedName name="BOBCAT" localSheetId="4">#REF!</definedName>
    <definedName name="BOBCAT" localSheetId="7">#REF!</definedName>
    <definedName name="BOBCAT" localSheetId="6">#REF!</definedName>
    <definedName name="BOBCAT" localSheetId="0">#REF!</definedName>
    <definedName name="BOBCAT">#REF!</definedName>
    <definedName name="BOMBA" localSheetId="11">#REF!</definedName>
    <definedName name="BOMBA" localSheetId="4">#REF!</definedName>
    <definedName name="BOMBA" localSheetId="7">#REF!</definedName>
    <definedName name="BOMBA" localSheetId="6">#REF!</definedName>
    <definedName name="BOMBA" localSheetId="0">#REF!</definedName>
    <definedName name="BOMBA">#REF!</definedName>
    <definedName name="BORDE1" localSheetId="10">#N/A</definedName>
    <definedName name="BORDE1" localSheetId="9">#N/A</definedName>
    <definedName name="BORDE1" localSheetId="11">'[1]APU PVC'!#REF!</definedName>
    <definedName name="BORDE1" localSheetId="4">'[1]APU PVC'!#REF!</definedName>
    <definedName name="BORDE1" localSheetId="7">'[1]APU PVC'!#REF!</definedName>
    <definedName name="BORDE1" localSheetId="6">'[1]APU PVC'!#REF!</definedName>
    <definedName name="BORDE1" localSheetId="0">'[1]APU PVC'!#REF!</definedName>
    <definedName name="BORDE1">'[1]APU PVC'!#REF!</definedName>
    <definedName name="BORDE2" localSheetId="11">'[1]APU PVC'!#REF!</definedName>
    <definedName name="BORDE2" localSheetId="4">'[1]APU PVC'!#REF!</definedName>
    <definedName name="BORDE2" localSheetId="6">'[1]APU PVC'!#REF!</definedName>
    <definedName name="BORDE2" localSheetId="0">'[1]APU PVC'!#REF!</definedName>
    <definedName name="BORDE2">'[1]APU PVC'!#REF!</definedName>
    <definedName name="BORDE3" localSheetId="11">#REF!</definedName>
    <definedName name="BORDE3" localSheetId="4">#REF!</definedName>
    <definedName name="BORDE3" localSheetId="7">#REF!</definedName>
    <definedName name="BORDE3" localSheetId="6">#REF!</definedName>
    <definedName name="BORDE3" localSheetId="0">#REF!</definedName>
    <definedName name="BORDE3">#REF!</definedName>
    <definedName name="Bordevia" localSheetId="11">#REF!</definedName>
    <definedName name="Bordevia" localSheetId="4">#REF!</definedName>
    <definedName name="Bordevia" localSheetId="7">#REF!</definedName>
    <definedName name="Bordevia" localSheetId="6">#REF!</definedName>
    <definedName name="Bordevia" localSheetId="0">#REF!</definedName>
    <definedName name="Bordevia">#REF!</definedName>
    <definedName name="BORDILLOS" localSheetId="11">#REF!</definedName>
    <definedName name="BORDILLOS" localSheetId="4">#REF!</definedName>
    <definedName name="BORDILLOS" localSheetId="7">#REF!</definedName>
    <definedName name="BORDILLOS" localSheetId="6">#REF!</definedName>
    <definedName name="BORDILLOS" localSheetId="0">#REF!</definedName>
    <definedName name="BORDILLOS">#REF!</definedName>
    <definedName name="BOTAD" localSheetId="11">#REF!</definedName>
    <definedName name="BOTAD" localSheetId="4">#REF!</definedName>
    <definedName name="BOTAD" localSheetId="7">#REF!</definedName>
    <definedName name="BOTAD" localSheetId="6">#REF!</definedName>
    <definedName name="BOTAD" localSheetId="0">#REF!</definedName>
    <definedName name="BOTAD">#REF!</definedName>
    <definedName name="BOTADA" localSheetId="11">#REF!</definedName>
    <definedName name="BOTADA" localSheetId="4">#REF!</definedName>
    <definedName name="BOTADA" localSheetId="7">#REF!</definedName>
    <definedName name="BOTADA" localSheetId="6">#REF!</definedName>
    <definedName name="BOTADA" localSheetId="0">#REF!</definedName>
    <definedName name="BOTADA">#REF!</definedName>
    <definedName name="BOTES" localSheetId="11">#REF!</definedName>
    <definedName name="BOTES" localSheetId="4">#REF!</definedName>
    <definedName name="BOTES" localSheetId="7">#REF!</definedName>
    <definedName name="BOTES" localSheetId="6">#REF!</definedName>
    <definedName name="BOTES" localSheetId="0">#REF!</definedName>
    <definedName name="BOTES">#REF!</definedName>
    <definedName name="BREA" localSheetId="11">#REF!</definedName>
    <definedName name="BREA" localSheetId="4">#REF!</definedName>
    <definedName name="BREA" localSheetId="7">#REF!</definedName>
    <definedName name="BREA" localSheetId="6">#REF!</definedName>
    <definedName name="BREA" localSheetId="0">#REF!</definedName>
    <definedName name="BREA">#REF!</definedName>
    <definedName name="Breaker_Indus.Merlin_G.3x150A" localSheetId="11">'[61]L. MAT.'!#REF!</definedName>
    <definedName name="Breaker_Indus.Merlin_G.3x150A" localSheetId="4">'[61]L. MAT.'!#REF!</definedName>
    <definedName name="Breaker_Indus.Merlin_G.3x150A" localSheetId="7">'[61]L. MAT.'!#REF!</definedName>
    <definedName name="Breaker_Indus.Merlin_G.3x150A" localSheetId="6">'[61]L. MAT.'!#REF!</definedName>
    <definedName name="Breaker_Indus.Merlin_G.3x150A" localSheetId="0">'[61]L. MAT.'!#REF!</definedName>
    <definedName name="Breaker_Indus.Merlin_G.3x150A">'[61]L. MAT.'!#REF!</definedName>
    <definedName name="Brida" localSheetId="11">#REF!</definedName>
    <definedName name="Brida" localSheetId="4">#REF!</definedName>
    <definedName name="Brida" localSheetId="7">#REF!</definedName>
    <definedName name="Brida" localSheetId="6">#REF!</definedName>
    <definedName name="Brida" localSheetId="0">#REF!</definedName>
    <definedName name="Brida">#REF!</definedName>
    <definedName name="Brilladora" localSheetId="11">'[61]L. MAT.'!#REF!</definedName>
    <definedName name="Brilladora" localSheetId="4">'[61]L. MAT.'!#REF!</definedName>
    <definedName name="Brilladora" localSheetId="7">'[61]L. MAT.'!#REF!</definedName>
    <definedName name="Brilladora" localSheetId="6">'[61]L. MAT.'!#REF!</definedName>
    <definedName name="Brilladora" localSheetId="0">'[61]L. MAT.'!#REF!</definedName>
    <definedName name="Brilladora">'[61]L. MAT.'!#REF!</definedName>
    <definedName name="BROCH" localSheetId="11">#REF!</definedName>
    <definedName name="BROCH" localSheetId="4">#REF!</definedName>
    <definedName name="BROCH" localSheetId="7">#REF!</definedName>
    <definedName name="BROCH" localSheetId="6">#REF!</definedName>
    <definedName name="BROCH" localSheetId="0">#REF!</definedName>
    <definedName name="BROCH">#REF!</definedName>
    <definedName name="budbn" localSheetId="11">#REF!</definedName>
    <definedName name="budbn" localSheetId="4">#REF!</definedName>
    <definedName name="budbn" localSheetId="7">#REF!</definedName>
    <definedName name="budbn" localSheetId="6">#REF!</definedName>
    <definedName name="budbn" localSheetId="0">#REF!</definedName>
    <definedName name="budbn">#REF!</definedName>
    <definedName name="BuiltIn_Print_Area" localSheetId="11">#REF!</definedName>
    <definedName name="BuiltIn_Print_Area" localSheetId="4">#REF!</definedName>
    <definedName name="BuiltIn_Print_Area" localSheetId="7">#REF!</definedName>
    <definedName name="BuiltIn_Print_Area" localSheetId="6">#REF!</definedName>
    <definedName name="BuiltIn_Print_Area" localSheetId="0">#REF!</definedName>
    <definedName name="BuiltIn_Print_Area">#REF!</definedName>
    <definedName name="BuiltIn_Print_Area___0" localSheetId="11">#REF!</definedName>
    <definedName name="BuiltIn_Print_Area___0" localSheetId="4">#REF!</definedName>
    <definedName name="BuiltIn_Print_Area___0" localSheetId="7">#REF!</definedName>
    <definedName name="BuiltIn_Print_Area___0" localSheetId="6">#REF!</definedName>
    <definedName name="BuiltIn_Print_Area___0" localSheetId="0">#REF!</definedName>
    <definedName name="BuiltIn_Print_Area___0">#REF!</definedName>
    <definedName name="BuiltIn_Print_Area___0___0" localSheetId="11">#REF!</definedName>
    <definedName name="BuiltIn_Print_Area___0___0" localSheetId="4">#REF!</definedName>
    <definedName name="BuiltIn_Print_Area___0___0" localSheetId="7">#REF!</definedName>
    <definedName name="BuiltIn_Print_Area___0___0" localSheetId="6">#REF!</definedName>
    <definedName name="BuiltIn_Print_Area___0___0" localSheetId="0">#REF!</definedName>
    <definedName name="BuiltIn_Print_Area___0___0">#REF!</definedName>
    <definedName name="BuiltIn_Print_Area___0___0___0" localSheetId="11">#REF!</definedName>
    <definedName name="BuiltIn_Print_Area___0___0___0" localSheetId="4">#REF!</definedName>
    <definedName name="BuiltIn_Print_Area___0___0___0" localSheetId="7">#REF!</definedName>
    <definedName name="BuiltIn_Print_Area___0___0___0" localSheetId="6">#REF!</definedName>
    <definedName name="BuiltIn_Print_Area___0___0___0" localSheetId="0">#REF!</definedName>
    <definedName name="BuiltIn_Print_Area___0___0___0">#REF!</definedName>
    <definedName name="BuiltIn_Print_Titles" localSheetId="11">#REF!</definedName>
    <definedName name="BuiltIn_Print_Titles" localSheetId="4">#REF!</definedName>
    <definedName name="BuiltIn_Print_Titles" localSheetId="7">#REF!</definedName>
    <definedName name="BuiltIn_Print_Titles" localSheetId="6">#REF!</definedName>
    <definedName name="BuiltIn_Print_Titles" localSheetId="0">#REF!</definedName>
    <definedName name="BuiltIn_Print_Titles">#REF!</definedName>
    <definedName name="buld" localSheetId="12">[27]PrecRec!$D$7</definedName>
    <definedName name="buld">[28]PrecRec!$D$7</definedName>
    <definedName name="BULL" localSheetId="11">#REF!</definedName>
    <definedName name="BULL" localSheetId="4">#REF!</definedName>
    <definedName name="BULL" localSheetId="7">#REF!</definedName>
    <definedName name="BULL" localSheetId="6">#REF!</definedName>
    <definedName name="BULL" localSheetId="0">#REF!</definedName>
    <definedName name="BULL">#REF!</definedName>
    <definedName name="BULLDOZ" localSheetId="11">#REF!</definedName>
    <definedName name="BULLDOZ" localSheetId="4">#REF!</definedName>
    <definedName name="BULLDOZ" localSheetId="7">#REF!</definedName>
    <definedName name="BULLDOZ" localSheetId="6">#REF!</definedName>
    <definedName name="BULLDOZ" localSheetId="0">#REF!</definedName>
    <definedName name="BULLDOZ">#REF!</definedName>
    <definedName name="BuscHSeguim" localSheetId="11">[46]SEGUIMIENTO!#REF!</definedName>
    <definedName name="BuscHSeguim" localSheetId="7">[46]SEGUIMIENTO!#REF!</definedName>
    <definedName name="BuscHSeguim" localSheetId="12">[46]SEGUIMIENTO!#REF!</definedName>
    <definedName name="BuscHSeguim">[46]SEGUIMIENTO!#REF!</definedName>
    <definedName name="BuscHSeguim2" localSheetId="11">[46]SEGUIMIENTO!#REF!</definedName>
    <definedName name="BuscHSeguim2" localSheetId="7">[46]SEGUIMIENTO!#REF!</definedName>
    <definedName name="BuscHSeguim2" localSheetId="12">[46]SEGUIMIENTO!#REF!</definedName>
    <definedName name="BuscHSeguim2">[46]SEGUIMIENTO!#REF!</definedName>
    <definedName name="byhyj" localSheetId="11">#REF!</definedName>
    <definedName name="byhyj" localSheetId="4">#REF!</definedName>
    <definedName name="byhyj" localSheetId="7">#REF!</definedName>
    <definedName name="byhyj" localSheetId="6">#REF!</definedName>
    <definedName name="byhyj" localSheetId="0">#REF!</definedName>
    <definedName name="byhyj">#REF!</definedName>
    <definedName name="C_" localSheetId="10">#REF!</definedName>
    <definedName name="C_" localSheetId="9">#REF!</definedName>
    <definedName name="C_" localSheetId="11">#REF!</definedName>
    <definedName name="C_" localSheetId="4">#REF!</definedName>
    <definedName name="C_" localSheetId="7">#REF!</definedName>
    <definedName name="C_" localSheetId="6">#REF!</definedName>
    <definedName name="C_" localSheetId="0">#REF!</definedName>
    <definedName name="C_">#REF!</definedName>
    <definedName name="C_Apus" comment="Codigo Apus" localSheetId="10">'[75]1_Preliminares'!$A$26</definedName>
    <definedName name="C_Apus" comment="Codigo Apus">'[75]1_Preliminares'!$A$26</definedName>
    <definedName name="C90445L" localSheetId="11">#REF!</definedName>
    <definedName name="C90445L" localSheetId="4">#REF!</definedName>
    <definedName name="C90445L" localSheetId="7">#REF!</definedName>
    <definedName name="C90445L" localSheetId="6">#REF!</definedName>
    <definedName name="C90445L" localSheetId="0">#REF!</definedName>
    <definedName name="C90445L">#REF!</definedName>
    <definedName name="caa" localSheetId="11">#REF!</definedName>
    <definedName name="caa" localSheetId="4">#REF!</definedName>
    <definedName name="caa" localSheetId="7">#REF!</definedName>
    <definedName name="caa" localSheetId="6">#REF!</definedName>
    <definedName name="caa" localSheetId="0">#REF!</definedName>
    <definedName name="caa">#REF!</definedName>
    <definedName name="CABAL" localSheetId="11">#REF!</definedName>
    <definedName name="CABAL" localSheetId="4">#REF!</definedName>
    <definedName name="CABAL" localSheetId="7">#REF!</definedName>
    <definedName name="CABAL" localSheetId="6">#REF!</definedName>
    <definedName name="CABAL" localSheetId="0">#REF!</definedName>
    <definedName name="CABAL">#REF!</definedName>
    <definedName name="CABALLETE" localSheetId="11">#REF!</definedName>
    <definedName name="CABALLETE" localSheetId="4">#REF!</definedName>
    <definedName name="CABALLETE" localSheetId="7">#REF!</definedName>
    <definedName name="CABALLETE" localSheetId="6">#REF!</definedName>
    <definedName name="CABALLETE" localSheetId="0">#REF!</definedName>
    <definedName name="CABALLETE">#REF!</definedName>
    <definedName name="CABALLETETOTAL" localSheetId="11">#REF!</definedName>
    <definedName name="CABALLETETOTAL" localSheetId="4">#REF!</definedName>
    <definedName name="CABALLETETOTAL" localSheetId="7">#REF!</definedName>
    <definedName name="CABALLETETOTAL" localSheetId="6">#REF!</definedName>
    <definedName name="CABALLETETOTAL" localSheetId="0">#REF!</definedName>
    <definedName name="CABALLETETOTAL">#REF!</definedName>
    <definedName name="CAJAC" localSheetId="11">#REF!</definedName>
    <definedName name="CAJAC" localSheetId="4">#REF!</definedName>
    <definedName name="CAJAC" localSheetId="7">#REF!</definedName>
    <definedName name="CAJAC" localSheetId="6">#REF!</definedName>
    <definedName name="CAJAC" localSheetId="0">#REF!</definedName>
    <definedName name="CAJAC">#REF!</definedName>
    <definedName name="CAJADESARE" localSheetId="11">#REF!</definedName>
    <definedName name="CAJADESARE" localSheetId="4">#REF!</definedName>
    <definedName name="CAJADESARE" localSheetId="7">#REF!</definedName>
    <definedName name="CAJADESARE" localSheetId="6">#REF!</definedName>
    <definedName name="CAJADESARE" localSheetId="0">#REF!</definedName>
    <definedName name="CAJADESARE">#REF!</definedName>
    <definedName name="CAJAS60" localSheetId="11">#REF!</definedName>
    <definedName name="CAJAS60" localSheetId="4">#REF!</definedName>
    <definedName name="CAJAS60" localSheetId="7">#REF!</definedName>
    <definedName name="CAJAS60" localSheetId="6">#REF!</definedName>
    <definedName name="CAJAS60" localSheetId="0">#REF!</definedName>
    <definedName name="CAJAS60">#REF!</definedName>
    <definedName name="CAJAV" localSheetId="11">#REF!</definedName>
    <definedName name="CAJAV" localSheetId="4">#REF!</definedName>
    <definedName name="CAJAV" localSheetId="7">#REF!</definedName>
    <definedName name="CAJAV" localSheetId="6">#REF!</definedName>
    <definedName name="CAJAV" localSheetId="0">#REF!</definedName>
    <definedName name="CAJAV">#REF!</definedName>
    <definedName name="CAJMI" localSheetId="11">#REF!</definedName>
    <definedName name="CAJMI" localSheetId="4">#REF!</definedName>
    <definedName name="CAJMI" localSheetId="7">#REF!</definedName>
    <definedName name="CAJMI" localSheetId="6">#REF!</definedName>
    <definedName name="CAJMI" localSheetId="0">#REF!</definedName>
    <definedName name="CAJMI">#REF!</definedName>
    <definedName name="Calidad" localSheetId="10">#REF!</definedName>
    <definedName name="Calidad" localSheetId="9">#REF!</definedName>
    <definedName name="Calidad" localSheetId="11">#REF!</definedName>
    <definedName name="Calidad" localSheetId="4">#REF!</definedName>
    <definedName name="Calidad" localSheetId="7">#REF!</definedName>
    <definedName name="Calidad" localSheetId="6">#REF!</definedName>
    <definedName name="Calidad" localSheetId="0">#REF!</definedName>
    <definedName name="Calidad">#REF!</definedName>
    <definedName name="Campamento" localSheetId="10">#REF!</definedName>
    <definedName name="Campamento" localSheetId="9">#REF!</definedName>
    <definedName name="Campamento" localSheetId="11">#REF!</definedName>
    <definedName name="Campamento" localSheetId="4">#REF!</definedName>
    <definedName name="Campamento" localSheetId="7">#REF!</definedName>
    <definedName name="Campamento" localSheetId="6">#REF!</definedName>
    <definedName name="Campamento" localSheetId="0">#REF!</definedName>
    <definedName name="Campamento">#REF!</definedName>
    <definedName name="CANAL" localSheetId="11">#REF!</definedName>
    <definedName name="CANAL" localSheetId="4">#REF!</definedName>
    <definedName name="CANAL" localSheetId="7">#REF!</definedName>
    <definedName name="CANAL" localSheetId="6">#REF!</definedName>
    <definedName name="CANAL" localSheetId="0">#REF!</definedName>
    <definedName name="CANAL">#REF!</definedName>
    <definedName name="cang" localSheetId="12">[27]PrecRec!$D$16</definedName>
    <definedName name="cang">[28]PrecRec!$D$16</definedName>
    <definedName name="CANGU" localSheetId="11">#REF!</definedName>
    <definedName name="CANGU" localSheetId="4">#REF!</definedName>
    <definedName name="CANGU" localSheetId="7">#REF!</definedName>
    <definedName name="CANGU" localSheetId="6">#REF!</definedName>
    <definedName name="CANGU" localSheetId="0">#REF!</definedName>
    <definedName name="CANGU">#REF!</definedName>
    <definedName name="CANGURO" localSheetId="10">#REF!</definedName>
    <definedName name="CANGURO" localSheetId="9">#REF!</definedName>
    <definedName name="CANGURO" localSheetId="11">#REF!</definedName>
    <definedName name="CANGURO" localSheetId="4">#REF!</definedName>
    <definedName name="CANGURO" localSheetId="7">#REF!</definedName>
    <definedName name="CANGURO" localSheetId="6">#REF!</definedName>
    <definedName name="CANGURO" localSheetId="0">#REF!</definedName>
    <definedName name="CANGURO">#REF!</definedName>
    <definedName name="CANT" localSheetId="10">#REF!</definedName>
    <definedName name="CANT" localSheetId="9">#REF!</definedName>
    <definedName name="CANT" localSheetId="11">#REF!</definedName>
    <definedName name="CANT" localSheetId="4">#REF!</definedName>
    <definedName name="CANT" localSheetId="7">#REF!</definedName>
    <definedName name="CANT" localSheetId="6">#REF!</definedName>
    <definedName name="CANT" localSheetId="0">#REF!</definedName>
    <definedName name="CANT">#REF!</definedName>
    <definedName name="CANT1.1" localSheetId="10">#REF!</definedName>
    <definedName name="CANT1.1" localSheetId="9">#REF!</definedName>
    <definedName name="CANT1.1" localSheetId="11">#REF!</definedName>
    <definedName name="CANT1.1" localSheetId="4">#REF!</definedName>
    <definedName name="CANT1.1" localSheetId="7">#REF!</definedName>
    <definedName name="CANT1.1" localSheetId="6">#REF!</definedName>
    <definedName name="CANT1.1" localSheetId="0">#REF!</definedName>
    <definedName name="CANT1.1">#REF!</definedName>
    <definedName name="CANT1.2" localSheetId="10">#REF!</definedName>
    <definedName name="CANT1.2" localSheetId="9">#REF!</definedName>
    <definedName name="CANT1.2" localSheetId="11">#REF!</definedName>
    <definedName name="CANT1.2" localSheetId="4">#REF!</definedName>
    <definedName name="CANT1.2" localSheetId="7">#REF!</definedName>
    <definedName name="CANT1.2" localSheetId="6">#REF!</definedName>
    <definedName name="CANT1.2" localSheetId="0">#REF!</definedName>
    <definedName name="CANT1.2">#REF!</definedName>
    <definedName name="CANT1.3" localSheetId="10">#REF!</definedName>
    <definedName name="CANT1.3" localSheetId="9">#REF!</definedName>
    <definedName name="CANT1.3" localSheetId="11">#REF!</definedName>
    <definedName name="CANT1.3" localSheetId="4">#REF!</definedName>
    <definedName name="CANT1.3" localSheetId="7">#REF!</definedName>
    <definedName name="CANT1.3" localSheetId="6">#REF!</definedName>
    <definedName name="CANT1.3" localSheetId="0">#REF!</definedName>
    <definedName name="CANT1.3">#REF!</definedName>
    <definedName name="CANT1.5" localSheetId="10">#REF!</definedName>
    <definedName name="CANT1.5" localSheetId="9">#REF!</definedName>
    <definedName name="CANT1.5" localSheetId="11">#REF!</definedName>
    <definedName name="CANT1.5" localSheetId="4">#REF!</definedName>
    <definedName name="CANT1.5" localSheetId="7">#REF!</definedName>
    <definedName name="CANT1.5" localSheetId="6">#REF!</definedName>
    <definedName name="CANT1.5" localSheetId="0">#REF!</definedName>
    <definedName name="CANT1.5">#REF!</definedName>
    <definedName name="CANT1.6" localSheetId="10">#REF!</definedName>
    <definedName name="CANT1.6" localSheetId="9">#REF!</definedName>
    <definedName name="CANT1.6" localSheetId="11">#REF!</definedName>
    <definedName name="CANT1.6" localSheetId="4">#REF!</definedName>
    <definedName name="CANT1.6" localSheetId="7">#REF!</definedName>
    <definedName name="CANT1.6" localSheetId="6">#REF!</definedName>
    <definedName name="CANT1.6" localSheetId="0">#REF!</definedName>
    <definedName name="CANT1.6">#REF!</definedName>
    <definedName name="CANT1.7" localSheetId="10">#REF!</definedName>
    <definedName name="CANT1.7" localSheetId="9">#REF!</definedName>
    <definedName name="CANT1.7" localSheetId="11">#REF!</definedName>
    <definedName name="CANT1.7" localSheetId="4">#REF!</definedName>
    <definedName name="CANT1.7" localSheetId="7">#REF!</definedName>
    <definedName name="CANT1.7" localSheetId="6">#REF!</definedName>
    <definedName name="CANT1.7" localSheetId="0">#REF!</definedName>
    <definedName name="CANT1.7">#REF!</definedName>
    <definedName name="CANT1.9" localSheetId="10">#REF!</definedName>
    <definedName name="CANT1.9" localSheetId="9">#REF!</definedName>
    <definedName name="CANT1.9" localSheetId="11">#REF!</definedName>
    <definedName name="CANT1.9" localSheetId="4">#REF!</definedName>
    <definedName name="CANT1.9" localSheetId="7">#REF!</definedName>
    <definedName name="CANT1.9" localSheetId="6">#REF!</definedName>
    <definedName name="CANT1.9" localSheetId="0">#REF!</definedName>
    <definedName name="CANT1.9">#REF!</definedName>
    <definedName name="CANT2.11" localSheetId="10">#REF!</definedName>
    <definedName name="CANT2.11" localSheetId="9">#REF!</definedName>
    <definedName name="CANT2.11" localSheetId="11">#REF!</definedName>
    <definedName name="CANT2.11" localSheetId="4">#REF!</definedName>
    <definedName name="CANT2.11" localSheetId="7">#REF!</definedName>
    <definedName name="CANT2.11" localSheetId="6">#REF!</definedName>
    <definedName name="CANT2.11" localSheetId="0">#REF!</definedName>
    <definedName name="CANT2.11">#REF!</definedName>
    <definedName name="CANT2.12" localSheetId="10">#REF!</definedName>
    <definedName name="CANT2.12" localSheetId="9">#REF!</definedName>
    <definedName name="CANT2.12" localSheetId="11">#REF!</definedName>
    <definedName name="CANT2.12" localSheetId="4">#REF!</definedName>
    <definedName name="CANT2.12" localSheetId="7">#REF!</definedName>
    <definedName name="CANT2.12" localSheetId="6">#REF!</definedName>
    <definedName name="CANT2.12" localSheetId="0">#REF!</definedName>
    <definedName name="CANT2.12">#REF!</definedName>
    <definedName name="CANT2.2" localSheetId="10">#REF!</definedName>
    <definedName name="CANT2.2" localSheetId="9">#REF!</definedName>
    <definedName name="CANT2.2" localSheetId="11">#REF!</definedName>
    <definedName name="CANT2.2" localSheetId="4">#REF!</definedName>
    <definedName name="CANT2.2" localSheetId="7">#REF!</definedName>
    <definedName name="CANT2.2" localSheetId="6">#REF!</definedName>
    <definedName name="CANT2.2" localSheetId="0">#REF!</definedName>
    <definedName name="CANT2.2">#REF!</definedName>
    <definedName name="CANT2.3" localSheetId="10">#REF!</definedName>
    <definedName name="CANT2.3" localSheetId="9">#REF!</definedName>
    <definedName name="CANT2.3" localSheetId="11">#REF!</definedName>
    <definedName name="CANT2.3" localSheetId="4">#REF!</definedName>
    <definedName name="CANT2.3" localSheetId="7">#REF!</definedName>
    <definedName name="CANT2.3" localSheetId="6">#REF!</definedName>
    <definedName name="CANT2.3" localSheetId="0">#REF!</definedName>
    <definedName name="CANT2.3">#REF!</definedName>
    <definedName name="CANT2.4" localSheetId="10">#REF!</definedName>
    <definedName name="CANT2.4" localSheetId="9">#REF!</definedName>
    <definedName name="CANT2.4" localSheetId="11">#REF!</definedName>
    <definedName name="CANT2.4" localSheetId="4">#REF!</definedName>
    <definedName name="CANT2.4" localSheetId="7">#REF!</definedName>
    <definedName name="CANT2.4" localSheetId="6">#REF!</definedName>
    <definedName name="CANT2.4" localSheetId="0">#REF!</definedName>
    <definedName name="CANT2.4">#REF!</definedName>
    <definedName name="CANT8.1" localSheetId="10">#REF!</definedName>
    <definedName name="CANT8.1" localSheetId="9">#REF!</definedName>
    <definedName name="CANT8.1" localSheetId="11">#REF!</definedName>
    <definedName name="CANT8.1" localSheetId="4">#REF!</definedName>
    <definedName name="CANT8.1" localSheetId="7">#REF!</definedName>
    <definedName name="CANT8.1" localSheetId="6">#REF!</definedName>
    <definedName name="CANT8.1" localSheetId="0">#REF!</definedName>
    <definedName name="CANT8.1">#REF!</definedName>
    <definedName name="CANT8.2" localSheetId="10">#REF!</definedName>
    <definedName name="CANT8.2" localSheetId="9">#REF!</definedName>
    <definedName name="CANT8.2" localSheetId="11">#REF!</definedName>
    <definedName name="CANT8.2" localSheetId="4">#REF!</definedName>
    <definedName name="CANT8.2" localSheetId="7">#REF!</definedName>
    <definedName name="CANT8.2" localSheetId="6">#REF!</definedName>
    <definedName name="CANT8.2" localSheetId="0">#REF!</definedName>
    <definedName name="CANT8.2">#REF!</definedName>
    <definedName name="CANT8.3" localSheetId="10">#REF!</definedName>
    <definedName name="CANT8.3" localSheetId="9">#REF!</definedName>
    <definedName name="CANT8.3" localSheetId="11">#REF!</definedName>
    <definedName name="CANT8.3" localSheetId="4">#REF!</definedName>
    <definedName name="CANT8.3" localSheetId="7">#REF!</definedName>
    <definedName name="CANT8.3" localSheetId="6">#REF!</definedName>
    <definedName name="CANT8.3" localSheetId="0">#REF!</definedName>
    <definedName name="CANT8.3">#REF!</definedName>
    <definedName name="CANT8.4" localSheetId="10">#REF!</definedName>
    <definedName name="CANT8.4" localSheetId="9">#REF!</definedName>
    <definedName name="CANT8.4" localSheetId="11">#REF!</definedName>
    <definedName name="CANT8.4" localSheetId="4">#REF!</definedName>
    <definedName name="CANT8.4" localSheetId="7">#REF!</definedName>
    <definedName name="CANT8.4" localSheetId="6">#REF!</definedName>
    <definedName name="CANT8.4" localSheetId="0">#REF!</definedName>
    <definedName name="CANT8.4">#REF!</definedName>
    <definedName name="CANT8.5" localSheetId="10">#REF!</definedName>
    <definedName name="CANT8.5" localSheetId="9">#REF!</definedName>
    <definedName name="CANT8.5" localSheetId="11">#REF!</definedName>
    <definedName name="CANT8.5" localSheetId="4">#REF!</definedName>
    <definedName name="CANT8.5" localSheetId="7">#REF!</definedName>
    <definedName name="CANT8.5" localSheetId="6">#REF!</definedName>
    <definedName name="CANT8.5" localSheetId="0">#REF!</definedName>
    <definedName name="CANT8.5">#REF!</definedName>
    <definedName name="CANT8.6" localSheetId="10">#REF!</definedName>
    <definedName name="CANT8.6" localSheetId="9">#REF!</definedName>
    <definedName name="CANT8.6" localSheetId="11">#REF!</definedName>
    <definedName name="CANT8.6" localSheetId="4">#REF!</definedName>
    <definedName name="CANT8.6" localSheetId="7">#REF!</definedName>
    <definedName name="CANT8.6" localSheetId="6">#REF!</definedName>
    <definedName name="CANT8.6" localSheetId="0">#REF!</definedName>
    <definedName name="CANT8.6">#REF!</definedName>
    <definedName name="CANT8.7" localSheetId="10">#REF!</definedName>
    <definedName name="CANT8.7" localSheetId="9">#REF!</definedName>
    <definedName name="CANT8.7" localSheetId="11">#REF!</definedName>
    <definedName name="CANT8.7" localSheetId="4">#REF!</definedName>
    <definedName name="CANT8.7" localSheetId="7">#REF!</definedName>
    <definedName name="CANT8.7" localSheetId="6">#REF!</definedName>
    <definedName name="CANT8.7" localSheetId="0">#REF!</definedName>
    <definedName name="CANT8.7">#REF!</definedName>
    <definedName name="Cantidad" localSheetId="11">#REF!</definedName>
    <definedName name="Cantidad" localSheetId="4">#REF!</definedName>
    <definedName name="Cantidad" localSheetId="7">#REF!</definedName>
    <definedName name="Cantidad" localSheetId="6">#REF!</definedName>
    <definedName name="Cantidad" localSheetId="0">#REF!</definedName>
    <definedName name="Cantidad">#REF!</definedName>
    <definedName name="cap" localSheetId="10">#REF!</definedName>
    <definedName name="cap" localSheetId="9">#REF!</definedName>
    <definedName name="CAP" localSheetId="11">#REF!</definedName>
    <definedName name="CAP" localSheetId="4">#REF!</definedName>
    <definedName name="CAP" localSheetId="7">#REF!</definedName>
    <definedName name="CAP" localSheetId="6">#REF!</definedName>
    <definedName name="CAP" localSheetId="0">#REF!</definedName>
    <definedName name="CAP">#REF!</definedName>
    <definedName name="Capitulo">[76]Capitulos!$B$1:$B$65536</definedName>
    <definedName name="CAPITULO1" localSheetId="10">#REF!</definedName>
    <definedName name="CAPITULO1" localSheetId="9">#REF!</definedName>
    <definedName name="CAPITULO1" localSheetId="11">#REF!</definedName>
    <definedName name="CAPITULO1" localSheetId="4">#REF!</definedName>
    <definedName name="CAPITULO1" localSheetId="7">#REF!</definedName>
    <definedName name="CAPITULO1" localSheetId="6">#REF!</definedName>
    <definedName name="CAPITULO1" localSheetId="0">#REF!</definedName>
    <definedName name="CAPITULO1">#REF!</definedName>
    <definedName name="CAPITULO10" localSheetId="10">#REF!</definedName>
    <definedName name="CAPITULO10" localSheetId="9">#REF!</definedName>
    <definedName name="CAPITULO10" localSheetId="11">#REF!</definedName>
    <definedName name="CAPITULO10" localSheetId="4">#REF!</definedName>
    <definedName name="CAPITULO10" localSheetId="7">#REF!</definedName>
    <definedName name="CAPITULO10" localSheetId="6">#REF!</definedName>
    <definedName name="CAPITULO10" localSheetId="0">#REF!</definedName>
    <definedName name="CAPITULO10">#REF!</definedName>
    <definedName name="CAPITULO11" localSheetId="10">#REF!</definedName>
    <definedName name="CAPITULO11" localSheetId="9">#REF!</definedName>
    <definedName name="CAPITULO11" localSheetId="11">#REF!</definedName>
    <definedName name="CAPITULO11" localSheetId="4">#REF!</definedName>
    <definedName name="CAPITULO11" localSheetId="7">#REF!</definedName>
    <definedName name="CAPITULO11" localSheetId="6">#REF!</definedName>
    <definedName name="CAPITULO11" localSheetId="0">#REF!</definedName>
    <definedName name="CAPITULO11">#REF!</definedName>
    <definedName name="CAPITULO12" localSheetId="10">#REF!</definedName>
    <definedName name="CAPITULO12" localSheetId="9">#REF!</definedName>
    <definedName name="CAPITULO12" localSheetId="11">#REF!</definedName>
    <definedName name="CAPITULO12" localSheetId="4">#REF!</definedName>
    <definedName name="CAPITULO12" localSheetId="7">#REF!</definedName>
    <definedName name="CAPITULO12" localSheetId="6">#REF!</definedName>
    <definedName name="CAPITULO12" localSheetId="0">#REF!</definedName>
    <definedName name="CAPITULO12">#REF!</definedName>
    <definedName name="CAPITULO13" localSheetId="10">#REF!</definedName>
    <definedName name="CAPITULO13" localSheetId="9">#REF!</definedName>
    <definedName name="CAPITULO13" localSheetId="11">#REF!</definedName>
    <definedName name="CAPITULO13" localSheetId="4">#REF!</definedName>
    <definedName name="CAPITULO13" localSheetId="7">#REF!</definedName>
    <definedName name="CAPITULO13" localSheetId="6">#REF!</definedName>
    <definedName name="CAPITULO13" localSheetId="0">#REF!</definedName>
    <definedName name="CAPITULO13">#REF!</definedName>
    <definedName name="CAPITULO14" localSheetId="10">#REF!</definedName>
    <definedName name="CAPITULO14" localSheetId="9">#REF!</definedName>
    <definedName name="CAPITULO14" localSheetId="11">#REF!</definedName>
    <definedName name="CAPITULO14" localSheetId="4">#REF!</definedName>
    <definedName name="CAPITULO14" localSheetId="7">#REF!</definedName>
    <definedName name="CAPITULO14" localSheetId="6">#REF!</definedName>
    <definedName name="CAPITULO14" localSheetId="0">#REF!</definedName>
    <definedName name="CAPITULO14">#REF!</definedName>
    <definedName name="CAPITULO15" localSheetId="10">#REF!</definedName>
    <definedName name="CAPITULO15" localSheetId="9">#REF!</definedName>
    <definedName name="CAPITULO15" localSheetId="11">#REF!</definedName>
    <definedName name="CAPITULO15" localSheetId="4">#REF!</definedName>
    <definedName name="CAPITULO15" localSheetId="7">#REF!</definedName>
    <definedName name="CAPITULO15" localSheetId="6">#REF!</definedName>
    <definedName name="CAPITULO15" localSheetId="0">#REF!</definedName>
    <definedName name="CAPITULO15">#REF!</definedName>
    <definedName name="CAPITULO16" localSheetId="10">#REF!</definedName>
    <definedName name="CAPITULO16" localSheetId="9">#REF!</definedName>
    <definedName name="CAPITULO16" localSheetId="11">#REF!</definedName>
    <definedName name="CAPITULO16" localSheetId="4">#REF!</definedName>
    <definedName name="CAPITULO16" localSheetId="7">#REF!</definedName>
    <definedName name="CAPITULO16" localSheetId="6">#REF!</definedName>
    <definedName name="CAPITULO16" localSheetId="0">#REF!</definedName>
    <definedName name="CAPITULO16">#REF!</definedName>
    <definedName name="CAPITULO17" localSheetId="10">#REF!</definedName>
    <definedName name="CAPITULO17" localSheetId="9">#REF!</definedName>
    <definedName name="CAPITULO17" localSheetId="11">#REF!</definedName>
    <definedName name="CAPITULO17" localSheetId="4">#REF!</definedName>
    <definedName name="CAPITULO17" localSheetId="7">#REF!</definedName>
    <definedName name="CAPITULO17" localSheetId="6">#REF!</definedName>
    <definedName name="CAPITULO17" localSheetId="0">#REF!</definedName>
    <definedName name="CAPITULO17">#REF!</definedName>
    <definedName name="CAPITULO18" localSheetId="10">#REF!</definedName>
    <definedName name="CAPITULO18" localSheetId="9">#REF!</definedName>
    <definedName name="CAPITULO18" localSheetId="11">#REF!</definedName>
    <definedName name="CAPITULO18" localSheetId="4">#REF!</definedName>
    <definedName name="CAPITULO18" localSheetId="7">#REF!</definedName>
    <definedName name="CAPITULO18" localSheetId="6">#REF!</definedName>
    <definedName name="CAPITULO18" localSheetId="0">#REF!</definedName>
    <definedName name="CAPITULO18">#REF!</definedName>
    <definedName name="CAPITULO19" localSheetId="10">#REF!</definedName>
    <definedName name="CAPITULO19" localSheetId="9">#REF!</definedName>
    <definedName name="CAPITULO19" localSheetId="11">#REF!</definedName>
    <definedName name="CAPITULO19" localSheetId="4">#REF!</definedName>
    <definedName name="CAPITULO19" localSheetId="7">#REF!</definedName>
    <definedName name="CAPITULO19" localSheetId="6">#REF!</definedName>
    <definedName name="CAPITULO19" localSheetId="0">#REF!</definedName>
    <definedName name="CAPITULO19">#REF!</definedName>
    <definedName name="CAPITULO2" localSheetId="10">#REF!</definedName>
    <definedName name="CAPITULO2" localSheetId="9">#REF!</definedName>
    <definedName name="CAPITULO2" localSheetId="11">#REF!</definedName>
    <definedName name="CAPITULO2" localSheetId="4">#REF!</definedName>
    <definedName name="CAPITULO2" localSheetId="7">#REF!</definedName>
    <definedName name="CAPITULO2" localSheetId="6">#REF!</definedName>
    <definedName name="CAPITULO2" localSheetId="0">#REF!</definedName>
    <definedName name="CAPITULO2">#REF!</definedName>
    <definedName name="CAPITULO20" localSheetId="10">#REF!</definedName>
    <definedName name="CAPITULO20" localSheetId="9">#REF!</definedName>
    <definedName name="CAPITULO20" localSheetId="11">#REF!</definedName>
    <definedName name="CAPITULO20" localSheetId="4">#REF!</definedName>
    <definedName name="CAPITULO20" localSheetId="7">#REF!</definedName>
    <definedName name="CAPITULO20" localSheetId="6">#REF!</definedName>
    <definedName name="CAPITULO20" localSheetId="0">#REF!</definedName>
    <definedName name="CAPITULO20">#REF!</definedName>
    <definedName name="CAPITULO21" localSheetId="10">#REF!</definedName>
    <definedName name="CAPITULO21" localSheetId="9">#REF!</definedName>
    <definedName name="CAPITULO21" localSheetId="11">#REF!</definedName>
    <definedName name="CAPITULO21" localSheetId="4">#REF!</definedName>
    <definedName name="CAPITULO21" localSheetId="7">#REF!</definedName>
    <definedName name="CAPITULO21" localSheetId="6">#REF!</definedName>
    <definedName name="CAPITULO21" localSheetId="0">#REF!</definedName>
    <definedName name="CAPITULO21">#REF!</definedName>
    <definedName name="CAPITULO3" localSheetId="10">#REF!</definedName>
    <definedName name="CAPITULO3" localSheetId="9">#REF!</definedName>
    <definedName name="CAPITULO3" localSheetId="11">#REF!</definedName>
    <definedName name="CAPITULO3" localSheetId="4">#REF!</definedName>
    <definedName name="CAPITULO3" localSheetId="7">#REF!</definedName>
    <definedName name="CAPITULO3" localSheetId="6">#REF!</definedName>
    <definedName name="CAPITULO3" localSheetId="0">#REF!</definedName>
    <definedName name="CAPITULO3">#REF!</definedName>
    <definedName name="CAPITULO4" localSheetId="10">#REF!</definedName>
    <definedName name="CAPITULO4" localSheetId="9">#REF!</definedName>
    <definedName name="CAPITULO4" localSheetId="11">#REF!</definedName>
    <definedName name="CAPITULO4" localSheetId="4">#REF!</definedName>
    <definedName name="CAPITULO4" localSheetId="7">#REF!</definedName>
    <definedName name="CAPITULO4" localSheetId="6">#REF!</definedName>
    <definedName name="CAPITULO4" localSheetId="0">#REF!</definedName>
    <definedName name="CAPITULO4">#REF!</definedName>
    <definedName name="CAPITULO5" localSheetId="10">#REF!</definedName>
    <definedName name="CAPITULO5" localSheetId="9">#REF!</definedName>
    <definedName name="CAPITULO5" localSheetId="11">#REF!</definedName>
    <definedName name="CAPITULO5" localSheetId="4">#REF!</definedName>
    <definedName name="CAPITULO5" localSheetId="7">#REF!</definedName>
    <definedName name="CAPITULO5" localSheetId="6">#REF!</definedName>
    <definedName name="CAPITULO5" localSheetId="0">#REF!</definedName>
    <definedName name="CAPITULO5">#REF!</definedName>
    <definedName name="CAPITULO6" localSheetId="10">#REF!</definedName>
    <definedName name="CAPITULO6" localSheetId="9">#REF!</definedName>
    <definedName name="CAPITULO6" localSheetId="11">#REF!</definedName>
    <definedName name="CAPITULO6" localSheetId="4">#REF!</definedName>
    <definedName name="CAPITULO6" localSheetId="7">#REF!</definedName>
    <definedName name="CAPITULO6" localSheetId="6">#REF!</definedName>
    <definedName name="CAPITULO6" localSheetId="0">#REF!</definedName>
    <definedName name="CAPITULO6">#REF!</definedName>
    <definedName name="CAPITULO7" localSheetId="10">#REF!</definedName>
    <definedName name="CAPITULO7" localSheetId="9">#REF!</definedName>
    <definedName name="CAPITULO7" localSheetId="11">#REF!</definedName>
    <definedName name="CAPITULO7" localSheetId="4">#REF!</definedName>
    <definedName name="CAPITULO7" localSheetId="7">#REF!</definedName>
    <definedName name="CAPITULO7" localSheetId="6">#REF!</definedName>
    <definedName name="CAPITULO7" localSheetId="0">#REF!</definedName>
    <definedName name="CAPITULO7">#REF!</definedName>
    <definedName name="CAPITULO8" localSheetId="10">#REF!</definedName>
    <definedName name="CAPITULO8" localSheetId="9">#REF!</definedName>
    <definedName name="CAPITULO8" localSheetId="11">#REF!</definedName>
    <definedName name="CAPITULO8" localSheetId="4">#REF!</definedName>
    <definedName name="CAPITULO8" localSheetId="7">#REF!</definedName>
    <definedName name="CAPITULO8" localSheetId="6">#REF!</definedName>
    <definedName name="CAPITULO8" localSheetId="0">#REF!</definedName>
    <definedName name="CAPITULO8">#REF!</definedName>
    <definedName name="CAPITULO9" localSheetId="10">#REF!</definedName>
    <definedName name="CAPITULO9" localSheetId="9">#REF!</definedName>
    <definedName name="CAPITULO9" localSheetId="11">#REF!</definedName>
    <definedName name="CAPITULO9" localSheetId="4">#REF!</definedName>
    <definedName name="CAPITULO9" localSheetId="7">#REF!</definedName>
    <definedName name="CAPITULO9" localSheetId="6">#REF!</definedName>
    <definedName name="CAPITULO9" localSheetId="0">#REF!</definedName>
    <definedName name="CAPITULO9">#REF!</definedName>
    <definedName name="capt" localSheetId="12">[27]PrecRec!$D$52</definedName>
    <definedName name="capt">[28]PrecRec!$D$52</definedName>
    <definedName name="CARBUROTOT" localSheetId="11">#REF!</definedName>
    <definedName name="CARBUROTOT" localSheetId="4">#REF!</definedName>
    <definedName name="CARBUROTOT" localSheetId="7">#REF!</definedName>
    <definedName name="CARBUROTOT" localSheetId="6">#REF!</definedName>
    <definedName name="CARBUROTOT" localSheetId="0">#REF!</definedName>
    <definedName name="CARBUROTOT">#REF!</definedName>
    <definedName name="carg" localSheetId="12">[27]PrecRec!$D$8</definedName>
    <definedName name="carg">[28]PrecRec!$D$8</definedName>
    <definedName name="CARGAD" localSheetId="11">#REF!</definedName>
    <definedName name="CARGAD" localSheetId="4">#REF!</definedName>
    <definedName name="CARGAD" localSheetId="7">#REF!</definedName>
    <definedName name="CARGAD" localSheetId="6">#REF!</definedName>
    <definedName name="CARGAD" localSheetId="0">#REF!</definedName>
    <definedName name="CARGAD">#REF!</definedName>
    <definedName name="CARGADOR">[47]EQUIPO!$D$10</definedName>
    <definedName name="CARGUER">[77]BASE!$D$392</definedName>
    <definedName name="CARRETERA" localSheetId="11">#REF!</definedName>
    <definedName name="CARRETERA" localSheetId="4">#REF!</definedName>
    <definedName name="CARRETERA" localSheetId="7">#REF!</definedName>
    <definedName name="CARRETERA" localSheetId="6">#REF!</definedName>
    <definedName name="CARRETERA" localSheetId="0">#REF!</definedName>
    <definedName name="CARRETERA">#REF!</definedName>
    <definedName name="CARRO" localSheetId="11">#REF!</definedName>
    <definedName name="CARRO" localSheetId="4">#REF!</definedName>
    <definedName name="CARRO" localSheetId="7">#REF!</definedName>
    <definedName name="CARRO" localSheetId="6">#REF!</definedName>
    <definedName name="CARRO" localSheetId="0">#REF!</definedName>
    <definedName name="CARRO">#REF!</definedName>
    <definedName name="CARRTA" localSheetId="11">#REF!</definedName>
    <definedName name="CARRTA" localSheetId="4">#REF!</definedName>
    <definedName name="CARRTA" localSheetId="7">#REF!</definedName>
    <definedName name="CARRTA" localSheetId="6">#REF!</definedName>
    <definedName name="CARRTA" localSheetId="0">#REF!</definedName>
    <definedName name="CARRTA">#REF!</definedName>
    <definedName name="Casa">[78]Hoja1!$A$4:$F$211</definedName>
    <definedName name="CASETONES" localSheetId="11">#REF!</definedName>
    <definedName name="CASETONES" localSheetId="4">#REF!</definedName>
    <definedName name="CASETONES" localSheetId="7">#REF!</definedName>
    <definedName name="CASETONES" localSheetId="6">#REF!</definedName>
    <definedName name="CASETONES" localSheetId="0">#REF!</definedName>
    <definedName name="CASETONES">#REF!</definedName>
    <definedName name="cata" localSheetId="11">'[1]APU PVC'!#REF!</definedName>
    <definedName name="cata" localSheetId="4">'[1]APU PVC'!#REF!</definedName>
    <definedName name="cata" localSheetId="7">'[1]APU PVC'!#REF!</definedName>
    <definedName name="cata" localSheetId="6">'[1]APU PVC'!#REF!</definedName>
    <definedName name="cata" localSheetId="0">'[1]APU PVC'!#REF!</definedName>
    <definedName name="cata">'[1]APU PVC'!#REF!</definedName>
    <definedName name="cau" localSheetId="11">#REF!</definedName>
    <definedName name="cau" localSheetId="4">#REF!</definedName>
    <definedName name="cau" localSheetId="7">#REF!</definedName>
    <definedName name="cau" localSheetId="6">#REF!</definedName>
    <definedName name="cau" localSheetId="0">#REF!</definedName>
    <definedName name="cau">#REF!</definedName>
    <definedName name="cc" localSheetId="10">[79]PERSONAL!$D$8</definedName>
    <definedName name="CC" localSheetId="9">'[69]CIRCUITOS CODENSA'!#REF!</definedName>
    <definedName name="cc">[79]PERSONAL!$D$8</definedName>
    <definedName name="ccc" localSheetId="11">[80]BASE!#REF!</definedName>
    <definedName name="ccc" localSheetId="4">[80]BASE!#REF!</definedName>
    <definedName name="ccc" localSheetId="6">[80]BASE!#REF!</definedName>
    <definedName name="ccc" localSheetId="0">[80]BASE!#REF!</definedName>
    <definedName name="ccc" localSheetId="12">[81]BASE!#REF!</definedName>
    <definedName name="ccc">[80]BASE!#REF!</definedName>
    <definedName name="CCCCCC" localSheetId="11">'[82]A. P. U.'!#REF!</definedName>
    <definedName name="CCCCCC" localSheetId="4">'[82]A. P. U.'!#REF!</definedName>
    <definedName name="CCCCCC" localSheetId="6">'[82]A. P. U.'!#REF!</definedName>
    <definedName name="CCCCCC" localSheetId="0">'[82]A. P. U.'!#REF!</definedName>
    <definedName name="CCCCCC" localSheetId="12">'[83]A. P. U.'!#REF!</definedName>
    <definedName name="CCCCCC">'[82]A. P. U.'!#REF!</definedName>
    <definedName name="ccto210" localSheetId="3">#REF!</definedName>
    <definedName name="ccto210" localSheetId="11">#REF!</definedName>
    <definedName name="ccto210" localSheetId="4">#REF!</definedName>
    <definedName name="ccto210" localSheetId="7">#REF!</definedName>
    <definedName name="ccto210" localSheetId="6">#REF!</definedName>
    <definedName name="ccto210" localSheetId="0">#REF!</definedName>
    <definedName name="ccto210">#REF!</definedName>
    <definedName name="cd" localSheetId="10">[84]CONTRAOFERTA!$Q$17</definedName>
    <definedName name="cd" localSheetId="9">[84]CONTRAOFERTA!$Q$17</definedName>
    <definedName name="cd" localSheetId="12">[85]Hoja1!$C$81</definedName>
    <definedName name="cd">[86]Hoja1!$C$81</definedName>
    <definedName name="CD454JH" localSheetId="11">#REF!</definedName>
    <definedName name="CD454JH" localSheetId="4">#REF!</definedName>
    <definedName name="CD454JH" localSheetId="7">#REF!</definedName>
    <definedName name="CD454JH" localSheetId="6">#REF!</definedName>
    <definedName name="CD454JH" localSheetId="0">#REF!</definedName>
    <definedName name="CD454JH">#REF!</definedName>
    <definedName name="CdadCalidad" localSheetId="10">#REF!</definedName>
    <definedName name="CdadCalidad" localSheetId="9">#REF!</definedName>
    <definedName name="CdadCalidad" localSheetId="11">#REF!</definedName>
    <definedName name="CdadCalidad" localSheetId="4">#REF!</definedName>
    <definedName name="CdadCalidad" localSheetId="7">#REF!</definedName>
    <definedName name="CdadCalidad" localSheetId="6">#REF!</definedName>
    <definedName name="CdadCalidad" localSheetId="0">#REF!</definedName>
    <definedName name="CdadCalidad">#REF!</definedName>
    <definedName name="CdadCalidades" localSheetId="10">#REF!</definedName>
    <definedName name="CdadCalidades" localSheetId="9">#REF!</definedName>
    <definedName name="CdadCalidades" localSheetId="11">#REF!</definedName>
    <definedName name="CdadCalidades" localSheetId="4">#REF!</definedName>
    <definedName name="CdadCalidades" localSheetId="7">#REF!</definedName>
    <definedName name="CdadCalidades" localSheetId="6">#REF!</definedName>
    <definedName name="CdadCalidades" localSheetId="0">#REF!</definedName>
    <definedName name="CdadCalidades">#REF!</definedName>
    <definedName name="CdadNoFactura" localSheetId="10">#REF!</definedName>
    <definedName name="CdadNoFactura" localSheetId="9">#REF!</definedName>
    <definedName name="CdadNoFactura" localSheetId="11">#REF!</definedName>
    <definedName name="CdadNoFactura" localSheetId="4">#REF!</definedName>
    <definedName name="CdadNoFactura" localSheetId="7">#REF!</definedName>
    <definedName name="CdadNoFactura" localSheetId="6">#REF!</definedName>
    <definedName name="CdadNoFactura" localSheetId="0">#REF!</definedName>
    <definedName name="CdadNoFactura">#REF!</definedName>
    <definedName name="CdadNoFacturables" localSheetId="10">#REF!</definedName>
    <definedName name="CdadNoFacturables" localSheetId="9">#REF!</definedName>
    <definedName name="CdadNoFacturables" localSheetId="11">#REF!</definedName>
    <definedName name="CdadNoFacturables" localSheetId="4">#REF!</definedName>
    <definedName name="CdadNoFacturables" localSheetId="7">#REF!</definedName>
    <definedName name="CdadNoFacturables" localSheetId="6">#REF!</definedName>
    <definedName name="CdadNoFacturables" localSheetId="0">#REF!</definedName>
    <definedName name="CdadNoFacturables">#REF!</definedName>
    <definedName name="CdadProfesional" localSheetId="10">#REF!</definedName>
    <definedName name="CdadProfesional" localSheetId="9">#REF!</definedName>
    <definedName name="CdadProfesional" localSheetId="11">#REF!</definedName>
    <definedName name="CdadProfesional" localSheetId="4">#REF!</definedName>
    <definedName name="CdadProfesional" localSheetId="7">#REF!</definedName>
    <definedName name="CdadProfesional" localSheetId="6">#REF!</definedName>
    <definedName name="CdadProfesional" localSheetId="0">#REF!</definedName>
    <definedName name="CdadProfesional">#REF!</definedName>
    <definedName name="CdadProfesionales" localSheetId="10">#REF!</definedName>
    <definedName name="CdadProfesionales" localSheetId="9">#REF!</definedName>
    <definedName name="CdadProfesionales" localSheetId="11">#REF!</definedName>
    <definedName name="CdadProfesionales" localSheetId="4">#REF!</definedName>
    <definedName name="CdadProfesionales" localSheetId="7">#REF!</definedName>
    <definedName name="CdadProfesionales" localSheetId="6">#REF!</definedName>
    <definedName name="CdadProfesionales" localSheetId="0">#REF!</definedName>
    <definedName name="CdadProfesionales">#REF!</definedName>
    <definedName name="CdadTecnico" localSheetId="10">#REF!</definedName>
    <definedName name="CdadTecnico" localSheetId="9">#REF!</definedName>
    <definedName name="CdadTecnico" localSheetId="11">#REF!</definedName>
    <definedName name="CdadTecnico" localSheetId="4">#REF!</definedName>
    <definedName name="CdadTecnico" localSheetId="7">#REF!</definedName>
    <definedName name="CdadTecnico" localSheetId="6">#REF!</definedName>
    <definedName name="CdadTecnico" localSheetId="0">#REF!</definedName>
    <definedName name="CdadTecnico">#REF!</definedName>
    <definedName name="CdadTecnicos" localSheetId="10">#REF!</definedName>
    <definedName name="CdadTecnicos" localSheetId="9">#REF!</definedName>
    <definedName name="CdadTecnicos" localSheetId="11">#REF!</definedName>
    <definedName name="CdadTecnicos" localSheetId="4">#REF!</definedName>
    <definedName name="CdadTecnicos" localSheetId="7">#REF!</definedName>
    <definedName name="CdadTecnicos" localSheetId="6">#REF!</definedName>
    <definedName name="CdadTecnicos" localSheetId="0">#REF!</definedName>
    <definedName name="CdadTecnicos">#REF!</definedName>
    <definedName name="CDCT">[46]PRESUPUESTO!$A$2</definedName>
    <definedName name="CDS_V_INDICES_CIRCUITO_CAUSA" localSheetId="10">#REF!</definedName>
    <definedName name="CDS_V_INDICES_CIRCUITO_CAUSA" localSheetId="9">#REF!</definedName>
    <definedName name="CDS_V_INDICES_CIRCUITO_CAUSA" localSheetId="11">#REF!</definedName>
    <definedName name="CDS_V_INDICES_CIRCUITO_CAUSA" localSheetId="4">#REF!</definedName>
    <definedName name="CDS_V_INDICES_CIRCUITO_CAUSA" localSheetId="7">#REF!</definedName>
    <definedName name="CDS_V_INDICES_CIRCUITO_CAUSA" localSheetId="6">#REF!</definedName>
    <definedName name="CDS_V_INDICES_CIRCUITO_CAUSA" localSheetId="0">#REF!</definedName>
    <definedName name="CDS_V_INDICES_CIRCUITO_CAUSA">#REF!</definedName>
    <definedName name="CDSeguim">[46]SEGUIMIENTO!$G$30</definedName>
    <definedName name="Celador" localSheetId="11">#REF!</definedName>
    <definedName name="Celador" localSheetId="4">#REF!</definedName>
    <definedName name="Celador" localSheetId="7">#REF!</definedName>
    <definedName name="Celador" localSheetId="6">#REF!</definedName>
    <definedName name="Celador" localSheetId="0">#REF!</definedName>
    <definedName name="Celador">#REF!</definedName>
    <definedName name="CEM" localSheetId="10">[50]INSUMOS!$D$275</definedName>
    <definedName name="CEM" localSheetId="9">[50]INSUMOS!$D$275</definedName>
    <definedName name="cem" localSheetId="12">[27]PrecRec!$D$31</definedName>
    <definedName name="cem">[28]PrecRec!$D$31</definedName>
    <definedName name="CEMEG" localSheetId="12">[36]BASE!$D$63</definedName>
    <definedName name="CEMEG">[35]BASE!$D$63</definedName>
    <definedName name="CEMENTBLAN." localSheetId="11">#REF!</definedName>
    <definedName name="CEMENTBLAN." localSheetId="4">#REF!</definedName>
    <definedName name="CEMENTBLAN." localSheetId="7">#REF!</definedName>
    <definedName name="CEMENTBLAN." localSheetId="6">#REF!</definedName>
    <definedName name="CEMENTBLAN." localSheetId="0">#REF!</definedName>
    <definedName name="CEMENTBLAN.">#REF!</definedName>
    <definedName name="CEMENTO" localSheetId="3">#REF!</definedName>
    <definedName name="CEMENTO" localSheetId="10">#REF!</definedName>
    <definedName name="CEMENTO" localSheetId="9">#REF!</definedName>
    <definedName name="CEMENTO" localSheetId="11">#REF!</definedName>
    <definedName name="CEMENTO" localSheetId="4">#REF!</definedName>
    <definedName name="CEMENTO" localSheetId="7">#REF!</definedName>
    <definedName name="CEMENTO" localSheetId="6">#REF!</definedName>
    <definedName name="CEMENTO" localSheetId="0">#REF!</definedName>
    <definedName name="CEMENTO">#REF!</definedName>
    <definedName name="CENEFAMALLA" localSheetId="11">#REF!</definedName>
    <definedName name="CENEFAMALLA" localSheetId="4">#REF!</definedName>
    <definedName name="CENEFAMALLA" localSheetId="7">#REF!</definedName>
    <definedName name="CENEFAMALLA" localSheetId="6">#REF!</definedName>
    <definedName name="CENEFAMALLA" localSheetId="0">#REF!</definedName>
    <definedName name="CENEFAMALLA">#REF!</definedName>
    <definedName name="Cera_para_pisos" localSheetId="11">'[61]L. MAT.'!#REF!</definedName>
    <definedName name="Cera_para_pisos" localSheetId="4">'[61]L. MAT.'!#REF!</definedName>
    <definedName name="Cera_para_pisos" localSheetId="7">'[61]L. MAT.'!#REF!</definedName>
    <definedName name="Cera_para_pisos" localSheetId="6">'[61]L. MAT.'!#REF!</definedName>
    <definedName name="Cera_para_pisos" localSheetId="0">'[61]L. MAT.'!#REF!</definedName>
    <definedName name="Cera_para_pisos">'[61]L. MAT.'!#REF!</definedName>
    <definedName name="cesped" localSheetId="10">[87]Mater!#REF!</definedName>
    <definedName name="cesped" localSheetId="9">[87]Mater!#REF!</definedName>
    <definedName name="cesped" localSheetId="12">[27]PrecRec!$D$64</definedName>
    <definedName name="cesped">[28]PrecRec!$D$64</definedName>
    <definedName name="CHAPA" localSheetId="11">#REF!</definedName>
    <definedName name="CHAPA" localSheetId="4">#REF!</definedName>
    <definedName name="CHAPA" localSheetId="7">#REF!</definedName>
    <definedName name="CHAPA" localSheetId="6">#REF!</definedName>
    <definedName name="CHAPA" localSheetId="0">#REF!</definedName>
    <definedName name="CHAPA">#REF!</definedName>
    <definedName name="CHECK">IF(AND('[88]Ppto completo'!$D1='[88]Ppto completo'!$D1,'[88]Ppto completo'!$E1='[88]Ppto completo'!$E1,'[88]Ppto completo'!$F1='[88]Ppto completo'!$F1),"ok","ojo")</definedName>
    <definedName name="CHEQUE3_4" localSheetId="11">#REF!</definedName>
    <definedName name="CHEQUE3_4" localSheetId="4">#REF!</definedName>
    <definedName name="CHEQUE3_4" localSheetId="7">#REF!</definedName>
    <definedName name="CHEQUE3_4" localSheetId="6">#REF!</definedName>
    <definedName name="CHEQUE3_4" localSheetId="0">#REF!</definedName>
    <definedName name="CHEQUE3_4">#REF!</definedName>
    <definedName name="CIELORASOTOT" localSheetId="11">#REF!</definedName>
    <definedName name="CIELORASOTOT" localSheetId="4">#REF!</definedName>
    <definedName name="CIELORASOTOT" localSheetId="7">#REF!</definedName>
    <definedName name="CIELORASOTOT" localSheetId="6">#REF!</definedName>
    <definedName name="CIELORASOTOT" localSheetId="0">#REF!</definedName>
    <definedName name="CIELORASOTOT">#REF!</definedName>
    <definedName name="CIR" localSheetId="3">IF([0]!LG=9,IF(ISERROR([0]!PVT),"",[0]!PVT),"")</definedName>
    <definedName name="CIR" localSheetId="9">IF([0]!LG=9,IF(ISERROR([0]!PVT),"",[0]!PVT),"")</definedName>
    <definedName name="CIR" localSheetId="11">IF([0]!LG=9,IF(ISERROR([0]!PVT),"",[0]!PVT),"")</definedName>
    <definedName name="CIR" localSheetId="4">IF([0]!LG=9,IF(ISERROR([0]!PVT),"",[0]!PVT),"")</definedName>
    <definedName name="CIR" localSheetId="7">IF([0]!LG=9,IF(ISERROR([0]!PVT),"",[0]!PVT),"")</definedName>
    <definedName name="CIR" localSheetId="6">IF([0]!LG=9,IF(ISERROR([0]!PVT),"",[0]!PVT),"")</definedName>
    <definedName name="CIR" localSheetId="0">IF([0]!LG=9,IF(ISERROR([0]!PVT),"",[0]!PVT),"")</definedName>
    <definedName name="CIR" localSheetId="12">IF([89]!LG=9,IF(ISERROR([89]!PVT),"",[89]!PVT),"")</definedName>
    <definedName name="CIR">IF([0]!LG=9,IF(ISERROR([0]!PVT),"",[0]!PVT),"")</definedName>
    <definedName name="CIRCUITOS">[90]Circuitos!$C$2:$C$891</definedName>
    <definedName name="CIRCUNVALAR" localSheetId="10">#REF!</definedName>
    <definedName name="CIRCUNVALAR" localSheetId="9">#REF!</definedName>
    <definedName name="CIRCUNVALAR" localSheetId="11">#REF!</definedName>
    <definedName name="CIRCUNVALAR" localSheetId="4">#REF!</definedName>
    <definedName name="CIRCUNVALAR" localSheetId="7">#REF!</definedName>
    <definedName name="CIRCUNVALAR" localSheetId="6">#REF!</definedName>
    <definedName name="CIRCUNVALAR" localSheetId="0">#REF!</definedName>
    <definedName name="CIRCUNVALAR">#REF!</definedName>
    <definedName name="Ciudades" localSheetId="10">[91]Insumos!$B$1813:$B$1912</definedName>
    <definedName name="Ciudades">[91]Insumos!$B$1813:$B$1912</definedName>
    <definedName name="CL" localSheetId="10">'[69]CIRCUITOS CODENSA'!#REF!</definedName>
    <definedName name="CL" localSheetId="9">'[69]CIRCUITOS CODENSA'!#REF!</definedName>
    <definedName name="CL" localSheetId="11">'[69]CIRCUITOS CODENSA'!#REF!</definedName>
    <definedName name="CL" localSheetId="4">'[69]CIRCUITOS CODENSA'!#REF!</definedName>
    <definedName name="CL" localSheetId="6">'[69]CIRCUITOS CODENSA'!#REF!</definedName>
    <definedName name="CL" localSheetId="0">'[69]CIRCUITOS CODENSA'!#REF!</definedName>
    <definedName name="CL">'[69]CIRCUITOS CODENSA'!#REF!</definedName>
    <definedName name="CLAVO" localSheetId="11">#REF!</definedName>
    <definedName name="CLAVO" localSheetId="4">#REF!</definedName>
    <definedName name="CLAVO" localSheetId="7">#REF!</definedName>
    <definedName name="CLAVO" localSheetId="6">#REF!</definedName>
    <definedName name="CLAVO" localSheetId="0">#REF!</definedName>
    <definedName name="CLAVO">#REF!</definedName>
    <definedName name="CLOSETTOT" localSheetId="11">#REF!</definedName>
    <definedName name="CLOSETTOT" localSheetId="4">#REF!</definedName>
    <definedName name="CLOSETTOT" localSheetId="7">#REF!</definedName>
    <definedName name="CLOSETTOT" localSheetId="6">#REF!</definedName>
    <definedName name="CLOSETTOT" localSheetId="0">#REF!</definedName>
    <definedName name="CLOSETTOT">#REF!</definedName>
    <definedName name="CMMO" localSheetId="11">#REF!</definedName>
    <definedName name="CMMO" localSheetId="4">#REF!</definedName>
    <definedName name="CMMO" localSheetId="7">#REF!</definedName>
    <definedName name="CMMO" localSheetId="6">#REF!</definedName>
    <definedName name="CMMO" localSheetId="0">#REF!</definedName>
    <definedName name="CMMO">#REF!</definedName>
    <definedName name="CMMOA" localSheetId="12">[92]BASE!$D$455</definedName>
    <definedName name="CMMOA">[93]BASE!$D$455</definedName>
    <definedName name="CN" localSheetId="11">#REF!</definedName>
    <definedName name="CN" localSheetId="4">#REF!</definedName>
    <definedName name="CN" localSheetId="7">#REF!</definedName>
    <definedName name="CN" localSheetId="6">#REF!</definedName>
    <definedName name="CN" localSheetId="0">#REF!</definedName>
    <definedName name="CN">#REF!</definedName>
    <definedName name="CO22JH" localSheetId="11">#REF!</definedName>
    <definedName name="CO22JH" localSheetId="4">#REF!</definedName>
    <definedName name="CO22JH" localSheetId="7">#REF!</definedName>
    <definedName name="CO22JH" localSheetId="6">#REF!</definedName>
    <definedName name="CO22JH" localSheetId="0">#REF!</definedName>
    <definedName name="CO22JH">#REF!</definedName>
    <definedName name="CO23JH" localSheetId="11">#REF!</definedName>
    <definedName name="CO23JH" localSheetId="4">#REF!</definedName>
    <definedName name="CO23JH" localSheetId="7">#REF!</definedName>
    <definedName name="CO23JH" localSheetId="6">#REF!</definedName>
    <definedName name="CO23JH" localSheetId="0">#REF!</definedName>
    <definedName name="CO23JH">#REF!</definedName>
    <definedName name="CO456JH" localSheetId="11">#REF!</definedName>
    <definedName name="CO456JH" localSheetId="4">#REF!</definedName>
    <definedName name="CO456JH" localSheetId="7">#REF!</definedName>
    <definedName name="CO456JH" localSheetId="6">#REF!</definedName>
    <definedName name="CO456JH" localSheetId="0">#REF!</definedName>
    <definedName name="CO456JH">#REF!</definedName>
    <definedName name="CO458JH" localSheetId="11">#REF!</definedName>
    <definedName name="CO458JH" localSheetId="4">#REF!</definedName>
    <definedName name="CO458JH" localSheetId="7">#REF!</definedName>
    <definedName name="CO458JH" localSheetId="6">#REF!</definedName>
    <definedName name="CO458JH" localSheetId="0">#REF!</definedName>
    <definedName name="CO458JH">#REF!</definedName>
    <definedName name="CO45S2" localSheetId="11">#REF!</definedName>
    <definedName name="CO45S2" localSheetId="4">#REF!</definedName>
    <definedName name="CO45S2" localSheetId="7">#REF!</definedName>
    <definedName name="CO45S2" localSheetId="6">#REF!</definedName>
    <definedName name="CO45S2" localSheetId="0">#REF!</definedName>
    <definedName name="CO45S2">#REF!</definedName>
    <definedName name="CO45S3" localSheetId="11">#REF!</definedName>
    <definedName name="CO45S3" localSheetId="4">#REF!</definedName>
    <definedName name="CO45S3" localSheetId="7">#REF!</definedName>
    <definedName name="CO45S3" localSheetId="6">#REF!</definedName>
    <definedName name="CO45S3" localSheetId="0">#REF!</definedName>
    <definedName name="CO45S3">#REF!</definedName>
    <definedName name="CO45S4" localSheetId="11">#REF!</definedName>
    <definedName name="CO45S4" localSheetId="4">#REF!</definedName>
    <definedName name="CO45S4" localSheetId="7">#REF!</definedName>
    <definedName name="CO45S4" localSheetId="6">#REF!</definedName>
    <definedName name="CO45S4" localSheetId="0">#REF!</definedName>
    <definedName name="CO45S4">#REF!</definedName>
    <definedName name="CO45S6" localSheetId="11">#REF!</definedName>
    <definedName name="CO45S6" localSheetId="4">#REF!</definedName>
    <definedName name="CO45S6" localSheetId="7">#REF!</definedName>
    <definedName name="CO45S6" localSheetId="6">#REF!</definedName>
    <definedName name="CO45S6" localSheetId="0">#REF!</definedName>
    <definedName name="CO45S6">#REF!</definedName>
    <definedName name="CO902JH" localSheetId="11">#REF!</definedName>
    <definedName name="CO902JH" localSheetId="4">#REF!</definedName>
    <definedName name="CO902JH" localSheetId="7">#REF!</definedName>
    <definedName name="CO902JH" localSheetId="6">#REF!</definedName>
    <definedName name="CO902JH" localSheetId="0">#REF!</definedName>
    <definedName name="CO902JH">#REF!</definedName>
    <definedName name="CO903JH" localSheetId="11">#REF!</definedName>
    <definedName name="CO903JH" localSheetId="4">#REF!</definedName>
    <definedName name="CO903JH" localSheetId="7">#REF!</definedName>
    <definedName name="CO903JH" localSheetId="6">#REF!</definedName>
    <definedName name="CO903JH" localSheetId="0">#REF!</definedName>
    <definedName name="CO903JH">#REF!</definedName>
    <definedName name="CO904JH" localSheetId="11">#REF!</definedName>
    <definedName name="CO904JH" localSheetId="4">#REF!</definedName>
    <definedName name="CO904JH" localSheetId="7">#REF!</definedName>
    <definedName name="CO904JH" localSheetId="6">#REF!</definedName>
    <definedName name="CO904JH" localSheetId="0">#REF!</definedName>
    <definedName name="CO904JH">#REF!</definedName>
    <definedName name="CO906JH" localSheetId="11">#REF!</definedName>
    <definedName name="CO906JH" localSheetId="4">#REF!</definedName>
    <definedName name="CO906JH" localSheetId="7">#REF!</definedName>
    <definedName name="CO906JH" localSheetId="6">#REF!</definedName>
    <definedName name="CO906JH" localSheetId="0">#REF!</definedName>
    <definedName name="CO906JH">#REF!</definedName>
    <definedName name="CO908JH" localSheetId="11">#REF!</definedName>
    <definedName name="CO908JH" localSheetId="4">#REF!</definedName>
    <definedName name="CO908JH" localSheetId="7">#REF!</definedName>
    <definedName name="CO908JH" localSheetId="6">#REF!</definedName>
    <definedName name="CO908JH" localSheetId="0">#REF!</definedName>
    <definedName name="CO908JH">#REF!</definedName>
    <definedName name="CO90P4" localSheetId="11">#REF!</definedName>
    <definedName name="CO90P4" localSheetId="4">#REF!</definedName>
    <definedName name="CO90P4" localSheetId="7">#REF!</definedName>
    <definedName name="CO90P4" localSheetId="6">#REF!</definedName>
    <definedName name="CO90P4" localSheetId="0">#REF!</definedName>
    <definedName name="CO90P4">#REF!</definedName>
    <definedName name="CO90S2" localSheetId="11">#REF!</definedName>
    <definedName name="CO90S2" localSheetId="4">#REF!</definedName>
    <definedName name="CO90S2" localSheetId="7">#REF!</definedName>
    <definedName name="CO90S2" localSheetId="6">#REF!</definedName>
    <definedName name="CO90S2" localSheetId="0">#REF!</definedName>
    <definedName name="CO90S2">#REF!</definedName>
    <definedName name="CO90S3" localSheetId="11">#REF!</definedName>
    <definedName name="CO90S3" localSheetId="4">#REF!</definedName>
    <definedName name="CO90S3" localSheetId="7">#REF!</definedName>
    <definedName name="CO90S3" localSheetId="6">#REF!</definedName>
    <definedName name="CO90S3" localSheetId="0">#REF!</definedName>
    <definedName name="CO90S3">#REF!</definedName>
    <definedName name="CO90S4" localSheetId="11">#REF!</definedName>
    <definedName name="CO90S4" localSheetId="4">#REF!</definedName>
    <definedName name="CO90S4" localSheetId="7">#REF!</definedName>
    <definedName name="CO90S4" localSheetId="6">#REF!</definedName>
    <definedName name="CO90S4" localSheetId="0">#REF!</definedName>
    <definedName name="CO90S4">#REF!</definedName>
    <definedName name="CO90S6" localSheetId="11">#REF!</definedName>
    <definedName name="CO90S6" localSheetId="4">#REF!</definedName>
    <definedName name="CO90S6" localSheetId="7">#REF!</definedName>
    <definedName name="CO90S6" localSheetId="6">#REF!</definedName>
    <definedName name="CO90S6" localSheetId="0">#REF!</definedName>
    <definedName name="CO90S6">#REF!</definedName>
    <definedName name="CO910JH" localSheetId="11">#REF!</definedName>
    <definedName name="CO910JH" localSheetId="4">#REF!</definedName>
    <definedName name="CO910JH" localSheetId="7">#REF!</definedName>
    <definedName name="CO910JH" localSheetId="6">#REF!</definedName>
    <definedName name="CO910JH" localSheetId="0">#REF!</definedName>
    <definedName name="CO910JH">#REF!</definedName>
    <definedName name="Cod" localSheetId="11">#REF!</definedName>
    <definedName name="Cod" localSheetId="4">#REF!</definedName>
    <definedName name="Cod" localSheetId="7">#REF!</definedName>
    <definedName name="Cod" localSheetId="6">#REF!</definedName>
    <definedName name="Cod" localSheetId="0">#REF!</definedName>
    <definedName name="Cod">#REF!</definedName>
    <definedName name="Codigo" comment="Codigo Insumo" localSheetId="10">[75]Insumos!$A$4:$A$1772</definedName>
    <definedName name="Codigo" comment="Codigo Insumo">[75]Insumos!$A$4:$A$1772</definedName>
    <definedName name="Codigo_M.Obra" comment="Mano de obra " localSheetId="10">[75]M.Obra!$A$35:$A$43</definedName>
    <definedName name="Codigo_M.Obra" comment="Mano de obra ">[75]M.Obra!$A$35:$A$43</definedName>
    <definedName name="codigos" localSheetId="9">[94]Banderas!$A$1:$A$65536</definedName>
    <definedName name="codigos">[94]Banderas!$A$1:$A$65536</definedName>
    <definedName name="CODOS" localSheetId="11">#REF!</definedName>
    <definedName name="CODOS" localSheetId="4">#REF!</definedName>
    <definedName name="CODOS" localSheetId="7">#REF!</definedName>
    <definedName name="CODOS" localSheetId="6">#REF!</definedName>
    <definedName name="CODOS" localSheetId="0">#REF!</definedName>
    <definedName name="CODOS">#REF!</definedName>
    <definedName name="Codos_PVC_3" localSheetId="11">'[61]L. MAT.'!#REF!</definedName>
    <definedName name="Codos_PVC_3" localSheetId="4">'[61]L. MAT.'!#REF!</definedName>
    <definedName name="Codos_PVC_3" localSheetId="6">'[61]L. MAT.'!#REF!</definedName>
    <definedName name="Codos_PVC_3" localSheetId="0">'[61]L. MAT.'!#REF!</definedName>
    <definedName name="Codos_PVC_3" localSheetId="12">'[61]L. MAT.'!#REF!</definedName>
    <definedName name="Codos_PVC_3">'[61]L. MAT.'!#REF!</definedName>
    <definedName name="coe" localSheetId="11">#REF!</definedName>
    <definedName name="coe" localSheetId="4">#REF!</definedName>
    <definedName name="coe" localSheetId="7">#REF!</definedName>
    <definedName name="coe" localSheetId="6">#REF!</definedName>
    <definedName name="coe" localSheetId="0">#REF!</definedName>
    <definedName name="coe">#REF!</definedName>
    <definedName name="COL_A_APU">IF([88]apu!$B1="","",IF(LEN([88]apu!$B1)=9,[88]apu!$B1,[88]apu!$A1048576))</definedName>
    <definedName name="COL_A_AUX">IF([88]Auxiliares!$B1="","",IF([88]Auxiliares!$B1048576="",[88]Auxiliares!$B1,[88]Auxiliares!$A1048576))</definedName>
    <definedName name="COL_B">IF(LEFT('[88]Ppto completo'!$D1,5)='[88]Ppto completo'!$D1,"",(LEFT('[88]Ppto completo'!$D1,5)))</definedName>
    <definedName name="COL_C">LEFT('[88]Ppto completo'!$D1,2)</definedName>
    <definedName name="COL_G">IFERROR(VLOOKUP('[88]Ppto completo'!$D1,'[88]CO Teatro'!$A$1:$AB$65536,7,0),0)</definedName>
    <definedName name="COL_H">IF(LEN('[88]Ppto completo'!$D1)=9,ROUNDUP(SUM('[88]Ppto completo'!$G1:$G1),0),"")</definedName>
    <definedName name="COL_J">IF(LEN('[88]Ppto completo'!$D1)=9,'[88]Ppto completo'!$G1*'[88]Ppto completo'!$I1,"")</definedName>
    <definedName name="COL_J_APU">IF([88]apu!$B1="","",IF(VLOOKUP([88]apu!$B1,[88]Insumos!$D$1:$J$65536,7,FALSE)="",LEFT([88]apu!$B1,2),VLOOKUP([88]apu!$B1,[88]Insumos!$D$1:$J$65536,7,FALSE)))</definedName>
    <definedName name="COL_J_AUX">IF([88]Auxiliares!$B1="","",IF(VLOOKUP([88]Auxiliares!XEW1,[88]Insumos!XEY$1:A$65536,7,FALSE)="",LEFT([88]Auxiliares!$B1,2),VLOOKUP([88]Auxiliares!XEW1,[88]Insumos!XEY$1:A$65536,7,FALSE)))</definedName>
    <definedName name="COL_K_PPTO">IF(LEN('[88]Ppto completo'!XEX1)=5,SUMIF('[88]Ppto completo'!$B$1:$B$65536,'[88]Ppto completo'!$D1,'[88]Ppto completo'!$J$1:$J$65536),"")</definedName>
    <definedName name="COL_L">IF('[88]Ppto completo'!$K1="",SUMIF('[88]Ppto completo'!$C$1:$C$65536,'[88]Ppto completo'!$D1,'[88]Ppto completo'!$K$1:$K$65536),"")</definedName>
    <definedName name="COL_M">IF(LEN('[88]Ppto completo'!$D1)=2,'[88]Ppto completo'!$L1/SUMIF('[88]Ppto completo'!$C$1:$C$65536,"&gt;&lt;""",'[88]Ppto completo'!$L$1:$L$65536),"")</definedName>
    <definedName name="COL_M_APU">IF([88]apu!$B1="","",IF(VLOOKUP([88]apu!$B1,[88]Insumos!$D$1:$J$65536,7,FALSE)="",LEFT([88]apu!$B1,2),VLOOKUP([88]apu!$B1,[88]Insumos!$D$1:$J$65536,7,FALSE)))</definedName>
    <definedName name="COLAMARRE2" localSheetId="11">#REF!</definedName>
    <definedName name="COLAMARRE2" localSheetId="4">#REF!</definedName>
    <definedName name="COLAMARRE2" localSheetId="7">#REF!</definedName>
    <definedName name="COLAMARRE2" localSheetId="6">#REF!</definedName>
    <definedName name="COLAMARRE2" localSheetId="0">#REF!</definedName>
    <definedName name="COLAMARRE2">#REF!</definedName>
    <definedName name="colapyo" localSheetId="11">#REF!</definedName>
    <definedName name="colapyo" localSheetId="4">#REF!</definedName>
    <definedName name="colapyo" localSheetId="7">#REF!</definedName>
    <definedName name="colapyo" localSheetId="6">#REF!</definedName>
    <definedName name="colapyo" localSheetId="0">#REF!</definedName>
    <definedName name="colapyo">#REF!</definedName>
    <definedName name="ColTap" localSheetId="12">'[29]Coloc. e Interc. Tapones'!$E:$E</definedName>
    <definedName name="ColTap">'[30]Coloc. e Interc. Tapones'!$E$1:$E$65536</definedName>
    <definedName name="COLUMNA20X20" localSheetId="11">#REF!</definedName>
    <definedName name="COLUMNA20X20" localSheetId="4">#REF!</definedName>
    <definedName name="COLUMNA20X20" localSheetId="7">#REF!</definedName>
    <definedName name="COLUMNA20X20" localSheetId="6">#REF!</definedName>
    <definedName name="COLUMNA20X20" localSheetId="0">#REF!</definedName>
    <definedName name="COLUMNA20X20">#REF!</definedName>
    <definedName name="COLUMNAS20X30" localSheetId="11">#REF!</definedName>
    <definedName name="COLUMNAS20X30" localSheetId="4">#REF!</definedName>
    <definedName name="COLUMNAS20X30" localSheetId="7">#REF!</definedName>
    <definedName name="COLUMNAS20X30" localSheetId="6">#REF!</definedName>
    <definedName name="COLUMNAS20X30" localSheetId="0">#REF!</definedName>
    <definedName name="COLUMNAS20X30">#REF!</definedName>
    <definedName name="COMN1" localSheetId="11">[95]BASE!#REF!</definedName>
    <definedName name="COMN1" localSheetId="4">[95]BASE!#REF!</definedName>
    <definedName name="COMN1" localSheetId="7">[95]BASE!#REF!</definedName>
    <definedName name="COMN1" localSheetId="6">[95]BASE!#REF!</definedName>
    <definedName name="COMN1" localSheetId="0">[95]BASE!#REF!</definedName>
    <definedName name="COMN1">[95]BASE!#REF!</definedName>
    <definedName name="compneu" localSheetId="12">[27]PrecRec!$D$13</definedName>
    <definedName name="compneu">[28]PrecRec!$D$13</definedName>
    <definedName name="COMPR" localSheetId="11">#REF!</definedName>
    <definedName name="COMPR" localSheetId="4">#REF!</definedName>
    <definedName name="COMPR" localSheetId="7">#REF!</definedName>
    <definedName name="COMPR" localSheetId="6">#REF!</definedName>
    <definedName name="COMPR" localSheetId="0">#REF!</definedName>
    <definedName name="COMPR">#REF!</definedName>
    <definedName name="COMPRE" localSheetId="10">#REF!</definedName>
    <definedName name="COMPRE" localSheetId="9">#REF!</definedName>
    <definedName name="COMPRE" localSheetId="11">#REF!</definedName>
    <definedName name="COMPRE" localSheetId="4">#REF!</definedName>
    <definedName name="COMPRE" localSheetId="7">#REF!</definedName>
    <definedName name="COMPRE" localSheetId="6">#REF!</definedName>
    <definedName name="COMPRE" localSheetId="0">#REF!</definedName>
    <definedName name="COMPRE">#REF!</definedName>
    <definedName name="COMPRESOR">[47]EQUIPO!$D$5</definedName>
    <definedName name="CON_HTA">SUMIFS([88]Auxiliares!$G$1:$G$65536,[88]Auxiliares!$A$1:$A$65536,[88]Auxiliares!$A1,[88]Auxiliares!$J$1:$J$65536,"mo")</definedName>
    <definedName name="CON_HTA_APU">SUMIFS([88]apu!$G$1:$G$65536,[88]apu!$A$1:$A$65536,[88]apu!$A1048576,[88]apu!$M$1:$M$65536,"mo")</definedName>
    <definedName name="conc" localSheetId="12">[27]PrecRec!$D$17</definedName>
    <definedName name="conc">[28]PrecRec!$D$17</definedName>
    <definedName name="CONCRE124" localSheetId="11">#REF!</definedName>
    <definedName name="CONCRE124" localSheetId="4">#REF!</definedName>
    <definedName name="CONCRE124" localSheetId="7">#REF!</definedName>
    <definedName name="CONCRE124" localSheetId="6">#REF!</definedName>
    <definedName name="CONCRE124" localSheetId="0">#REF!</definedName>
    <definedName name="CONCRE124">#REF!</definedName>
    <definedName name="CONCRE3" localSheetId="11">#REF!</definedName>
    <definedName name="CONCRE3" localSheetId="4">#REF!</definedName>
    <definedName name="CONCRE3" localSheetId="7">#REF!</definedName>
    <definedName name="CONCRE3" localSheetId="6">#REF!</definedName>
    <definedName name="CONCRE3" localSheetId="0">#REF!</definedName>
    <definedName name="CONCRE3">#REF!</definedName>
    <definedName name="concreto" localSheetId="11">#REF!</definedName>
    <definedName name="concreto" localSheetId="4">#REF!</definedName>
    <definedName name="concreto" localSheetId="7">#REF!</definedName>
    <definedName name="concreto" localSheetId="6">#REF!</definedName>
    <definedName name="concreto" localSheetId="0">#REF!</definedName>
    <definedName name="concreto">#REF!</definedName>
    <definedName name="CONCRETO_2000" localSheetId="10">'[40]Concreto de 2000 psi'!$I$53</definedName>
    <definedName name="CONCRETO_2000">'[40]Concreto de 2000 psi'!$I$53</definedName>
    <definedName name="CONCRETO0_05" localSheetId="11">#REF!</definedName>
    <definedName name="CONCRETO0_05" localSheetId="4">#REF!</definedName>
    <definedName name="CONCRETO0_05" localSheetId="7">#REF!</definedName>
    <definedName name="CONCRETO0_05" localSheetId="6">#REF!</definedName>
    <definedName name="CONCRETO0_05" localSheetId="0">#REF!</definedName>
    <definedName name="CONCRETO0_05">#REF!</definedName>
    <definedName name="CONCRETO25" localSheetId="10">#REF!</definedName>
    <definedName name="CONCRETO25" localSheetId="9">#REF!</definedName>
    <definedName name="CONCRETO25" localSheetId="11">#REF!</definedName>
    <definedName name="CONCRETO25" localSheetId="4">#REF!</definedName>
    <definedName name="CONCRETO25" localSheetId="7">#REF!</definedName>
    <definedName name="CONCRETO25" localSheetId="6">#REF!</definedName>
    <definedName name="CONCRETO25" localSheetId="0">#REF!</definedName>
    <definedName name="CONCRETO25">#REF!</definedName>
    <definedName name="Concreto2500v" localSheetId="10">#REF!</definedName>
    <definedName name="Concreto2500v" localSheetId="9">#REF!</definedName>
    <definedName name="Concreto2500v" localSheetId="11">#REF!</definedName>
    <definedName name="Concreto2500v" localSheetId="4">#REF!</definedName>
    <definedName name="Concreto2500v" localSheetId="7">#REF!</definedName>
    <definedName name="Concreto2500v" localSheetId="6">#REF!</definedName>
    <definedName name="Concreto2500v" localSheetId="0">#REF!</definedName>
    <definedName name="Concreto2500v">#REF!</definedName>
    <definedName name="CONCRETO3" localSheetId="10">#REF!</definedName>
    <definedName name="CONCRETO3" localSheetId="9">#REF!</definedName>
    <definedName name="CONCRETO3" localSheetId="11">#REF!</definedName>
    <definedName name="CONCRETO3" localSheetId="4">#REF!</definedName>
    <definedName name="CONCRETO3" localSheetId="7">#REF!</definedName>
    <definedName name="CONCRETO3" localSheetId="6">#REF!</definedName>
    <definedName name="CONCRETO3" localSheetId="0">#REF!</definedName>
    <definedName name="CONCRETO3">#REF!</definedName>
    <definedName name="concreto5" localSheetId="10">#REF!</definedName>
    <definedName name="concreto5" localSheetId="9">#REF!</definedName>
    <definedName name="concreto5" localSheetId="11">#REF!</definedName>
    <definedName name="concreto5" localSheetId="4">#REF!</definedName>
    <definedName name="concreto5" localSheetId="7">#REF!</definedName>
    <definedName name="concreto5" localSheetId="6">#REF!</definedName>
    <definedName name="concreto5" localSheetId="0">#REF!</definedName>
    <definedName name="concreto5">#REF!</definedName>
    <definedName name="Concreto5500v" localSheetId="10">#REF!</definedName>
    <definedName name="Concreto5500v" localSheetId="9">#REF!</definedName>
    <definedName name="Concreto5500v" localSheetId="11">#REF!</definedName>
    <definedName name="Concreto5500v" localSheetId="4">#REF!</definedName>
    <definedName name="Concreto5500v" localSheetId="7">#REF!</definedName>
    <definedName name="Concreto5500v" localSheetId="6">#REF!</definedName>
    <definedName name="Concreto5500v" localSheetId="0">#REF!</definedName>
    <definedName name="Concreto5500v">#REF!</definedName>
    <definedName name="concretomuro" localSheetId="10">#REF!</definedName>
    <definedName name="concretomuro" localSheetId="9">#REF!</definedName>
    <definedName name="concretomuro" localSheetId="11">#REF!</definedName>
    <definedName name="concretomuro" localSheetId="4">#REF!</definedName>
    <definedName name="concretomuro" localSheetId="7">#REF!</definedName>
    <definedName name="concretomuro" localSheetId="6">#REF!</definedName>
    <definedName name="concretomuro" localSheetId="0">#REF!</definedName>
    <definedName name="concretomuro">#REF!</definedName>
    <definedName name="CONDI1" localSheetId="10">#REF!</definedName>
    <definedName name="CONDI1" localSheetId="9">#REF!</definedName>
    <definedName name="CONDI1" localSheetId="11">#REF!</definedName>
    <definedName name="CONDI1" localSheetId="4">#REF!</definedName>
    <definedName name="CONDI1" localSheetId="7">#REF!</definedName>
    <definedName name="CONDI1" localSheetId="6">#REF!</definedName>
    <definedName name="CONDI1" localSheetId="0">#REF!</definedName>
    <definedName name="CONDI1">#REF!</definedName>
    <definedName name="CONDUCCION" localSheetId="11">#REF!</definedName>
    <definedName name="CONDUCCION" localSheetId="4">#REF!</definedName>
    <definedName name="CONDUCCION" localSheetId="7">#REF!</definedName>
    <definedName name="CONDUCCION" localSheetId="6">#REF!</definedName>
    <definedName name="CONDUCCION" localSheetId="0">#REF!</definedName>
    <definedName name="CONDUCCION">#REF!</definedName>
    <definedName name="Conexion" localSheetId="11">#REF!</definedName>
    <definedName name="Conexion" localSheetId="4">#REF!</definedName>
    <definedName name="Conexion" localSheetId="7">#REF!</definedName>
    <definedName name="Conexion" localSheetId="6">#REF!</definedName>
    <definedName name="Conexion" localSheetId="0">#REF!</definedName>
    <definedName name="Conexion">#REF!</definedName>
    <definedName name="CONM1" localSheetId="12">[36]BASE!$D$456</definedName>
    <definedName name="CONM1">[35]BASE!$D$456</definedName>
    <definedName name="CONM2" localSheetId="11">#REF!</definedName>
    <definedName name="CONM2" localSheetId="4">#REF!</definedName>
    <definedName name="CONM2" localSheetId="7">#REF!</definedName>
    <definedName name="CONM2" localSheetId="6">#REF!</definedName>
    <definedName name="CONM2" localSheetId="0">#REF!</definedName>
    <definedName name="CONM2">#REF!</definedName>
    <definedName name="CONMI" localSheetId="11">[95]BASE!#REF!</definedName>
    <definedName name="CONMI" localSheetId="4">[95]BASE!#REF!</definedName>
    <definedName name="CONMI" localSheetId="7">[95]BASE!#REF!</definedName>
    <definedName name="CONMI" localSheetId="6">[95]BASE!#REF!</definedName>
    <definedName name="CONMI" localSheetId="0">[95]BASE!#REF!</definedName>
    <definedName name="CONMI">[95]BASE!#REF!</definedName>
    <definedName name="CONMX" localSheetId="12">[36]BASE!$D$505</definedName>
    <definedName name="CONMX">[35]BASE!$D$505</definedName>
    <definedName name="Consultor">[96]Datos!$B$3</definedName>
    <definedName name="contra" localSheetId="11">#REF!</definedName>
    <definedName name="contra" localSheetId="4">#REF!</definedName>
    <definedName name="contra" localSheetId="7">#REF!</definedName>
    <definedName name="contra" localSheetId="6">#REF!</definedName>
    <definedName name="contra" localSheetId="0">#REF!</definedName>
    <definedName name="contra">#REF!</definedName>
    <definedName name="Contrato">[96]Datos!$B$2</definedName>
    <definedName name="Coordinador">[96]Datos!$B$6</definedName>
    <definedName name="copia" localSheetId="11">#REF!</definedName>
    <definedName name="copia" localSheetId="4">#REF!</definedName>
    <definedName name="copia" localSheetId="7">#REF!</definedName>
    <definedName name="copia" localSheetId="6">#REF!</definedName>
    <definedName name="copia" localSheetId="0">#REF!</definedName>
    <definedName name="copia">#REF!</definedName>
    <definedName name="CORTA" localSheetId="11">#REF!</definedName>
    <definedName name="CORTA" localSheetId="4">#REF!</definedName>
    <definedName name="CORTA" localSheetId="7">#REF!</definedName>
    <definedName name="CORTA" localSheetId="6">#REF!</definedName>
    <definedName name="CORTA" localSheetId="0">#REF!</definedName>
    <definedName name="CORTA">#REF!</definedName>
    <definedName name="CosteoConsultoria" localSheetId="10">#REF!</definedName>
    <definedName name="CosteoConsultoria" localSheetId="9">#REF!</definedName>
    <definedName name="CosteoConsultoria" localSheetId="11">#REF!</definedName>
    <definedName name="CosteoConsultoria" localSheetId="4">#REF!</definedName>
    <definedName name="CosteoConsultoria" localSheetId="7">#REF!</definedName>
    <definedName name="CosteoConsultoria" localSheetId="6">#REF!</definedName>
    <definedName name="CosteoConsultoria" localSheetId="0">#REF!</definedName>
    <definedName name="CosteoConsultoria">#REF!</definedName>
    <definedName name="CostoDirecto" localSheetId="10">#REF!</definedName>
    <definedName name="CostoDirecto" localSheetId="9">#REF!</definedName>
    <definedName name="CostoDirecto" localSheetId="11">#REF!</definedName>
    <definedName name="CostoDirecto" localSheetId="4">#REF!</definedName>
    <definedName name="CostoDirecto" localSheetId="7">#REF!</definedName>
    <definedName name="CostoDirecto" localSheetId="6">#REF!</definedName>
    <definedName name="CostoDirecto" localSheetId="0">#REF!</definedName>
    <definedName name="CostoDirecto">#REF!</definedName>
    <definedName name="CostoDirectoObra" localSheetId="10">'[97]COSTEO TOTAL OBRA'!$D$7</definedName>
    <definedName name="CostoDirectoObra">'[97]COSTEO TOTAL OBRA'!$D$7</definedName>
    <definedName name="Costopérdidas" localSheetId="10">[98]Modelo!#REF!</definedName>
    <definedName name="Costopérdidas" localSheetId="9">[98]Modelo!#REF!</definedName>
    <definedName name="Costopérdidas" localSheetId="11">[98]Modelo!#REF!</definedName>
    <definedName name="Costopérdidas" localSheetId="4">[98]Modelo!#REF!</definedName>
    <definedName name="Costopérdidas" localSheetId="6">[98]Modelo!#REF!</definedName>
    <definedName name="Costopérdidas" localSheetId="0">[98]Modelo!#REF!</definedName>
    <definedName name="Costopérdidas">[98]Modelo!#REF!</definedName>
    <definedName name="cota">'[99]Base de Diseño'!$A$1:$D$290</definedName>
    <definedName name="COTAS">[100]Hoja3!$A$5:$B$154</definedName>
    <definedName name="CotizacionARP" localSheetId="10">#REF!</definedName>
    <definedName name="CotizacionARP" localSheetId="9">#REF!</definedName>
    <definedName name="CotizacionARP" localSheetId="11">#REF!</definedName>
    <definedName name="CotizacionARP" localSheetId="4">#REF!</definedName>
    <definedName name="CotizacionARP" localSheetId="7">#REF!</definedName>
    <definedName name="CotizacionARP" localSheetId="6">#REF!</definedName>
    <definedName name="CotizacionARP" localSheetId="0">#REF!</definedName>
    <definedName name="CotizacionARP">#REF!</definedName>
    <definedName name="COYLL" localSheetId="11">[35]BASE!#REF!</definedName>
    <definedName name="COYLL" localSheetId="4">[35]BASE!#REF!</definedName>
    <definedName name="COYLL" localSheetId="6">[35]BASE!#REF!</definedName>
    <definedName name="COYLL" localSheetId="0">[35]BASE!#REF!</definedName>
    <definedName name="COYLL" localSheetId="12">[36]BASE!#REF!</definedName>
    <definedName name="COYLL">[35]BASE!#REF!</definedName>
    <definedName name="CP452L" localSheetId="11">#REF!</definedName>
    <definedName name="CP452L" localSheetId="4">#REF!</definedName>
    <definedName name="CP452L" localSheetId="7">#REF!</definedName>
    <definedName name="CP452L" localSheetId="6">#REF!</definedName>
    <definedName name="CP452L" localSheetId="0">#REF!</definedName>
    <definedName name="CP452L">#REF!</definedName>
    <definedName name="CP453L" localSheetId="11">#REF!</definedName>
    <definedName name="CP453L" localSheetId="4">#REF!</definedName>
    <definedName name="CP453L" localSheetId="7">#REF!</definedName>
    <definedName name="CP453L" localSheetId="6">#REF!</definedName>
    <definedName name="CP453L" localSheetId="0">#REF!</definedName>
    <definedName name="CP453L">#REF!</definedName>
    <definedName name="CP902L" localSheetId="11">#REF!</definedName>
    <definedName name="CP902L" localSheetId="4">#REF!</definedName>
    <definedName name="CP902L" localSheetId="7">#REF!</definedName>
    <definedName name="CP902L" localSheetId="6">#REF!</definedName>
    <definedName name="CP902L" localSheetId="0">#REF!</definedName>
    <definedName name="CP902L">#REF!</definedName>
    <definedName name="CP903L" localSheetId="11">#REF!</definedName>
    <definedName name="CP903L" localSheetId="4">#REF!</definedName>
    <definedName name="CP903L" localSheetId="7">#REF!</definedName>
    <definedName name="CP903L" localSheetId="6">#REF!</definedName>
    <definedName name="CP903L" localSheetId="0">#REF!</definedName>
    <definedName name="CP903L">#REF!</definedName>
    <definedName name="CP904L" localSheetId="11">#REF!</definedName>
    <definedName name="CP904L" localSheetId="4">#REF!</definedName>
    <definedName name="CP904L" localSheetId="7">#REF!</definedName>
    <definedName name="CP904L" localSheetId="6">#REF!</definedName>
    <definedName name="CP904L" localSheetId="0">#REF!</definedName>
    <definedName name="CP904L">#REF!</definedName>
    <definedName name="CR22JH" localSheetId="11">#REF!</definedName>
    <definedName name="CR22JH" localSheetId="4">#REF!</definedName>
    <definedName name="CR22JH" localSheetId="7">#REF!</definedName>
    <definedName name="CR22JH" localSheetId="6">#REF!</definedName>
    <definedName name="CR22JH" localSheetId="0">#REF!</definedName>
    <definedName name="CR22JH">#REF!</definedName>
    <definedName name="CR42JH" localSheetId="11">#REF!</definedName>
    <definedName name="CR42JH" localSheetId="4">#REF!</definedName>
    <definedName name="CR42JH" localSheetId="7">#REF!</definedName>
    <definedName name="CR42JH" localSheetId="6">#REF!</definedName>
    <definedName name="CR42JH" localSheetId="0">#REF!</definedName>
    <definedName name="CR42JH">#REF!</definedName>
    <definedName name="CR44JH" localSheetId="11">#REF!</definedName>
    <definedName name="CR44JH" localSheetId="4">#REF!</definedName>
    <definedName name="CR44JH" localSheetId="7">#REF!</definedName>
    <definedName name="CR44JH" localSheetId="6">#REF!</definedName>
    <definedName name="CR44JH" localSheetId="0">#REF!</definedName>
    <definedName name="CR44JH">#REF!</definedName>
    <definedName name="CRAS" localSheetId="11">#REF!</definedName>
    <definedName name="CRAS" localSheetId="4">#REF!</definedName>
    <definedName name="CRAS" localSheetId="7">#REF!</definedName>
    <definedName name="CRAS" localSheetId="6">#REF!</definedName>
    <definedName name="CRAS" localSheetId="0">#REF!</definedName>
    <definedName name="CRAS">#REF!</definedName>
    <definedName name="_xlnm.Criteria" localSheetId="10">[3]INSUMOS!#REF!</definedName>
    <definedName name="_xlnm.Criteria" localSheetId="9">[3]INSUMOS!#REF!</definedName>
    <definedName name="_xlnm.Criteria" localSheetId="4">'[1]APU PVC'!#REF!</definedName>
    <definedName name="_xlnm.Criteria" localSheetId="6">'[1]APU PVC'!#REF!</definedName>
    <definedName name="_xlnm.Criteria" localSheetId="0">'[1]APU PVC'!#REF!</definedName>
    <definedName name="_xlnm.Criteria">PPTOALL_B647!$C$8:$F$41</definedName>
    <definedName name="Criterios_IM" localSheetId="10">[3]INSUMOS!#REF!</definedName>
    <definedName name="Criterios_IM" localSheetId="9">[3]INSUMOS!#REF!</definedName>
    <definedName name="Criterios_IM" localSheetId="11">'[1]APU PVC'!#REF!</definedName>
    <definedName name="Criterios_IM" localSheetId="4">'[1]APU PVC'!#REF!</definedName>
    <definedName name="Criterios_IM" localSheetId="6">'[1]APU PVC'!#REF!</definedName>
    <definedName name="Criterios_IM" localSheetId="0">'[1]APU PVC'!#REF!</definedName>
    <definedName name="Criterios_IM">'[1]APU PVC'!#REF!</definedName>
    <definedName name="CronogFechaFin">[46]CRONOGRAMA!$BN$11</definedName>
    <definedName name="CronogFechaInic">[46]CRONOGRAMA!$BN$10</definedName>
    <definedName name="Cronograma" localSheetId="10">[3]INSUMOS!#REF!</definedName>
    <definedName name="Cronograma" localSheetId="9">[3]INSUMOS!#REF!</definedName>
    <definedName name="Cronograma" localSheetId="11">[3]INSUMOS!#REF!</definedName>
    <definedName name="Cronograma" localSheetId="4">[3]INSUMOS!#REF!</definedName>
    <definedName name="Cronograma" localSheetId="6">[3]INSUMOS!#REF!</definedName>
    <definedName name="Cronograma" localSheetId="0">[3]INSUMOS!#REF!</definedName>
    <definedName name="Cronograma">[3]INSUMOS!#REF!</definedName>
    <definedName name="CSIKA" localSheetId="11">#REF!</definedName>
    <definedName name="CSIKA" localSheetId="4">#REF!</definedName>
    <definedName name="CSIKA" localSheetId="7">#REF!</definedName>
    <definedName name="CSIKA" localSheetId="6">#REF!</definedName>
    <definedName name="CSIKA" localSheetId="0">#REF!</definedName>
    <definedName name="CSIKA">#REF!</definedName>
    <definedName name="CT" localSheetId="10">'[69]CIRCUITOS CODENSA'!#REF!</definedName>
    <definedName name="CT" localSheetId="9">'[69]CIRCUITOS CODENSA'!#REF!</definedName>
    <definedName name="CT" localSheetId="11">'[69]CIRCUITOS CODENSA'!#REF!</definedName>
    <definedName name="CT" localSheetId="4">'[69]CIRCUITOS CODENSA'!#REF!</definedName>
    <definedName name="CT" localSheetId="6">'[69]CIRCUITOS CODENSA'!#REF!</definedName>
    <definedName name="CT" localSheetId="0">'[69]CIRCUITOS CODENSA'!#REF!</definedName>
    <definedName name="CT">'[69]CIRCUITOS CODENSA'!#REF!</definedName>
    <definedName name="CT070KG" localSheetId="11">#REF!</definedName>
    <definedName name="CT070KG" localSheetId="4">#REF!</definedName>
    <definedName name="CT070KG" localSheetId="7">#REF!</definedName>
    <definedName name="CT070KG" localSheetId="6">#REF!</definedName>
    <definedName name="CT070KG" localSheetId="0">#REF!</definedName>
    <definedName name="CT070KG">#REF!</definedName>
    <definedName name="CT080KG" localSheetId="11">#REF!</definedName>
    <definedName name="CT080KG" localSheetId="4">#REF!</definedName>
    <definedName name="CT080KG" localSheetId="7">#REF!</definedName>
    <definedName name="CT080KG" localSheetId="6">#REF!</definedName>
    <definedName name="CT080KG" localSheetId="0">#REF!</definedName>
    <definedName name="CT080KG">#REF!</definedName>
    <definedName name="CT110K" localSheetId="11">#REF!</definedName>
    <definedName name="CT110K" localSheetId="4">#REF!</definedName>
    <definedName name="CT110K" localSheetId="7">#REF!</definedName>
    <definedName name="CT110K" localSheetId="6">#REF!</definedName>
    <definedName name="CT110K" localSheetId="0">#REF!</definedName>
    <definedName name="CT110K">#REF!</definedName>
    <definedName name="CT110KG" localSheetId="11">#REF!</definedName>
    <definedName name="CT110KG" localSheetId="4">#REF!</definedName>
    <definedName name="CT110KG" localSheetId="7">#REF!</definedName>
    <definedName name="CT110KG" localSheetId="6">#REF!</definedName>
    <definedName name="CT110KG" localSheetId="0">#REF!</definedName>
    <definedName name="CT110KG">#REF!</definedName>
    <definedName name="CT140K" localSheetId="11">#REF!</definedName>
    <definedName name="CT140K" localSheetId="4">#REF!</definedName>
    <definedName name="CT140K" localSheetId="7">#REF!</definedName>
    <definedName name="CT140K" localSheetId="6">#REF!</definedName>
    <definedName name="CT140K" localSheetId="0">#REF!</definedName>
    <definedName name="CT140K">#REF!</definedName>
    <definedName name="CT140KG" localSheetId="11">#REF!</definedName>
    <definedName name="CT140KG" localSheetId="4">#REF!</definedName>
    <definedName name="CT140KG" localSheetId="7">#REF!</definedName>
    <definedName name="CT140KG" localSheetId="6">#REF!</definedName>
    <definedName name="CT140KG" localSheetId="0">#REF!</definedName>
    <definedName name="CT140KG">#REF!</definedName>
    <definedName name="CT170KG" localSheetId="11">#REF!</definedName>
    <definedName name="CT170KG" localSheetId="4">#REF!</definedName>
    <definedName name="CT170KG" localSheetId="7">#REF!</definedName>
    <definedName name="CT170KG" localSheetId="6">#REF!</definedName>
    <definedName name="CT170KG" localSheetId="0">#REF!</definedName>
    <definedName name="CT170KG">#REF!</definedName>
    <definedName name="CT180K" localSheetId="11">#REF!</definedName>
    <definedName name="CT180K" localSheetId="4">#REF!</definedName>
    <definedName name="CT180K" localSheetId="7">#REF!</definedName>
    <definedName name="CT180K" localSheetId="6">#REF!</definedName>
    <definedName name="CT180K" localSheetId="0">#REF!</definedName>
    <definedName name="CT180K">#REF!</definedName>
    <definedName name="CT180KG" localSheetId="11">#REF!</definedName>
    <definedName name="CT180KG" localSheetId="4">#REF!</definedName>
    <definedName name="CT180KG" localSheetId="7">#REF!</definedName>
    <definedName name="CT180KG" localSheetId="6">#REF!</definedName>
    <definedName name="CT180KG" localSheetId="0">#REF!</definedName>
    <definedName name="CT180KG">#REF!</definedName>
    <definedName name="CT210K" localSheetId="11">#REF!</definedName>
    <definedName name="CT210K" localSheetId="4">#REF!</definedName>
    <definedName name="CT210K" localSheetId="7">#REF!</definedName>
    <definedName name="CT210K" localSheetId="6">#REF!</definedName>
    <definedName name="CT210K" localSheetId="0">#REF!</definedName>
    <definedName name="CT210K">#REF!</definedName>
    <definedName name="CT210KG" localSheetId="11">#REF!</definedName>
    <definedName name="CT210KG" localSheetId="4">#REF!</definedName>
    <definedName name="CT210KG" localSheetId="7">#REF!</definedName>
    <definedName name="CT210KG" localSheetId="6">#REF!</definedName>
    <definedName name="CT210KG" localSheetId="0">#REF!</definedName>
    <definedName name="CT210KG">#REF!</definedName>
    <definedName name="CT245K" localSheetId="11">#REF!</definedName>
    <definedName name="CT245K" localSheetId="4">#REF!</definedName>
    <definedName name="CT245K" localSheetId="7">#REF!</definedName>
    <definedName name="CT245K" localSheetId="6">#REF!</definedName>
    <definedName name="CT245K" localSheetId="0">#REF!</definedName>
    <definedName name="CT245K">#REF!</definedName>
    <definedName name="CT245KG" localSheetId="11">#REF!</definedName>
    <definedName name="CT245KG" localSheetId="4">#REF!</definedName>
    <definedName name="CT245KG" localSheetId="7">#REF!</definedName>
    <definedName name="CT245KG" localSheetId="6">#REF!</definedName>
    <definedName name="CT245KG" localSheetId="0">#REF!</definedName>
    <definedName name="CT245KG">#REF!</definedName>
    <definedName name="CT280KG" localSheetId="11">#REF!</definedName>
    <definedName name="CT280KG" localSheetId="4">#REF!</definedName>
    <definedName name="CT280KG" localSheetId="7">#REF!</definedName>
    <definedName name="CT280KG" localSheetId="6">#REF!</definedName>
    <definedName name="CT280KG" localSheetId="0">#REF!</definedName>
    <definedName name="CT280KG">#REF!</definedName>
    <definedName name="CU" localSheetId="10">'[69]CIRCUITOS CODENSA'!#REF!</definedName>
    <definedName name="CU" localSheetId="9">'[69]CIRCUITOS CODENSA'!#REF!</definedName>
    <definedName name="CU" localSheetId="11">'[69]CIRCUITOS CODENSA'!#REF!</definedName>
    <definedName name="CU" localSheetId="4">'[69]CIRCUITOS CODENSA'!#REF!</definedName>
    <definedName name="CU" localSheetId="6">'[69]CIRCUITOS CODENSA'!#REF!</definedName>
    <definedName name="CU" localSheetId="0">'[69]CIRCUITOS CODENSA'!#REF!</definedName>
    <definedName name="CU">'[69]CIRCUITOS CODENSA'!#REF!</definedName>
    <definedName name="CUAD" localSheetId="10">#REF!</definedName>
    <definedName name="CUAD" localSheetId="9">#REF!</definedName>
    <definedName name="cuad" localSheetId="12">[27]PrecRec!$D$24</definedName>
    <definedName name="cuad">[28]PrecRec!$D$24</definedName>
    <definedName name="cuad1" localSheetId="3">#REF!</definedName>
    <definedName name="cuad1" localSheetId="10">#REF!</definedName>
    <definedName name="cuad1" localSheetId="9">#REF!</definedName>
    <definedName name="cuad1" localSheetId="11">#REF!</definedName>
    <definedName name="cuad1" localSheetId="4">#REF!</definedName>
    <definedName name="cuad1" localSheetId="7">#REF!</definedName>
    <definedName name="cuad1" localSheetId="6">#REF!</definedName>
    <definedName name="cuad1" localSheetId="0">#REF!</definedName>
    <definedName name="cuad1">#REF!</definedName>
    <definedName name="cuad2" localSheetId="10">#REF!</definedName>
    <definedName name="cuad2" localSheetId="9">#REF!</definedName>
    <definedName name="cuad2" localSheetId="11">#REF!</definedName>
    <definedName name="cuad2" localSheetId="4">#REF!</definedName>
    <definedName name="cuad2" localSheetId="7">#REF!</definedName>
    <definedName name="cuad2" localSheetId="6">#REF!</definedName>
    <definedName name="cuad2" localSheetId="0">#REF!</definedName>
    <definedName name="cuad2">#REF!</definedName>
    <definedName name="cuad3" localSheetId="10">#REF!</definedName>
    <definedName name="cuad3" localSheetId="9">#REF!</definedName>
    <definedName name="cuad3" localSheetId="11">#REF!</definedName>
    <definedName name="cuad3" localSheetId="4">#REF!</definedName>
    <definedName name="cuad3" localSheetId="7">#REF!</definedName>
    <definedName name="cuad3" localSheetId="6">#REF!</definedName>
    <definedName name="cuad3" localSheetId="0">#REF!</definedName>
    <definedName name="cuad3">#REF!</definedName>
    <definedName name="cuad4" localSheetId="10">#REF!</definedName>
    <definedName name="cuad4" localSheetId="9">#REF!</definedName>
    <definedName name="cuad4" localSheetId="11">#REF!</definedName>
    <definedName name="cuad4" localSheetId="4">#REF!</definedName>
    <definedName name="cuad4" localSheetId="7">#REF!</definedName>
    <definedName name="cuad4" localSheetId="6">#REF!</definedName>
    <definedName name="cuad4" localSheetId="0">#REF!</definedName>
    <definedName name="cuad4">#REF!</definedName>
    <definedName name="CUAD5" localSheetId="10">#REF!</definedName>
    <definedName name="CUAD5" localSheetId="9">#REF!</definedName>
    <definedName name="CUAD5" localSheetId="11">#REF!</definedName>
    <definedName name="CUAD5" localSheetId="4">#REF!</definedName>
    <definedName name="CUAD5" localSheetId="7">#REF!</definedName>
    <definedName name="CUAD5" localSheetId="6">#REF!</definedName>
    <definedName name="CUAD5" localSheetId="0">#REF!</definedName>
    <definedName name="CUAD5">#REF!</definedName>
    <definedName name="cuado" localSheetId="10">#REF!</definedName>
    <definedName name="cuado" localSheetId="9">#REF!</definedName>
    <definedName name="cuado" localSheetId="11">#REF!</definedName>
    <definedName name="cuado" localSheetId="4">#REF!</definedName>
    <definedName name="cuado" localSheetId="7">#REF!</definedName>
    <definedName name="cuado" localSheetId="6">#REF!</definedName>
    <definedName name="cuado" localSheetId="0">#REF!</definedName>
    <definedName name="cuado">#REF!</definedName>
    <definedName name="cuadpav" localSheetId="12">[27]PrecRec!$D$26</definedName>
    <definedName name="cuadpav">[28]PrecRec!$D$26</definedName>
    <definedName name="CUADRI1" localSheetId="11">#REF!</definedName>
    <definedName name="CUADRI1" localSheetId="4">#REF!</definedName>
    <definedName name="CUADRI1" localSheetId="7">#REF!</definedName>
    <definedName name="CUADRI1" localSheetId="6">#REF!</definedName>
    <definedName name="CUADRI1" localSheetId="0">#REF!</definedName>
    <definedName name="CUADRI1">#REF!</definedName>
    <definedName name="CUADRI2" localSheetId="11">#REF!</definedName>
    <definedName name="CUADRI2" localSheetId="4">#REF!</definedName>
    <definedName name="CUADRI2" localSheetId="7">#REF!</definedName>
    <definedName name="CUADRI2" localSheetId="6">#REF!</definedName>
    <definedName name="CUADRI2" localSheetId="0">#REF!</definedName>
    <definedName name="CUADRI2">#REF!</definedName>
    <definedName name="CUADRI3" localSheetId="11">#REF!</definedName>
    <definedName name="CUADRI3" localSheetId="4">#REF!</definedName>
    <definedName name="CUADRI3" localSheetId="7">#REF!</definedName>
    <definedName name="CUADRI3" localSheetId="6">#REF!</definedName>
    <definedName name="CUADRI3" localSheetId="0">#REF!</definedName>
    <definedName name="CUADRI3">#REF!</definedName>
    <definedName name="CUADRI4" localSheetId="11">#REF!</definedName>
    <definedName name="CUADRI4" localSheetId="4">#REF!</definedName>
    <definedName name="CUADRI4" localSheetId="7">#REF!</definedName>
    <definedName name="CUADRI4" localSheetId="6">#REF!</definedName>
    <definedName name="CUADRI4" localSheetId="0">#REF!</definedName>
    <definedName name="CUADRI4">#REF!</definedName>
    <definedName name="CUADRI5" localSheetId="11">#REF!</definedName>
    <definedName name="CUADRI5" localSheetId="4">#REF!</definedName>
    <definedName name="CUADRI5" localSheetId="7">#REF!</definedName>
    <definedName name="CUADRI5" localSheetId="6">#REF!</definedName>
    <definedName name="CUADRI5" localSheetId="0">#REF!</definedName>
    <definedName name="CUADRI5">#REF!</definedName>
    <definedName name="CUADRI6" localSheetId="11">#REF!</definedName>
    <definedName name="CUADRI6" localSheetId="4">#REF!</definedName>
    <definedName name="CUADRI6" localSheetId="7">#REF!</definedName>
    <definedName name="CUADRI6" localSheetId="6">#REF!</definedName>
    <definedName name="CUADRI6" localSheetId="0">#REF!</definedName>
    <definedName name="CUADRI6">#REF!</definedName>
    <definedName name="CUADRI7" localSheetId="11">#REF!</definedName>
    <definedName name="CUADRI7" localSheetId="4">#REF!</definedName>
    <definedName name="CUADRI7" localSheetId="7">#REF!</definedName>
    <definedName name="CUADRI7" localSheetId="6">#REF!</definedName>
    <definedName name="CUADRI7" localSheetId="0">#REF!</definedName>
    <definedName name="CUADRI7">#REF!</definedName>
    <definedName name="CUADRI9" localSheetId="11">#REF!</definedName>
    <definedName name="CUADRI9" localSheetId="4">#REF!</definedName>
    <definedName name="CUADRI9" localSheetId="7">#REF!</definedName>
    <definedName name="CUADRI9" localSheetId="6">#REF!</definedName>
    <definedName name="CUADRI9" localSheetId="0">#REF!</definedName>
    <definedName name="CUADRI9">#REF!</definedName>
    <definedName name="cuadrilla" localSheetId="9">[58]Cuadrillas!$C$13:$F$43</definedName>
    <definedName name="cuadrilla">[58]Cuadrillas!$C$13:$F$43</definedName>
    <definedName name="Cuadrillas" localSheetId="10">[101]Cuadrillas!$A$11:$I$77</definedName>
    <definedName name="Cuadrillas">[101]Cuadrillas!$A$11:$I$77</definedName>
    <definedName name="Cuadro" localSheetId="11">#REF!</definedName>
    <definedName name="Cuadro" localSheetId="4">#REF!</definedName>
    <definedName name="Cuadro" localSheetId="7">#REF!</definedName>
    <definedName name="Cuadro" localSheetId="6">#REF!</definedName>
    <definedName name="Cuadro" localSheetId="0">#REF!</definedName>
    <definedName name="Cuadro">#REF!</definedName>
    <definedName name="CUBIERTATOTAL" localSheetId="11">#REF!</definedName>
    <definedName name="CUBIERTATOTAL" localSheetId="4">#REF!</definedName>
    <definedName name="CUBIERTATOTAL" localSheetId="7">#REF!</definedName>
    <definedName name="CUBIERTATOTAL" localSheetId="6">#REF!</definedName>
    <definedName name="CUBIERTATOTAL" localSheetId="0">#REF!</definedName>
    <definedName name="CUBIERTATOTAL">#REF!</definedName>
    <definedName name="cUCA" localSheetId="11">#REF!</definedName>
    <definedName name="cUCA" localSheetId="4">#REF!</definedName>
    <definedName name="cUCA" localSheetId="7">#REF!</definedName>
    <definedName name="cUCA" localSheetId="6">#REF!</definedName>
    <definedName name="cUCA" localSheetId="0">#REF!</definedName>
    <definedName name="cUCA">#REF!</definedName>
    <definedName name="Cunetavia" localSheetId="11">#REF!</definedName>
    <definedName name="Cunetavia" localSheetId="4">#REF!</definedName>
    <definedName name="Cunetavia" localSheetId="7">#REF!</definedName>
    <definedName name="Cunetavia" localSheetId="6">#REF!</definedName>
    <definedName name="Cunetavia" localSheetId="0">#REF!</definedName>
    <definedName name="Cunetavia">#REF!</definedName>
    <definedName name="CV" localSheetId="11">#REF!</definedName>
    <definedName name="CV" localSheetId="4">#REF!</definedName>
    <definedName name="CV" localSheetId="7">#REF!</definedName>
    <definedName name="CV" localSheetId="6">#REF!</definedName>
    <definedName name="CV" localSheetId="0">#REF!</definedName>
    <definedName name="CV">#REF!</definedName>
    <definedName name="CVa" localSheetId="12">'[29]Cambio de Valv.'!$E:$E</definedName>
    <definedName name="CVa">'[30]Cambio de Valv.'!$E$1:$E$65536</definedName>
    <definedName name="cy" localSheetId="12">[43]BASE!$D$348</definedName>
    <definedName name="cy">[44]BASE!$D$348</definedName>
    <definedName name="CYLL2" localSheetId="11">#REF!</definedName>
    <definedName name="CYLL2" localSheetId="4">#REF!</definedName>
    <definedName name="CYLL2" localSheetId="7">#REF!</definedName>
    <definedName name="CYLL2" localSheetId="6">#REF!</definedName>
    <definedName name="CYLL2" localSheetId="0">#REF!</definedName>
    <definedName name="CYLL2">#REF!</definedName>
    <definedName name="CYLL3" localSheetId="11">#REF!</definedName>
    <definedName name="CYLL3" localSheetId="4">#REF!</definedName>
    <definedName name="CYLL3" localSheetId="7">#REF!</definedName>
    <definedName name="CYLL3" localSheetId="6">#REF!</definedName>
    <definedName name="CYLL3" localSheetId="0">#REF!</definedName>
    <definedName name="CYLL3">#REF!</definedName>
    <definedName name="CYLL4" localSheetId="11">#REF!</definedName>
    <definedName name="CYLL4" localSheetId="4">#REF!</definedName>
    <definedName name="CYLL4" localSheetId="7">#REF!</definedName>
    <definedName name="CYLL4" localSheetId="6">#REF!</definedName>
    <definedName name="CYLL4" localSheetId="0">#REF!</definedName>
    <definedName name="CYLL4">#REF!</definedName>
    <definedName name="CYLL6" localSheetId="11">#REF!</definedName>
    <definedName name="CYLL6" localSheetId="4">#REF!</definedName>
    <definedName name="CYLL6" localSheetId="7">#REF!</definedName>
    <definedName name="CYLL6" localSheetId="6">#REF!</definedName>
    <definedName name="CYLL6" localSheetId="0">#REF!</definedName>
    <definedName name="CYLL6">#REF!</definedName>
    <definedName name="D" localSheetId="10">#REF!</definedName>
    <definedName name="D" localSheetId="9">#REF!</definedName>
    <definedName name="D" localSheetId="11">#REF!</definedName>
    <definedName name="D" localSheetId="4">#REF!</definedName>
    <definedName name="D" localSheetId="7">#REF!</definedName>
    <definedName name="D" localSheetId="6">#REF!</definedName>
    <definedName name="D" localSheetId="0">#REF!</definedName>
    <definedName name="D">#REF!</definedName>
    <definedName name="DADADAD" localSheetId="3" hidden="1">{#N/A,#N/A,TRUE,"CODIGO DEPENDENCIA"}</definedName>
    <definedName name="DADADAD" localSheetId="10" hidden="1">{#N/A,#N/A,TRUE,"CODIGO DEPENDENCIA"}</definedName>
    <definedName name="DADADAD" localSheetId="9" hidden="1">{#N/A,#N/A,TRUE,"CODIGO DEPENDENCIA"}</definedName>
    <definedName name="DADADAD" localSheetId="7" hidden="1">{#N/A,#N/A,TRUE,"CODIGO DEPENDENCIA"}</definedName>
    <definedName name="DADADAD" localSheetId="12" hidden="1">{#N/A,#N/A,TRUE,"CODIGO DEPENDENCIA"}</definedName>
    <definedName name="DADADAD" hidden="1">{#N/A,#N/A,TRUE,"CODIGO DEPENDENCIA"}</definedName>
    <definedName name="DASASA" localSheetId="11">'[102]Presupuesto 2003'!#REF!</definedName>
    <definedName name="DASASA" localSheetId="4">'[102]Presupuesto 2003'!#REF!</definedName>
    <definedName name="DASASA" localSheetId="6">'[102]Presupuesto 2003'!#REF!</definedName>
    <definedName name="DASASA" localSheetId="0">'[102]Presupuesto 2003'!#REF!</definedName>
    <definedName name="DASASA">'[102]Presupuesto 2003'!#REF!</definedName>
    <definedName name="Datos" localSheetId="10">#REF!</definedName>
    <definedName name="Datos" localSheetId="9">#REF!</definedName>
    <definedName name="DATOS" localSheetId="11">#REF!</definedName>
    <definedName name="DATOS" localSheetId="4">#REF!</definedName>
    <definedName name="DATOS" localSheetId="7">#REF!</definedName>
    <definedName name="DATOS" localSheetId="6">#REF!</definedName>
    <definedName name="DATOS" localSheetId="0">#REF!</definedName>
    <definedName name="DATOS">#REF!</definedName>
    <definedName name="Datos_G1" localSheetId="11">#REF!</definedName>
    <definedName name="Datos_G1" localSheetId="4">#REF!</definedName>
    <definedName name="Datos_G1" localSheetId="7">#REF!</definedName>
    <definedName name="Datos_G1" localSheetId="6">#REF!</definedName>
    <definedName name="Datos_G1" localSheetId="0">#REF!</definedName>
    <definedName name="Datos_G1">#REF!</definedName>
    <definedName name="Datos_G2" localSheetId="11">#REF!</definedName>
    <definedName name="Datos_G2" localSheetId="4">#REF!</definedName>
    <definedName name="Datos_G2" localSheetId="7">#REF!</definedName>
    <definedName name="Datos_G2" localSheetId="6">#REF!</definedName>
    <definedName name="Datos_G2" localSheetId="0">#REF!</definedName>
    <definedName name="Datos_G2">#REF!</definedName>
    <definedName name="Datos_SW_G1" localSheetId="11">#REF!</definedName>
    <definedName name="Datos_SW_G1" localSheetId="4">#REF!</definedName>
    <definedName name="Datos_SW_G1" localSheetId="7">#REF!</definedName>
    <definedName name="Datos_SW_G1" localSheetId="6">#REF!</definedName>
    <definedName name="Datos_SW_G1" localSheetId="0">#REF!</definedName>
    <definedName name="Datos_SW_G1">#REF!</definedName>
    <definedName name="Datos_SW_G2" localSheetId="11">#REF!</definedName>
    <definedName name="Datos_SW_G2" localSheetId="4">#REF!</definedName>
    <definedName name="Datos_SW_G2" localSheetId="7">#REF!</definedName>
    <definedName name="Datos_SW_G2" localSheetId="6">#REF!</definedName>
    <definedName name="Datos_SW_G2" localSheetId="0">#REF!</definedName>
    <definedName name="Datos_SW_G2">#REF!</definedName>
    <definedName name="datos1">'[103]Base de Diseño'!$A$1:$D$204</definedName>
    <definedName name="DD" localSheetId="3">#REF!</definedName>
    <definedName name="DD" localSheetId="11">#REF!</definedName>
    <definedName name="DD" localSheetId="4">#REF!</definedName>
    <definedName name="DD" localSheetId="7">#REF!</definedName>
    <definedName name="DD" localSheetId="6">#REF!</definedName>
    <definedName name="DD" localSheetId="0">#REF!</definedName>
    <definedName name="DD">#REF!</definedName>
    <definedName name="ddd" localSheetId="11">#REF!</definedName>
    <definedName name="ddd" localSheetId="4">#REF!</definedName>
    <definedName name="ddd" localSheetId="7">#REF!</definedName>
    <definedName name="ddd" localSheetId="6">#REF!</definedName>
    <definedName name="ddd" localSheetId="0">#REF!</definedName>
    <definedName name="ddd">#REF!</definedName>
    <definedName name="ddddd" localSheetId="11">#REF!</definedName>
    <definedName name="ddddd" localSheetId="4">#REF!</definedName>
    <definedName name="ddddd" localSheetId="7">#REF!</definedName>
    <definedName name="ddddd" localSheetId="6">#REF!</definedName>
    <definedName name="ddddd" localSheetId="0">#REF!</definedName>
    <definedName name="ddddd">#REF!</definedName>
    <definedName name="Decision" localSheetId="10">#REF!</definedName>
    <definedName name="Decision" localSheetId="9">#REF!</definedName>
    <definedName name="Decision" localSheetId="11">#REF!</definedName>
    <definedName name="Decision" localSheetId="4">#REF!</definedName>
    <definedName name="Decision" localSheetId="7">#REF!</definedName>
    <definedName name="Decision" localSheetId="6">#REF!</definedName>
    <definedName name="Decision" localSheetId="0">#REF!</definedName>
    <definedName name="Decision">#REF!</definedName>
    <definedName name="def" localSheetId="12">[27]PrecRec!$D$50</definedName>
    <definedName name="def">[28]PrecRec!$D$50</definedName>
    <definedName name="delin" localSheetId="12">[27]PrecRec!$D$55</definedName>
    <definedName name="delin">[28]PrecRec!$D$55</definedName>
    <definedName name="demarc" localSheetId="12">[27]PrecRec!$D$19</definedName>
    <definedName name="demarc">[28]PrecRec!$D$19</definedName>
    <definedName name="DEMOLICIONANDEN" localSheetId="3">#REF!</definedName>
    <definedName name="DEMOLICIONANDEN" localSheetId="10">#REF!</definedName>
    <definedName name="DEMOLICIONANDEN" localSheetId="9">#REF!</definedName>
    <definedName name="DEMOLICIONANDEN" localSheetId="11">#REF!</definedName>
    <definedName name="DEMOLICIONANDEN" localSheetId="4">#REF!</definedName>
    <definedName name="DEMOLICIONANDEN" localSheetId="7">#REF!</definedName>
    <definedName name="DEMOLICIONANDEN" localSheetId="6">#REF!</definedName>
    <definedName name="DEMOLICIONANDEN" localSheetId="0">#REF!</definedName>
    <definedName name="DEMOLICIONANDEN">#REF!</definedName>
    <definedName name="demolicionladrillo" localSheetId="10">#REF!</definedName>
    <definedName name="demolicionladrillo" localSheetId="9">#REF!</definedName>
    <definedName name="demolicionladrillo" localSheetId="11">#REF!</definedName>
    <definedName name="demolicionladrillo" localSheetId="4">#REF!</definedName>
    <definedName name="demolicionladrillo" localSheetId="7">#REF!</definedName>
    <definedName name="demolicionladrillo" localSheetId="6">#REF!</definedName>
    <definedName name="demolicionladrillo" localSheetId="0">#REF!</definedName>
    <definedName name="demolicionladrillo">#REF!</definedName>
    <definedName name="DEMOLICIONMURO" localSheetId="10">#REF!</definedName>
    <definedName name="DEMOLICIONMURO" localSheetId="9">#REF!</definedName>
    <definedName name="DEMOLICIONMURO" localSheetId="11">#REF!</definedName>
    <definedName name="DEMOLICIONMURO" localSheetId="4">#REF!</definedName>
    <definedName name="DEMOLICIONMURO" localSheetId="7">#REF!</definedName>
    <definedName name="DEMOLICIONMURO" localSheetId="6">#REF!</definedName>
    <definedName name="DEMOLICIONMURO" localSheetId="0">#REF!</definedName>
    <definedName name="DEMOLICIONMURO">#REF!</definedName>
    <definedName name="demolicionpav" localSheetId="10">#REF!</definedName>
    <definedName name="demolicionpav" localSheetId="9">#REF!</definedName>
    <definedName name="demolicionpav" localSheetId="11">#REF!</definedName>
    <definedName name="demolicionpav" localSheetId="4">#REF!</definedName>
    <definedName name="demolicionpav" localSheetId="7">#REF!</definedName>
    <definedName name="demolicionpav" localSheetId="6">#REF!</definedName>
    <definedName name="demolicionpav" localSheetId="0">#REF!</definedName>
    <definedName name="demolicionpav">#REF!</definedName>
    <definedName name="DENS" localSheetId="11">#REF!</definedName>
    <definedName name="DENS" localSheetId="4">#REF!</definedName>
    <definedName name="DENS" localSheetId="7">#REF!</definedName>
    <definedName name="DENS" localSheetId="6">#REF!</definedName>
    <definedName name="DENS" localSheetId="0">#REF!</definedName>
    <definedName name="DENS">#REF!</definedName>
    <definedName name="DENSIDAD" localSheetId="11">#REF!</definedName>
    <definedName name="DENSIDAD" localSheetId="4">#REF!</definedName>
    <definedName name="DENSIDAD" localSheetId="7">#REF!</definedName>
    <definedName name="DENSIDAD" localSheetId="6">#REF!</definedName>
    <definedName name="DENSIDAD" localSheetId="0">#REF!</definedName>
    <definedName name="DENSIDAD">#REF!</definedName>
    <definedName name="Departamento" localSheetId="10">#REF!</definedName>
    <definedName name="Departamento" localSheetId="9">#REF!</definedName>
    <definedName name="Departamento" localSheetId="11">#REF!</definedName>
    <definedName name="Departamento" localSheetId="4">#REF!</definedName>
    <definedName name="Departamento" localSheetId="7">#REF!</definedName>
    <definedName name="Departamento" localSheetId="6">#REF!</definedName>
    <definedName name="Departamento" localSheetId="0">#REF!</definedName>
    <definedName name="Departamento">#REF!</definedName>
    <definedName name="DESC_APU" localSheetId="3">IF([88]apu!XFC1="",IF([88]apu!XFD1="",IF([88]apu!XFC1048576="","",DIRECTO),""),'APU ITEM DE PAGO'!DESCRIPCION_APU)</definedName>
    <definedName name="DESC_APU" localSheetId="10">IF([88]apu!XFC1="",IF([88]apu!XFD1="",IF([88]apu!XFC1048576="","",DIRECTO),""),FM!DESCRIPCION_APU)</definedName>
    <definedName name="DESC_APU" localSheetId="9">IF([88]apu!XFC1="",IF([88]apu!XFD1="",IF([88]apu!XFC1048576="","",DIRECTO),""),INTERV!DESCRIPCION_APU)</definedName>
    <definedName name="DESC_APU" localSheetId="7">IF([88]apu!XFC1="",IF([88]apu!XFD1="",IF([88]apu!XFC1048576="","",DIRECTO),""),'PPTO ALC'!DESCRIPCION_APU)</definedName>
    <definedName name="DESC_APU" localSheetId="12">IF([88]apu!XFC1="",IF([88]apu!XFD1="",IF([88]apu!XFC1048576="","",DIRECTO),""),'Resúmen PTO MGA'!DESCRIPCION_APU)</definedName>
    <definedName name="DESC_APU">IF([88]apu!XFC1="",IF([88]apu!XFD1="",IF([88]apu!XFC1048576="","",DIRECTO),""),DESCRIPCION_APU)</definedName>
    <definedName name="DESC_AUX">IF([88]Auxiliares!$A1="",IF([88]Auxiliares!$A1048576="","","DIRECTO:  "&amp;TEXT(ROUNDUP(SUMIF([88]Auxiliares!$A$1:$A$65536,[88]Auxiliares!$A1048576,[88]Auxiliares!$G$1:$G$65536)/2,0),"#,##0")&amp;" / "&amp;VLOOKUP([88]Auxiliares!$A1048576,[88]Insumos!$D$1:$F$65536,3,FALSE)),IF([88]Auxiliares!$A1="","",VLOOKUP([88]Auxiliares!$B1,[88]Insumos!$D$1:$E$65536,2,FALSE)))</definedName>
    <definedName name="DESC1" localSheetId="9">[104]ITEMS!$B$2</definedName>
    <definedName name="DESC1">[104]ITEMS!$B$2</definedName>
    <definedName name="DESC521">[105]ITEMS!$B$522</definedName>
    <definedName name="DESCAPOTOT" localSheetId="11">#REF!</definedName>
    <definedName name="DESCAPOTOT" localSheetId="4">#REF!</definedName>
    <definedName name="DESCAPOTOT" localSheetId="7">#REF!</definedName>
    <definedName name="DESCAPOTOT" localSheetId="6">#REF!</definedName>
    <definedName name="DESCAPOTOT" localSheetId="0">#REF!</definedName>
    <definedName name="DESCAPOTOT">#REF!</definedName>
    <definedName name="Descrip_cuadrillas" localSheetId="10">[101]Cuadrillas!$A$15:$A$77</definedName>
    <definedName name="Descrip_cuadrillas">[101]Cuadrillas!$A$15:$A$77</definedName>
    <definedName name="Descrip_equipos" localSheetId="10">[101]Equ!$A$15:$A$102</definedName>
    <definedName name="Descrip_equipos">[101]Equ!$A$15:$A$102</definedName>
    <definedName name="descrip_mat" localSheetId="11">#REF!</definedName>
    <definedName name="descrip_mat" localSheetId="4">#REF!</definedName>
    <definedName name="descrip_mat" localSheetId="7">#REF!</definedName>
    <definedName name="descrip_mat" localSheetId="6">#REF!</definedName>
    <definedName name="descrip_mat" localSheetId="0">#REF!</definedName>
    <definedName name="descrip_mat">#REF!</definedName>
    <definedName name="Descrip_transporte" localSheetId="10">[101]Trans!$A$18:$A$65</definedName>
    <definedName name="Descrip_transporte">[101]Trans!$A$18:$A$65</definedName>
    <definedName name="Descripción" localSheetId="10">[101]Mat!$A$11:$A$1041</definedName>
    <definedName name="Descripción">[101]Mat!$A$11:$A$1041</definedName>
    <definedName name="DESCRIPCION_APU" localSheetId="3">IF(ISERROR(SEARCH("-",[88]apu!$B1,3)),INSUMO,item)</definedName>
    <definedName name="DESCRIPCION_APU" localSheetId="10">IF(ISERROR(SEARCH("-",[88]apu!$B1,3)),INSUMO,item)</definedName>
    <definedName name="DESCRIPCION_APU" localSheetId="9">IF(ISERROR(SEARCH("-",[88]apu!$B1,3)),INSUMO,item)</definedName>
    <definedName name="DESCRIPCION_APU" localSheetId="7">IF(ISERROR(SEARCH("-",[88]apu!$B1,3)),INSUMO,item)</definedName>
    <definedName name="DESCRIPCION_APU" localSheetId="12">IF(ISERROR(SEARCH("-",[88]apu!$B1,3)),INSUMO,item)</definedName>
    <definedName name="DESCRIPCION_APU">IF(ISERROR(SEARCH("-",[88]apu!$B1,3)),INSUMO,item)</definedName>
    <definedName name="DESCRP1" localSheetId="9">[55]DATOS!$D$2</definedName>
    <definedName name="DESCRP1">[55]DATOS!$D$2</definedName>
    <definedName name="DESCRP2" localSheetId="9">[55]DATOS!$D$3</definedName>
    <definedName name="DESCRP2">[55]DATOS!$D$3</definedName>
    <definedName name="design">'[106]Design (3)'!$A$12:$CM$71</definedName>
    <definedName name="design2">[106]Design!$A$24:$CM$66</definedName>
    <definedName name="DestinoConsultoria" localSheetId="10">#REF!</definedName>
    <definedName name="DestinoConsultoria" localSheetId="9">#REF!</definedName>
    <definedName name="DestinoConsultoria" localSheetId="11">#REF!</definedName>
    <definedName name="DestinoConsultoria" localSheetId="4">#REF!</definedName>
    <definedName name="DestinoConsultoria" localSheetId="7">#REF!</definedName>
    <definedName name="DestinoConsultoria" localSheetId="6">#REF!</definedName>
    <definedName name="DestinoConsultoria" localSheetId="0">#REF!</definedName>
    <definedName name="DestinoConsultoria">#REF!</definedName>
    <definedName name="DestinoObra" localSheetId="10">#REF!</definedName>
    <definedName name="DestinoObra" localSheetId="9">#REF!</definedName>
    <definedName name="DestinoObra" localSheetId="11">#REF!</definedName>
    <definedName name="DestinoObra" localSheetId="4">#REF!</definedName>
    <definedName name="DestinoObra" localSheetId="7">#REF!</definedName>
    <definedName name="DestinoObra" localSheetId="6">#REF!</definedName>
    <definedName name="DestinoObra" localSheetId="0">#REF!</definedName>
    <definedName name="DestinoObra">#REF!</definedName>
    <definedName name="DEX" localSheetId="11">#REF!</definedName>
    <definedName name="DEX" localSheetId="4">#REF!</definedName>
    <definedName name="DEX" localSheetId="7">#REF!</definedName>
    <definedName name="DEX" localSheetId="6">#REF!</definedName>
    <definedName name="DEX" localSheetId="0">#REF!</definedName>
    <definedName name="DEX">#REF!</definedName>
    <definedName name="dfasfdasdfadsfasdfas" localSheetId="10">[45]Insumos!#REF!</definedName>
    <definedName name="dfasfdasdfadsfasdfas" localSheetId="9">[45]Insumos!#REF!</definedName>
    <definedName name="dfasfdasdfadsfasdfas" localSheetId="11">[45]Insumos!#REF!</definedName>
    <definedName name="dfasfdasdfadsfasdfas" localSheetId="4">[45]Insumos!#REF!</definedName>
    <definedName name="dfasfdasdfadsfasdfas" localSheetId="6">[45]Insumos!#REF!</definedName>
    <definedName name="dfasfdasdfadsfasdfas" localSheetId="0">[45]Insumos!#REF!</definedName>
    <definedName name="dfasfdasdfadsfasdfas">[45]Insumos!#REF!</definedName>
    <definedName name="DFSDGDFG" localSheetId="11">#REF!</definedName>
    <definedName name="DFSDGDFG" localSheetId="4">#REF!</definedName>
    <definedName name="DFSDGDFG" localSheetId="7">#REF!</definedName>
    <definedName name="DFSDGDFG" localSheetId="6">#REF!</definedName>
    <definedName name="DFSDGDFG" localSheetId="0">#REF!</definedName>
    <definedName name="DFSDGDFG">#REF!</definedName>
    <definedName name="dghfs" localSheetId="11">#REF!</definedName>
    <definedName name="dghfs" localSheetId="4">#REF!</definedName>
    <definedName name="dghfs" localSheetId="7">#REF!</definedName>
    <definedName name="dghfs" localSheetId="6">#REF!</definedName>
    <definedName name="dghfs" localSheetId="0">#REF!</definedName>
    <definedName name="dghfs">#REF!</definedName>
    <definedName name="DIA" localSheetId="10">#REF!</definedName>
    <definedName name="DIA" localSheetId="9">#REF!</definedName>
    <definedName name="DIA" localSheetId="11">#REF!</definedName>
    <definedName name="DIA" localSheetId="4">#REF!</definedName>
    <definedName name="DIA" localSheetId="7">#REF!</definedName>
    <definedName name="DIA" localSheetId="6">#REF!</definedName>
    <definedName name="DIA" localSheetId="0">#REF!</definedName>
    <definedName name="DIA">#REF!</definedName>
    <definedName name="día" localSheetId="11">#REF!</definedName>
    <definedName name="día" localSheetId="4">#REF!</definedName>
    <definedName name="día" localSheetId="7">#REF!</definedName>
    <definedName name="día" localSheetId="6">#REF!</definedName>
    <definedName name="día" localSheetId="0">#REF!</definedName>
    <definedName name="día">#REF!</definedName>
    <definedName name="DIAME" localSheetId="11">#REF!</definedName>
    <definedName name="DIAME" localSheetId="4">#REF!</definedName>
    <definedName name="DIAME" localSheetId="7">#REF!</definedName>
    <definedName name="DIAME" localSheetId="6">#REF!</definedName>
    <definedName name="DIAME" localSheetId="0">#REF!</definedName>
    <definedName name="DIAME">#REF!</definedName>
    <definedName name="diametros" localSheetId="11">#REF!</definedName>
    <definedName name="diametros" localSheetId="4">#REF!</definedName>
    <definedName name="diametros" localSheetId="7">#REF!</definedName>
    <definedName name="diametros" localSheetId="6">#REF!</definedName>
    <definedName name="diametros" localSheetId="0">#REF!</definedName>
    <definedName name="diametros">#REF!</definedName>
    <definedName name="DIC" localSheetId="10">#REF!</definedName>
    <definedName name="DIC" localSheetId="9">#REF!</definedName>
    <definedName name="DIC" localSheetId="11">#REF!</definedName>
    <definedName name="DIC" localSheetId="4">#REF!</definedName>
    <definedName name="DIC" localSheetId="7">#REF!</definedName>
    <definedName name="DIC" localSheetId="6">#REF!</definedName>
    <definedName name="DIC" localSheetId="0">#REF!</definedName>
    <definedName name="DIC">#REF!</definedName>
    <definedName name="diego" localSheetId="11">#REF!</definedName>
    <definedName name="diego" localSheetId="4">#REF!</definedName>
    <definedName name="diego" localSheetId="7">#REF!</definedName>
    <definedName name="diego" localSheetId="6">#REF!</definedName>
    <definedName name="diego" localSheetId="0">#REF!</definedName>
    <definedName name="diego">#REF!</definedName>
    <definedName name="diego1" localSheetId="11">#REF!</definedName>
    <definedName name="diego1" localSheetId="4">#REF!</definedName>
    <definedName name="diego1" localSheetId="7">#REF!</definedName>
    <definedName name="diego1" localSheetId="6">#REF!</definedName>
    <definedName name="diego1" localSheetId="0">#REF!</definedName>
    <definedName name="diego1">#REF!</definedName>
    <definedName name="DifConsultoriaFM" localSheetId="10">#REF!</definedName>
    <definedName name="DifConsultoriaFM" localSheetId="9">#REF!</definedName>
    <definedName name="DifConsultoriaFM" localSheetId="11">#REF!</definedName>
    <definedName name="DifConsultoriaFM" localSheetId="4">#REF!</definedName>
    <definedName name="DifConsultoriaFM" localSheetId="7">#REF!</definedName>
    <definedName name="DifConsultoriaFM" localSheetId="6">#REF!</definedName>
    <definedName name="DifConsultoriaFM" localSheetId="0">#REF!</definedName>
    <definedName name="DifConsultoriaFM">#REF!</definedName>
    <definedName name="DINTELES" localSheetId="11">#REF!</definedName>
    <definedName name="DINTELES" localSheetId="4">#REF!</definedName>
    <definedName name="DINTELES" localSheetId="7">#REF!</definedName>
    <definedName name="DINTELES" localSheetId="6">#REF!</definedName>
    <definedName name="DINTELES" localSheetId="0">#REF!</definedName>
    <definedName name="DINTELES">#REF!</definedName>
    <definedName name="DIRECTO">"DIRECTO:  "&amp;TEXT(ROUNDUP(SUMIF([88]apu!$A$1:$A$65536,[88]apu!$A1048576,[88]apu!$G$1:$G$65536)/2,0),"#,##0")&amp;" / "&amp;VLOOKUP([88]apu!$A1048576,'[88]Ppto completo'!$D$1:$F$65536,3,FALSE)</definedName>
    <definedName name="DIRECTO1">[107]APU!$U$132</definedName>
    <definedName name="DIRECTO10">[107]APU!$U$681</definedName>
    <definedName name="DIRECTO100">[107]APU!$U$6171</definedName>
    <definedName name="DIRECTO101">[107]APU!$U$6232</definedName>
    <definedName name="DIRECTO102">[107]APU!$U$6293</definedName>
    <definedName name="DIRECTO103">[107]APU!$U$6354</definedName>
    <definedName name="DIRECTO104">[107]APU!$U$6415</definedName>
    <definedName name="DIRECTO105">[107]APU!$U$6476</definedName>
    <definedName name="DIRECTO11">[107]APU!$U$742</definedName>
    <definedName name="DIRECTO12">[107]APU!$U$803</definedName>
    <definedName name="DIRECTO124">[107]APU!$U$7635</definedName>
    <definedName name="DIRECTO125">[107]APU!$U$7696</definedName>
    <definedName name="DIRECTO126">[107]APU!$U$7757</definedName>
    <definedName name="DIRECTO127">[107]APU!$U$7818</definedName>
    <definedName name="DIRECTO128">[107]APU!$U$7879</definedName>
    <definedName name="DIRECTO129">[107]APU!$U$7940</definedName>
    <definedName name="DIRECTO13">[107]APU!$U$864</definedName>
    <definedName name="DIRECTO130">[107]APU!$U$8001</definedName>
    <definedName name="DIRECTO131">[107]APU!$U$8062</definedName>
    <definedName name="DIRECTO132">[107]APU!$U$8123</definedName>
    <definedName name="DIRECTO133">[107]APU!$U$8184</definedName>
    <definedName name="DIRECTO134">[107]APU!$U$8245</definedName>
    <definedName name="DIRECTO14">[107]APU!$U$925</definedName>
    <definedName name="DIRECTO15">[107]APU!$U$986</definedName>
    <definedName name="DIRECTO16">[107]APU!$U$1047</definedName>
    <definedName name="DIRECTO17">[107]APU!$U$1108</definedName>
    <definedName name="DIRECTO18">[107]APU!$U$1169</definedName>
    <definedName name="DIRECTO2">[107]APU!$U$193</definedName>
    <definedName name="DIRECTO2.10">[107]APU!$U$14889</definedName>
    <definedName name="DIRECTO2.11">[107]APU!$U$14950</definedName>
    <definedName name="DIRECTO2.12">[107]APU!$U$15011</definedName>
    <definedName name="DIRECTO2.9">[107]APU!$U$11839</definedName>
    <definedName name="DIRECTO21">[107]APU!$U$1352</definedName>
    <definedName name="DIRECTO22">[107]APU!$U$1413</definedName>
    <definedName name="DIRECTO23">[107]APU!$U$1474</definedName>
    <definedName name="DIRECTO24">[107]APU!$U$1535</definedName>
    <definedName name="DIRECTO25">[107]APU!$U$1596</definedName>
    <definedName name="DIRECTO26">[107]APU!$U$1657</definedName>
    <definedName name="DIRECTO27">[107]APU!$U$1718</definedName>
    <definedName name="DIRECTO28">[107]APU!$U$1779</definedName>
    <definedName name="DIRECTO29">[107]APU!$U$1840</definedName>
    <definedName name="DIRECTO3">[107]APU!$U$254</definedName>
    <definedName name="DIRECTO3.15">[107]APU!$U$8667</definedName>
    <definedName name="DIRECTO3.16">[107]APU!$U$8728</definedName>
    <definedName name="DIRECTO3.17">[107]APU!$U$8789</definedName>
    <definedName name="DIRECTO3.18">[107]APU!$U$8850</definedName>
    <definedName name="DIRECTO3.19">[107]APU!$U$8911</definedName>
    <definedName name="DIRECTO3.20">[107]APU!$U$8972</definedName>
    <definedName name="DIRECTO3.21">[107]APU!$U$11961</definedName>
    <definedName name="DIRECTO3.22">[107]APU!$U$14523</definedName>
    <definedName name="DIRECTO3.23">[107]APU!$U$15133</definedName>
    <definedName name="DIRECTO3.24">[107]APU!$U$16292</definedName>
    <definedName name="DIRECTO3.25">[107]APU!$U$16353</definedName>
    <definedName name="DIRECTO3.26">[107]APU!$U$16414</definedName>
    <definedName name="DIRECTO3.27">[107]APU!$U$16475</definedName>
    <definedName name="DIRECTO3.28">[107]APU!$U$16536</definedName>
    <definedName name="DIRECTO30">[107]APU!$U$1901</definedName>
    <definedName name="DIRECTO31">[107]APU!$U$1962</definedName>
    <definedName name="DIRECTO32">[107]APU!$U$2023</definedName>
    <definedName name="DIRECTO33">[107]APU!$U$2084</definedName>
    <definedName name="DIRECTO34">[107]APU!$U$2145</definedName>
    <definedName name="DIRECTO35">[107]APU!$U$2206</definedName>
    <definedName name="DIRECTO36">[107]APU!$U$2267</definedName>
    <definedName name="DIRECTO37">[107]APU!$U$2328</definedName>
    <definedName name="DIRECTO38">[107]APU!$U$2389</definedName>
    <definedName name="DIRECTO39">[107]APU!$U$2450</definedName>
    <definedName name="DIRECTO4">[107]APU!$U$315</definedName>
    <definedName name="DIRECTO4.20">[107]APU!$U$9216</definedName>
    <definedName name="DIRECTO4.21">[107]APU!$U$9277</definedName>
    <definedName name="DIRECTO4.22">[107]APU!$U$9338</definedName>
    <definedName name="DIRECTO4.23">[107]APU!$U$9399</definedName>
    <definedName name="DIRECTO4.24">[107]APU!$U$9460</definedName>
    <definedName name="DIRECTO4.25">[107]APU!$U$9521</definedName>
    <definedName name="DIRECTO4.26">[107]APU!$U$9582</definedName>
    <definedName name="DIRECTO4.27">[107]APU!$U$9643</definedName>
    <definedName name="DIRECTO4.28">[107]APU!$U$9704</definedName>
    <definedName name="DIRECTO4.29">[107]APU!$U$9765</definedName>
    <definedName name="DIRECTO4.30">[107]APU!$U$9826</definedName>
    <definedName name="DIRECTO4.31">[107]APU!$U$9887</definedName>
    <definedName name="DIRECTO4.32">[107]APU!$U$9948</definedName>
    <definedName name="DIRECTO4.33">[107]APU!$U$10009</definedName>
    <definedName name="DIRECTO4.34">[107]APU!$U$10070</definedName>
    <definedName name="DIRECTO4.35">[107]APU!$U$11595</definedName>
    <definedName name="DIRECTO4.36">[107]APU!$U$11656</definedName>
    <definedName name="DIRECTO4.37">[107]APU!$U$15987</definedName>
    <definedName name="DIRECTO4.38">[107]APU!$U$15194</definedName>
    <definedName name="DIRECTO4.39">[107]APU!$U$14279</definedName>
    <definedName name="DIRECTO4.40">[107]APU!$U$14340</definedName>
    <definedName name="DIRECTO4.41">[107]APU!$U$14401</definedName>
    <definedName name="DIRECTO4.42">[107]APU!$U$14462</definedName>
    <definedName name="DIRECTO4.43">[107]APU!$U$14584</definedName>
    <definedName name="DIRECTO4.44">[107]APU!$U$16048</definedName>
    <definedName name="DIRECTO4.45">[107]APU!$U$16109</definedName>
    <definedName name="DIRECTO4.46">[107]APU!$U$14706</definedName>
    <definedName name="DIRECTO4.47">[107]APU!$U$15926</definedName>
    <definedName name="DIRECTO4.48">[107]APU!$U$16170</definedName>
    <definedName name="DIRECTO4.49">[107]APU!$U$16231</definedName>
    <definedName name="DIRECTO4.50">[107]APU!$U$16902</definedName>
    <definedName name="DIRECTO4.51">[107]APU!$U$17634</definedName>
    <definedName name="DIRECTO4.52">[107]APU!$U$17695</definedName>
    <definedName name="DIRECTO40">[107]APU!$U$2511</definedName>
    <definedName name="DIRECTO41">[107]APU!$U$2572</definedName>
    <definedName name="DIRECTO42">[107]APU!$U$2633</definedName>
    <definedName name="DIRECTO43">[107]APU!$U$2694</definedName>
    <definedName name="DIRECTO44">[107]APU!$U$2755</definedName>
    <definedName name="DIRECTO45">[107]APU!$U$2816</definedName>
    <definedName name="DIRECTO46">[107]APU!$U$2877</definedName>
    <definedName name="DIRECTO47">[107]APU!$U$2938</definedName>
    <definedName name="DIRECTO48">[107]APU!$U$2999</definedName>
    <definedName name="DIRECTO49">[107]APU!$U$3060</definedName>
    <definedName name="DIRECTO5">[107]APU!$U$376</definedName>
    <definedName name="DIRECTO5.100">[107]APU!$U$12449</definedName>
    <definedName name="DIRECTO5.101">[107]APU!$U$12510</definedName>
    <definedName name="DIRECTO5.104">[107]APU!$U$12571</definedName>
    <definedName name="DIRECTO5.105">[107]APU!$U$12632</definedName>
    <definedName name="DIRECTO5.106">[107]APU!$U$12693</definedName>
    <definedName name="DIRECTO5.107">[107]APU!$U$12754</definedName>
    <definedName name="DIRECTO5.108">[107]APU!$U$12815</definedName>
    <definedName name="DIRECTO5.109">[107]APU!$U$12876</definedName>
    <definedName name="DIRECTO5.111">[107]APU!$U$12937</definedName>
    <definedName name="DIRECTO5.112">[107]APU!$U$12998</definedName>
    <definedName name="DIRECTO5.113">[107]APU!$U$14767</definedName>
    <definedName name="DIRECTO5.114">[107]APU!$U$14828</definedName>
    <definedName name="DIRECTO5.115">[107]APU!$U$15072</definedName>
    <definedName name="DIRECTO5.53">[107]APU!$U$10131</definedName>
    <definedName name="DIRECTO5.54">[107]APU!$U$10192</definedName>
    <definedName name="DIRECTO5.55">[107]APU!$U$10253</definedName>
    <definedName name="DIRECTO5.56">[107]APU!$U$10314</definedName>
    <definedName name="DIRECTO5.57">[107]APU!$U$10375</definedName>
    <definedName name="DIRECTO5.58">[107]APU!$U$10436</definedName>
    <definedName name="DIRECTO5.59">[107]APU!$U$10497</definedName>
    <definedName name="DIRECTO5.60">[107]APU!$U$10558</definedName>
    <definedName name="DIRECTO5.61">[107]APU!$U$10619</definedName>
    <definedName name="DIRECTO5.62">[107]APU!$U$10680</definedName>
    <definedName name="DIRECTO5.63">[107]APU!$U$10741</definedName>
    <definedName name="DIRECTO5.64">[107]APU!$U$10802</definedName>
    <definedName name="DIRECTO5.65">[107]APU!$U$10863</definedName>
    <definedName name="DIRECTO5.66">[107]APU!$U$10924</definedName>
    <definedName name="DIRECTO5.67">[107]APU!$U$10985</definedName>
    <definedName name="DIRECTO5.68">[107]APU!$U$11046</definedName>
    <definedName name="DIRECTO5.69">[107]APU!$U$11107</definedName>
    <definedName name="DIRECTO5.70">[107]APU!$U$11168</definedName>
    <definedName name="DIRECTO5.71">[107]APU!$U$11229</definedName>
    <definedName name="DIRECTO5.72">[107]APU!$U$12022</definedName>
    <definedName name="DIRECTO5.73">[107]APU!$U$12083</definedName>
    <definedName name="DIRECTO5.74">[107]APU!$U$12144</definedName>
    <definedName name="DIRECTO5.77">[107]APU!$U$12205</definedName>
    <definedName name="DIRECTO5.78">[107]APU!$U$12327</definedName>
    <definedName name="DIRECTO5.79">[107]APU!$U$12388</definedName>
    <definedName name="DIRECTO5.80">[107]APU!$U$12266</definedName>
    <definedName name="DIRECTO5.82">[107]APU!$U$14035</definedName>
    <definedName name="DIRECTO5.83">[107]APU!$U$14096</definedName>
    <definedName name="DIRECTO5.84">[107]APU!$U$13364</definedName>
    <definedName name="DIRECTO5.85">[107]APU!$U$13425</definedName>
    <definedName name="DIRECTO5.86">[107]APU!$U$13486</definedName>
    <definedName name="DIRECTO5.87">[107]APU!$U$13547</definedName>
    <definedName name="DIRECTO5.88">[107]APU!$U$13608</definedName>
    <definedName name="DIRECTO5.89">[107]APU!$U$13669</definedName>
    <definedName name="DIRECTO5.90">[107]APU!$U$13730</definedName>
    <definedName name="DIRECTO5.91">[107]APU!$U$13791</definedName>
    <definedName name="DIRECTO5.92">[107]APU!$U$13852</definedName>
    <definedName name="DIRECTO5.93">[107]APU!$U$13913</definedName>
    <definedName name="DIRECTO5.94">[107]APU!$U$13974</definedName>
    <definedName name="DIRECTO5.95">[107]APU!$U$13059</definedName>
    <definedName name="DIRECTO5.96">[107]APU!$U$13120</definedName>
    <definedName name="DIRECTO5.97">[107]APU!$U$13181</definedName>
    <definedName name="DIRECTO5.98">[107]APU!$U$13242</definedName>
    <definedName name="DIRECTO5.99">[107]APU!$U$13303</definedName>
    <definedName name="DIRECTO50">[107]APU!$U$3121</definedName>
    <definedName name="DIRECTO51">[107]APU!$U$3182</definedName>
    <definedName name="DIRECTO52">[107]APU!$U$3243</definedName>
    <definedName name="DIRECTO53">[107]APU!$U$3304</definedName>
    <definedName name="DIRECTO54">[107]APU!$U$3365</definedName>
    <definedName name="DIRECTO55">[107]APU!$U$3426</definedName>
    <definedName name="DIRECTO56">[107]APU!$U$3487</definedName>
    <definedName name="DIRECTO57">[107]APU!$U$3548</definedName>
    <definedName name="DIRECTO58">[107]APU!$U$3609</definedName>
    <definedName name="DIRECTO59">[107]APU!$U$3670</definedName>
    <definedName name="DIRECTO6">[107]APU!$U$437</definedName>
    <definedName name="DIRECTO60">[107]APU!$U$3731</definedName>
    <definedName name="DIRECTO61">[107]APU!$U$3792</definedName>
    <definedName name="DIRECTO62">[107]APU!$U$3853</definedName>
    <definedName name="DIRECTO63">[107]APU!$U$3914</definedName>
    <definedName name="DIRECTO64">[107]APU!$U$3975</definedName>
    <definedName name="DIRECTO65">[107]APU!$U$4036</definedName>
    <definedName name="DIRECTO66">[107]APU!$U$4097</definedName>
    <definedName name="DIRECTO67">[107]APU!$U$4158</definedName>
    <definedName name="DIRECTO68">[107]APU!$U$4219</definedName>
    <definedName name="DIRECTO69">[107]APU!$U$4280</definedName>
    <definedName name="DIRECTO7">[107]APU!$U$498</definedName>
    <definedName name="DIRECTO7.12">[107]APU!$U$8305</definedName>
    <definedName name="DIRECTO7.13">[107]APU!$U$8366</definedName>
    <definedName name="DIRECTO7.14">[107]APU!$U$8427</definedName>
    <definedName name="DIRECTO7.15">[107]APU!$U$8488</definedName>
    <definedName name="DIRECTO7.16">[107]APU!$U$8606</definedName>
    <definedName name="DIRECTO7.17">[107]APU!$U$11290</definedName>
    <definedName name="DIRECTO7.18">[107]APU!$U$11351</definedName>
    <definedName name="DIRECTO7.19">[107]APU!$U$11412</definedName>
    <definedName name="DIRECTO7.20">[107]APU!$U$11473</definedName>
    <definedName name="DIRECTO7.21">[107]APU!$U$11534</definedName>
    <definedName name="DIRECTO7.22">[107]APU!$U$11717</definedName>
    <definedName name="DIRECTO7.23">[107]APU!$U$11778</definedName>
    <definedName name="DIRECTO7.24">[107]APU!$U$14645</definedName>
    <definedName name="DIRECTO7.25">[107]APU!$U$15255</definedName>
    <definedName name="DIRECTO7.26">[107]APU!$U$15316</definedName>
    <definedName name="DIRECTO7.27">[107]APU!$U$15377</definedName>
    <definedName name="DIRECTO7.28">[107]APU!$U$15438</definedName>
    <definedName name="DIRECTO7.29">[107]APU!$U$15499</definedName>
    <definedName name="DIRECTO7.30">[107]APU!$U$15560</definedName>
    <definedName name="DIRECTO7.31">[107]APU!$U$15621</definedName>
    <definedName name="DIRECTO7.32">[107]APU!$U$15682</definedName>
    <definedName name="DIRECTO7.33">[107]APU!$U$15743</definedName>
    <definedName name="DIRECTO7.34">[107]APU!$U$15804</definedName>
    <definedName name="DIRECTO7.35">[107]APU!$U$15865</definedName>
    <definedName name="DIRECTO7.36">[107]APU!$U$17085</definedName>
    <definedName name="DIRECTO7.37">[107]APU!$U$17268</definedName>
    <definedName name="DIRECTO7.38">[107]APU!$U$17207</definedName>
    <definedName name="DIRECTO7.39">[107]APU!$U$17390</definedName>
    <definedName name="DIRECTO7.40">[107]APU!$U$17451</definedName>
    <definedName name="DIRECTO7.41">[107]APU!$U$17512</definedName>
    <definedName name="DIRECTO7.42">[107]APU!$U$17146</definedName>
    <definedName name="DIRECTO7.43">[107]APU!$U$17573</definedName>
    <definedName name="DIRECTO7.44">[107]APU!$U$17329</definedName>
    <definedName name="DIRECTO70">[107]APU!$U$4341</definedName>
    <definedName name="DIRECTO71">[107]APU!$U$4402</definedName>
    <definedName name="DIRECTO72">[107]APU!$U$4463</definedName>
    <definedName name="DIRECTO73">[107]APU!$U$4524</definedName>
    <definedName name="DIRECTO74">[107]APU!$U$4585</definedName>
    <definedName name="DIRECTO75">[107]APU!$U$4646</definedName>
    <definedName name="DIRECTO76">[107]APU!$U$4707</definedName>
    <definedName name="DIRECTO77">[107]APU!$U$4768</definedName>
    <definedName name="DIRECTO78">[107]APU!$U$4829</definedName>
    <definedName name="DIRECTO79">[107]APU!$U$4890</definedName>
    <definedName name="DIRECTO8">[107]APU!$U$559</definedName>
    <definedName name="DIRECTO80">[107]APU!$U$4951</definedName>
    <definedName name="DIRECTO81">[107]APU!$U$5012</definedName>
    <definedName name="DIRECTO82">[107]APU!$U$5073</definedName>
    <definedName name="DIRECTO83">[107]APU!$U$5134</definedName>
    <definedName name="DIRECTO84">[107]APU!$U$5195</definedName>
    <definedName name="DIRECTO85">[107]APU!$U$5256</definedName>
    <definedName name="DIRECTO86">[107]APU!$U$5317</definedName>
    <definedName name="DIRECTO87">[107]APU!$U$5378</definedName>
    <definedName name="DIRECTO88">[107]APU!$U$5439</definedName>
    <definedName name="DIRECTO89">[107]APU!$U$5500</definedName>
    <definedName name="DIRECTO9">[107]APU!$U$620</definedName>
    <definedName name="DIRECTO9.1">[107]APU!$U$16597</definedName>
    <definedName name="DIRECTO9.2">[107]APU!$U$16658</definedName>
    <definedName name="DIRECTO9.3">[107]APU!$U$16719</definedName>
    <definedName name="DIRECTO9.4">[107]APU!$U$16780</definedName>
    <definedName name="DIRECTO9.5">[107]APU!$U$16841</definedName>
    <definedName name="DIRECTO90">[107]APU!$U$5561</definedName>
    <definedName name="DIRECTO91">[107]APU!$U$5622</definedName>
    <definedName name="DIRECTO92">[107]APU!$U$5683</definedName>
    <definedName name="DIRECTO93">[107]APU!$U$5744</definedName>
    <definedName name="DIRECTO94">[107]APU!$U$5805</definedName>
    <definedName name="DIRECTO95">[107]APU!$U$5866</definedName>
    <definedName name="DIRECTO96">[107]APU!$U$5927</definedName>
    <definedName name="DIRECTO97">[107]APU!$U$5988</definedName>
    <definedName name="DIRECTO98">[107]APU!$U$6049</definedName>
    <definedName name="DIRECTO99">[107]APU!$U$6110</definedName>
    <definedName name="Domiciliaria" localSheetId="11">#REF!</definedName>
    <definedName name="Domiciliaria" localSheetId="4">#REF!</definedName>
    <definedName name="Domiciliaria" localSheetId="7">#REF!</definedName>
    <definedName name="Domiciliaria" localSheetId="6">#REF!</definedName>
    <definedName name="Domiciliaria" localSheetId="0">#REF!</definedName>
    <definedName name="Domiciliaria">#REF!</definedName>
    <definedName name="DOT" localSheetId="11">#REF!</definedName>
    <definedName name="DOT" localSheetId="4">#REF!</definedName>
    <definedName name="DOT" localSheetId="7">#REF!</definedName>
    <definedName name="DOT" localSheetId="6">#REF!</definedName>
    <definedName name="DOT" localSheetId="0">#REF!</definedName>
    <definedName name="DOT">#REF!</definedName>
    <definedName name="DotA" localSheetId="11">#REF!</definedName>
    <definedName name="DotA" localSheetId="4">#REF!</definedName>
    <definedName name="DotA" localSheetId="7">#REF!</definedName>
    <definedName name="DotA" localSheetId="6">#REF!</definedName>
    <definedName name="DotA" localSheetId="0">#REF!</definedName>
    <definedName name="DotA">#REF!</definedName>
    <definedName name="dren4" localSheetId="12">[27]PrecRec!$D$43</definedName>
    <definedName name="dren4">[28]PrecRec!$D$43</definedName>
    <definedName name="DS" localSheetId="11">#REF!</definedName>
    <definedName name="DS" localSheetId="4">#REF!</definedName>
    <definedName name="DS" localSheetId="7">#REF!</definedName>
    <definedName name="DS" localSheetId="6">#REF!</definedName>
    <definedName name="DS" localSheetId="0">#REF!</definedName>
    <definedName name="DS">#REF!</definedName>
    <definedName name="DT" localSheetId="11">#REF!</definedName>
    <definedName name="DT" localSheetId="4">#REF!</definedName>
    <definedName name="DT" localSheetId="7">#REF!</definedName>
    <definedName name="DT" localSheetId="6">#REF!</definedName>
    <definedName name="DT" localSheetId="0">#REF!</definedName>
    <definedName name="DT">#REF!</definedName>
    <definedName name="DUCHATAYRONATOT" localSheetId="11">#REF!</definedName>
    <definedName name="DUCHATAYRONATOT" localSheetId="4">#REF!</definedName>
    <definedName name="DUCHATAYRONATOT" localSheetId="7">#REF!</definedName>
    <definedName name="DUCHATAYRONATOT" localSheetId="6">#REF!</definedName>
    <definedName name="DUCHATAYRONATOT" localSheetId="0">#REF!</definedName>
    <definedName name="DUCHATAYRONATOT">#REF!</definedName>
    <definedName name="DUCTO" localSheetId="11">[108]CONDUIT!#REF!</definedName>
    <definedName name="DUCTO" localSheetId="4">[108]CONDUIT!#REF!</definedName>
    <definedName name="DUCTO" localSheetId="7">[108]CONDUIT!#REF!</definedName>
    <definedName name="DUCTO" localSheetId="6">[108]CONDUIT!#REF!</definedName>
    <definedName name="DUCTO" localSheetId="0">[108]CONDUIT!#REF!</definedName>
    <definedName name="DUCTO">[108]CONDUIT!#REF!</definedName>
    <definedName name="Duitama" localSheetId="10">#REF!</definedName>
    <definedName name="Duitama" localSheetId="9">#REF!</definedName>
    <definedName name="Duitama" localSheetId="11">#REF!</definedName>
    <definedName name="Duitama" localSheetId="4">#REF!</definedName>
    <definedName name="Duitama" localSheetId="7">#REF!</definedName>
    <definedName name="Duitama" localSheetId="6">#REF!</definedName>
    <definedName name="Duitama" localSheetId="0">#REF!</definedName>
    <definedName name="Duitama">#REF!</definedName>
    <definedName name="DuracionMeses" localSheetId="10">#REF!</definedName>
    <definedName name="DuracionMeses" localSheetId="9">#REF!</definedName>
    <definedName name="DuracionMeses" localSheetId="11">#REF!</definedName>
    <definedName name="DuracionMeses" localSheetId="4">#REF!</definedName>
    <definedName name="DuracionMeses" localSheetId="7">#REF!</definedName>
    <definedName name="DuracionMeses" localSheetId="6">#REF!</definedName>
    <definedName name="DuracionMeses" localSheetId="0">#REF!</definedName>
    <definedName name="DuracionMeses">#REF!</definedName>
    <definedName name="DuracionSemanas" localSheetId="10">#REF!</definedName>
    <definedName name="DuracionSemanas" localSheetId="9">#REF!</definedName>
    <definedName name="DuracionSemanas" localSheetId="11">#REF!</definedName>
    <definedName name="DuracionSemanas" localSheetId="4">#REF!</definedName>
    <definedName name="DuracionSemanas" localSheetId="7">#REF!</definedName>
    <definedName name="DuracionSemanas" localSheetId="6">#REF!</definedName>
    <definedName name="DuracionSemanas" localSheetId="0">#REF!</definedName>
    <definedName name="DuracionSemanas">#REF!</definedName>
    <definedName name="e" localSheetId="10">#REF!</definedName>
    <definedName name="e" localSheetId="9">#REF!</definedName>
    <definedName name="E" localSheetId="11">#REF!</definedName>
    <definedName name="E" localSheetId="4">#REF!</definedName>
    <definedName name="E" localSheetId="7">#REF!</definedName>
    <definedName name="E" localSheetId="6">#REF!</definedName>
    <definedName name="E" localSheetId="0">#REF!</definedName>
    <definedName name="E">#REF!</definedName>
    <definedName name="ee" localSheetId="10">#REF!</definedName>
    <definedName name="ee" localSheetId="9">#REF!</definedName>
    <definedName name="ee" localSheetId="11">#REF!</definedName>
    <definedName name="ee" localSheetId="4">#REF!</definedName>
    <definedName name="ee" localSheetId="7">#REF!</definedName>
    <definedName name="ee" localSheetId="6">#REF!</definedName>
    <definedName name="ee" localSheetId="0">#REF!</definedName>
    <definedName name="ee">#REF!</definedName>
    <definedName name="eee" localSheetId="11">#REF!</definedName>
    <definedName name="eee" localSheetId="4">#REF!</definedName>
    <definedName name="eee" localSheetId="7">#REF!</definedName>
    <definedName name="eee" localSheetId="6">#REF!</definedName>
    <definedName name="eee" localSheetId="0">#REF!</definedName>
    <definedName name="eee">#REF!</definedName>
    <definedName name="eeee" localSheetId="11">#REF!</definedName>
    <definedName name="eeee" localSheetId="4">#REF!</definedName>
    <definedName name="eeee" localSheetId="7">#REF!</definedName>
    <definedName name="eeee" localSheetId="6">#REF!</definedName>
    <definedName name="eeee" localSheetId="0">#REF!</definedName>
    <definedName name="eeee">#REF!</definedName>
    <definedName name="EF" localSheetId="9">[109]AIU!$A$1:$IU$4</definedName>
    <definedName name="EF">[109]AIU!$A$1:$IU$4</definedName>
    <definedName name="electrosoldada" localSheetId="11">#REF!</definedName>
    <definedName name="electrosoldada" localSheetId="4">#REF!</definedName>
    <definedName name="electrosoldada" localSheetId="7">#REF!</definedName>
    <definedName name="electrosoldada" localSheetId="6">#REF!</definedName>
    <definedName name="electrosoldada" localSheetId="0">#REF!</definedName>
    <definedName name="electrosoldada">#REF!</definedName>
    <definedName name="ELEMENVERT" localSheetId="11">#REF!</definedName>
    <definedName name="ELEMENVERT" localSheetId="4">#REF!</definedName>
    <definedName name="ELEMENVERT" localSheetId="7">#REF!</definedName>
    <definedName name="ELEMENVERT" localSheetId="6">#REF!</definedName>
    <definedName name="ELEMENVERT" localSheetId="0">#REF!</definedName>
    <definedName name="ELEMENVERT">#REF!</definedName>
    <definedName name="emul" localSheetId="12">[27]PrecRec!$D$58</definedName>
    <definedName name="emul">[28]PrecRec!$D$58</definedName>
    <definedName name="ENCHAP11" localSheetId="11">#REF!</definedName>
    <definedName name="ENCHAP11" localSheetId="4">#REF!</definedName>
    <definedName name="ENCHAP11" localSheetId="7">#REF!</definedName>
    <definedName name="ENCHAP11" localSheetId="6">#REF!</definedName>
    <definedName name="ENCHAP11" localSheetId="0">#REF!</definedName>
    <definedName name="ENCHAP11">#REF!</definedName>
    <definedName name="ENCHAP20" localSheetId="11">#REF!</definedName>
    <definedName name="ENCHAP20" localSheetId="4">#REF!</definedName>
    <definedName name="ENCHAP20" localSheetId="7">#REF!</definedName>
    <definedName name="ENCHAP20" localSheetId="6">#REF!</definedName>
    <definedName name="ENCHAP20" localSheetId="0">#REF!</definedName>
    <definedName name="ENCHAP20">#REF!</definedName>
    <definedName name="ENCHAPBAÑO" localSheetId="11">#REF!</definedName>
    <definedName name="ENCHAPBAÑO" localSheetId="4">#REF!</definedName>
    <definedName name="ENCHAPBAÑO" localSheetId="7">#REF!</definedName>
    <definedName name="ENCHAPBAÑO" localSheetId="6">#REF!</definedName>
    <definedName name="ENCHAPBAÑO" localSheetId="0">#REF!</definedName>
    <definedName name="ENCHAPBAÑO">#REF!</definedName>
    <definedName name="ENCHAPLABOR" localSheetId="11">#REF!</definedName>
    <definedName name="ENCHAPLABOR" localSheetId="4">#REF!</definedName>
    <definedName name="ENCHAPLABOR" localSheetId="7">#REF!</definedName>
    <definedName name="ENCHAPLABOR" localSheetId="6">#REF!</definedName>
    <definedName name="ENCHAPLABOR" localSheetId="0">#REF!</definedName>
    <definedName name="ENCHAPLABOR">#REF!</definedName>
    <definedName name="ENCHAPTABLETA" localSheetId="11">#REF!</definedName>
    <definedName name="ENCHAPTABLETA" localSheetId="4">#REF!</definedName>
    <definedName name="ENCHAPTABLETA" localSheetId="7">#REF!</definedName>
    <definedName name="ENCHAPTABLETA" localSheetId="6">#REF!</definedName>
    <definedName name="ENCHAPTABLETA" localSheetId="0">#REF!</definedName>
    <definedName name="ENCHAPTABLETA">#REF!</definedName>
    <definedName name="ENE" localSheetId="10">#REF!</definedName>
    <definedName name="ENE" localSheetId="9">#REF!</definedName>
    <definedName name="Ene">[110]ENE!$A$12:$H$34</definedName>
    <definedName name="Ene_C">[110]ENE!$A$35:$H$52</definedName>
    <definedName name="EneFeb">'[111]Ene-Feb'!$A$12:$H$34</definedName>
    <definedName name="Ensayos" localSheetId="10">#REF!</definedName>
    <definedName name="Ensayos" localSheetId="9">#REF!</definedName>
    <definedName name="Ensayos" localSheetId="11">#REF!</definedName>
    <definedName name="Ensayos" localSheetId="4">#REF!</definedName>
    <definedName name="Ensayos" localSheetId="7">#REF!</definedName>
    <definedName name="Ensayos" localSheetId="6">#REF!</definedName>
    <definedName name="Ensayos" localSheetId="0">#REF!</definedName>
    <definedName name="Ensayos">#REF!</definedName>
    <definedName name="EQIPOS" localSheetId="11">#REF!</definedName>
    <definedName name="EQIPOS" localSheetId="4">#REF!</definedName>
    <definedName name="EQIPOS" localSheetId="7">#REF!</definedName>
    <definedName name="EQIPOS" localSheetId="6">#REF!</definedName>
    <definedName name="EQIPOS" localSheetId="0">#REF!</definedName>
    <definedName name="EQIPOS">#REF!</definedName>
    <definedName name="EQUI" localSheetId="10">[112]EQUIPO!$B$2:$B$36</definedName>
    <definedName name="EQUI" localSheetId="9">[112]EQUIPO!$B$2:$B$36</definedName>
    <definedName name="EQUI" localSheetId="12">[83]EQUIPO!$B$2:$B$36</definedName>
    <definedName name="EQUI">[82]EQUIPO!$B$2:$B$36</definedName>
    <definedName name="EQUIPO" comment="EQUIPO Y TRANSPORTE" localSheetId="10">'[75]Equipo_Trans '!$A$1:$A$51</definedName>
    <definedName name="EQUIPO" localSheetId="9">[113]EQUIPOS!$A$1:$J$32000</definedName>
    <definedName name="EQUIPO" comment="EQUIPO Y TRANSPORTE">'[75]Equipo_Trans '!$A$1:$A$51</definedName>
    <definedName name="EQUIPO_1" localSheetId="10">[112]EQUIPO!$B$2:$D$36</definedName>
    <definedName name="EQUIPO_1" localSheetId="9">[112]EQUIPO!$B$2:$D$36</definedName>
    <definedName name="EQUIPO_1" localSheetId="12">[83]EQUIPO!$B$2:$D$36</definedName>
    <definedName name="EQUIPO_1">[82]EQUIPO!$B$2:$D$36</definedName>
    <definedName name="EQUIPOS" localSheetId="10">[40]Equipo!$A$16:$G$79</definedName>
    <definedName name="EQUIPOS">[40]Equipo!$A$16:$G$79</definedName>
    <definedName name="EREE" localSheetId="10">#REF!</definedName>
    <definedName name="EREE" localSheetId="9">#REF!</definedName>
    <definedName name="EREE" localSheetId="11">#REF!</definedName>
    <definedName name="EREE" localSheetId="4">#REF!</definedName>
    <definedName name="EREE" localSheetId="7">#REF!</definedName>
    <definedName name="EREE" localSheetId="6">#REF!</definedName>
    <definedName name="EREE" localSheetId="0">#REF!</definedName>
    <definedName name="EREE">#REF!</definedName>
    <definedName name="ERR" localSheetId="11">#REF!</definedName>
    <definedName name="ERR" localSheetId="4">#REF!</definedName>
    <definedName name="ERR" localSheetId="7">#REF!</definedName>
    <definedName name="ERR" localSheetId="6">#REF!</definedName>
    <definedName name="ERR" localSheetId="0">#REF!</definedName>
    <definedName name="ERR">#REF!</definedName>
    <definedName name="ES" localSheetId="10">'[69]CIRCUITOS CODENSA'!#REF!</definedName>
    <definedName name="ES" localSheetId="9">'[69]CIRCUITOS CODENSA'!#REF!</definedName>
    <definedName name="ES" localSheetId="11">'[69]CIRCUITOS CODENSA'!#REF!</definedName>
    <definedName name="ES" localSheetId="4">'[69]CIRCUITOS CODENSA'!#REF!</definedName>
    <definedName name="ES" localSheetId="6">'[69]CIRCUITOS CODENSA'!#REF!</definedName>
    <definedName name="ES" localSheetId="0">'[69]CIRCUITOS CODENSA'!#REF!</definedName>
    <definedName name="ES">'[69]CIRCUITOS CODENSA'!#REF!</definedName>
    <definedName name="ESC" localSheetId="3">IF([0]!LG=9,[0]!FES,"")</definedName>
    <definedName name="ESC" localSheetId="9">IF([0]!LG=9,[0]!FES,"")</definedName>
    <definedName name="ESC" localSheetId="11">IF([0]!LG=9,[0]!FES,"")</definedName>
    <definedName name="ESC" localSheetId="4">IF([0]!LG=9,[0]!FES,"")</definedName>
    <definedName name="ESC" localSheetId="7">IF([0]!LG=9,[0]!FES,"")</definedName>
    <definedName name="ESC" localSheetId="6">IF([0]!LG=9,[0]!FES,"")</definedName>
    <definedName name="ESC" localSheetId="0">IF([0]!LG=9,[0]!FES,"")</definedName>
    <definedName name="ESC" localSheetId="12">IF([89]!LG=9,[89]!FES,"")</definedName>
    <definedName name="ESC">IF([0]!LG=9,[0]!FES,"")</definedName>
    <definedName name="ESCALERA" localSheetId="11">#REF!</definedName>
    <definedName name="ESCALERA" localSheetId="4">#REF!</definedName>
    <definedName name="ESCALERA" localSheetId="7">#REF!</definedName>
    <definedName name="ESCALERA" localSheetId="6">#REF!</definedName>
    <definedName name="ESCALERA" localSheetId="0">#REF!</definedName>
    <definedName name="ESCALERA">#REF!</definedName>
    <definedName name="ESMALTMADETOT" localSheetId="11">#REF!</definedName>
    <definedName name="ESMALTMADETOT" localSheetId="4">#REF!</definedName>
    <definedName name="ESMALTMADETOT" localSheetId="7">#REF!</definedName>
    <definedName name="ESMALTMADETOT" localSheetId="6">#REF!</definedName>
    <definedName name="ESMALTMADETOT" localSheetId="0">#REF!</definedName>
    <definedName name="ESMALTMADETOT">#REF!</definedName>
    <definedName name="ESP201.15">'[114]201.15'!$H$49</definedName>
    <definedName name="ESP201.21">'[114]201.21'!$H$50</definedName>
    <definedName name="ESP201.7">'[114]201.7'!$H$52</definedName>
    <definedName name="ESP201.8">'[114]201.8'!$H$53</definedName>
    <definedName name="ESP210.2.2" localSheetId="11">#REF!</definedName>
    <definedName name="ESP210.2.2" localSheetId="4">#REF!</definedName>
    <definedName name="ESP210.2.2" localSheetId="7">#REF!</definedName>
    <definedName name="ESP210.2.2" localSheetId="6">#REF!</definedName>
    <definedName name="ESP210.2.2" localSheetId="0">#REF!</definedName>
    <definedName name="ESP210.2.2">#REF!</definedName>
    <definedName name="ESP225P" localSheetId="11">#REF!</definedName>
    <definedName name="ESP225P" localSheetId="4">#REF!</definedName>
    <definedName name="ESP225P" localSheetId="7">#REF!</definedName>
    <definedName name="ESP225P" localSheetId="6">#REF!</definedName>
    <definedName name="ESP225P" localSheetId="0">#REF!</definedName>
    <definedName name="ESP225P">#REF!</definedName>
    <definedName name="ESP330.1P">'[114]330.1P (7801)'!$H$50</definedName>
    <definedName name="ESP632.1P">'[114]632.1P '!$H$57</definedName>
    <definedName name="ESP632.4P">'[114]632.4P'!$H$51</definedName>
    <definedName name="espejo" localSheetId="10">[45]Insumos!#REF!</definedName>
    <definedName name="espejo" localSheetId="9">[45]Insumos!#REF!</definedName>
    <definedName name="espejo" localSheetId="11">[45]Insumos!#REF!</definedName>
    <definedName name="espejo" localSheetId="4">[45]Insumos!#REF!</definedName>
    <definedName name="espejo" localSheetId="6">[45]Insumos!#REF!</definedName>
    <definedName name="espejo" localSheetId="0">[45]Insumos!#REF!</definedName>
    <definedName name="espejo">[45]Insumos!#REF!</definedName>
    <definedName name="EST10A" localSheetId="3">#REF!</definedName>
    <definedName name="EST10A" localSheetId="10">#REF!</definedName>
    <definedName name="EST10A" localSheetId="9">#REF!</definedName>
    <definedName name="EST10A" localSheetId="11">#REF!</definedName>
    <definedName name="EST10A" localSheetId="4">#REF!</definedName>
    <definedName name="EST10A" localSheetId="7">#REF!</definedName>
    <definedName name="EST10A" localSheetId="6">#REF!</definedName>
    <definedName name="EST10A" localSheetId="0">#REF!</definedName>
    <definedName name="EST10A">#REF!</definedName>
    <definedName name="EST10V1" localSheetId="10">#REF!</definedName>
    <definedName name="EST10V1" localSheetId="9">#REF!</definedName>
    <definedName name="EST10V1" localSheetId="11">#REF!</definedName>
    <definedName name="EST10V1" localSheetId="4">#REF!</definedName>
    <definedName name="EST10V1" localSheetId="7">#REF!</definedName>
    <definedName name="EST10V1" localSheetId="6">#REF!</definedName>
    <definedName name="EST10V1" localSheetId="0">#REF!</definedName>
    <definedName name="EST10V1">#REF!</definedName>
    <definedName name="EST11A" localSheetId="10">#REF!</definedName>
    <definedName name="EST11A" localSheetId="9">#REF!</definedName>
    <definedName name="EST11A" localSheetId="11">#REF!</definedName>
    <definedName name="EST11A" localSheetId="4">#REF!</definedName>
    <definedName name="EST11A" localSheetId="7">#REF!</definedName>
    <definedName name="EST11A" localSheetId="6">#REF!</definedName>
    <definedName name="EST11A" localSheetId="0">#REF!</definedName>
    <definedName name="EST11A">#REF!</definedName>
    <definedName name="ESTAC" localSheetId="11">#REF!</definedName>
    <definedName name="ESTAC" localSheetId="4">#REF!</definedName>
    <definedName name="ESTAC" localSheetId="7">#REF!</definedName>
    <definedName name="ESTAC" localSheetId="6">#REF!</definedName>
    <definedName name="ESTAC" localSheetId="0">#REF!</definedName>
    <definedName name="ESTAC">#REF!</definedName>
    <definedName name="ESTACA" localSheetId="10">#REF!</definedName>
    <definedName name="ESTACA" localSheetId="9">#REF!</definedName>
    <definedName name="ESTACA" localSheetId="11">#REF!</definedName>
    <definedName name="ESTACA" localSheetId="4">#REF!</definedName>
    <definedName name="ESTACA" localSheetId="7">#REF!</definedName>
    <definedName name="ESTACA" localSheetId="6">#REF!</definedName>
    <definedName name="ESTACA" localSheetId="0">#REF!</definedName>
    <definedName name="ESTACA">#REF!</definedName>
    <definedName name="ESTACION" localSheetId="11">#REF!</definedName>
    <definedName name="ESTACION" localSheetId="4">#REF!</definedName>
    <definedName name="ESTACION" localSheetId="7">#REF!</definedName>
    <definedName name="ESTACION" localSheetId="6">#REF!</definedName>
    <definedName name="ESTACION" localSheetId="0">#REF!</definedName>
    <definedName name="ESTACION">#REF!</definedName>
    <definedName name="ESTADO_ACUEDUCTO" localSheetId="11">#REF!</definedName>
    <definedName name="ESTADO_ACUEDUCTO" localSheetId="4">#REF!</definedName>
    <definedName name="ESTADO_ACUEDUCTO" localSheetId="7">#REF!</definedName>
    <definedName name="ESTADO_ACUEDUCTO" localSheetId="6">#REF!</definedName>
    <definedName name="ESTADO_ACUEDUCTO" localSheetId="0">#REF!</definedName>
    <definedName name="ESTADO_ACUEDUCTO">#REF!</definedName>
    <definedName name="ESTADO_ALCANTARILLADO" localSheetId="11">#REF!</definedName>
    <definedName name="ESTADO_ALCANTARILLADO" localSheetId="4">#REF!</definedName>
    <definedName name="ESTADO_ALCANTARILLADO" localSheetId="7">#REF!</definedName>
    <definedName name="ESTADO_ALCANTARILLADO" localSheetId="6">#REF!</definedName>
    <definedName name="ESTADO_ALCANTARILLADO" localSheetId="0">#REF!</definedName>
    <definedName name="ESTADO_ALCANTARILLADO">#REF!</definedName>
    <definedName name="Estadocamara" localSheetId="11">#REF!</definedName>
    <definedName name="Estadocamara" localSheetId="4">#REF!</definedName>
    <definedName name="Estadocamara" localSheetId="7">#REF!</definedName>
    <definedName name="Estadocamara" localSheetId="6">#REF!</definedName>
    <definedName name="Estadocamara" localSheetId="0">#REF!</definedName>
    <definedName name="Estadocamara">#REF!</definedName>
    <definedName name="ESTOP">[8]BASE!$D$396</definedName>
    <definedName name="exc" localSheetId="12">[27]PrecRec!$D$6</definedName>
    <definedName name="exc">[28]PrecRec!$D$6</definedName>
    <definedName name="excavaconglomerado" localSheetId="3">#REF!</definedName>
    <definedName name="excavaconglomerado" localSheetId="10">#REF!</definedName>
    <definedName name="excavaconglomerado" localSheetId="9">#REF!</definedName>
    <definedName name="excavaconglomerado" localSheetId="11">#REF!</definedName>
    <definedName name="excavaconglomerado" localSheetId="4">#REF!</definedName>
    <definedName name="excavaconglomerado" localSheetId="7">#REF!</definedName>
    <definedName name="excavaconglomerado" localSheetId="6">#REF!</definedName>
    <definedName name="excavaconglomerado" localSheetId="0">#REF!</definedName>
    <definedName name="excavaconglomerado">#REF!</definedName>
    <definedName name="EXCAVAMANOV" localSheetId="10">#REF!</definedName>
    <definedName name="EXCAVAMANOV" localSheetId="9">#REF!</definedName>
    <definedName name="EXCAVAMANOV" localSheetId="11">#REF!</definedName>
    <definedName name="EXCAVAMANOV" localSheetId="4">#REF!</definedName>
    <definedName name="EXCAVAMANOV" localSheetId="7">#REF!</definedName>
    <definedName name="EXCAVAMANOV" localSheetId="6">#REF!</definedName>
    <definedName name="EXCAVAMANOV" localSheetId="0">#REF!</definedName>
    <definedName name="EXCAVAMANOV">#REF!</definedName>
    <definedName name="EXCAVAMAQUINAV" localSheetId="10">#REF!</definedName>
    <definedName name="EXCAVAMAQUINAV" localSheetId="9">#REF!</definedName>
    <definedName name="EXCAVAMAQUINAV" localSheetId="11">#REF!</definedName>
    <definedName name="EXCAVAMAQUINAV" localSheetId="4">#REF!</definedName>
    <definedName name="EXCAVAMAQUINAV" localSheetId="7">#REF!</definedName>
    <definedName name="EXCAVAMAQUINAV" localSheetId="6">#REF!</definedName>
    <definedName name="EXCAVAMAQUINAV" localSheetId="0">#REF!</definedName>
    <definedName name="EXCAVAMAQUINAV">#REF!</definedName>
    <definedName name="EXCAVATIERRA" localSheetId="10">#REF!</definedName>
    <definedName name="EXCAVATIERRA" localSheetId="9">#REF!</definedName>
    <definedName name="EXCAVATIERRA" localSheetId="11">#REF!</definedName>
    <definedName name="EXCAVATIERRA" localSheetId="4">#REF!</definedName>
    <definedName name="EXCAVATIERRA" localSheetId="7">#REF!</definedName>
    <definedName name="EXCAVATIERRA" localSheetId="6">#REF!</definedName>
    <definedName name="EXCAVATIERRA" localSheetId="0">#REF!</definedName>
    <definedName name="EXCAVATIERRA">#REF!</definedName>
    <definedName name="Excel_BuiltIn__FilterDatabase">[115]Presupuesto_Via_distribuidora!$A$9:$H$344</definedName>
    <definedName name="Excel_BuiltIn__FilterDatabase_2" localSheetId="9">'[116]Presup Av 1o de mayo con 73a '!$A$17:$N$110</definedName>
    <definedName name="Excel_BuiltIn__FilterDatabase_2">'[116]Presup Av 1o de mayo con 73a '!$A$17:$N$110</definedName>
    <definedName name="Excel_BuiltIn_Database" localSheetId="11">#REF!</definedName>
    <definedName name="Excel_BuiltIn_Database" localSheetId="4">#REF!</definedName>
    <definedName name="Excel_BuiltIn_Database" localSheetId="7">#REF!</definedName>
    <definedName name="Excel_BuiltIn_Database" localSheetId="6">#REF!</definedName>
    <definedName name="Excel_BuiltIn_Database" localSheetId="0">#REF!</definedName>
    <definedName name="Excel_BuiltIn_Database">#REF!</definedName>
    <definedName name="Excel_BuiltIn_Print_Area">[115]Presupuesto_Via_distribuidora!$C$1:$H$344</definedName>
    <definedName name="Excel_BuiltIn_Print_Area_1" localSheetId="10">#REF!</definedName>
    <definedName name="Excel_BuiltIn_Print_Area_1" localSheetId="9">#REF!</definedName>
    <definedName name="Excel_BuiltIn_Print_Area_1" localSheetId="11">#REF!</definedName>
    <definedName name="Excel_BuiltIn_Print_Area_1" localSheetId="4">#REF!</definedName>
    <definedName name="Excel_BuiltIn_Print_Area_1" localSheetId="7">#REF!</definedName>
    <definedName name="Excel_BuiltIn_Print_Area_1" localSheetId="6">#REF!</definedName>
    <definedName name="Excel_BuiltIn_Print_Area_1" localSheetId="0">#REF!</definedName>
    <definedName name="Excel_BuiltIn_Print_Area_1">#REF!</definedName>
    <definedName name="Excel_BuiltIn_Print_Area_1_1" localSheetId="10">#REF!</definedName>
    <definedName name="Excel_BuiltIn_Print_Area_1_1" localSheetId="9">#REF!</definedName>
    <definedName name="Excel_BuiltIn_Print_Area_1_1" localSheetId="11">#REF!</definedName>
    <definedName name="Excel_BuiltIn_Print_Area_1_1" localSheetId="4">#REF!</definedName>
    <definedName name="Excel_BuiltIn_Print_Area_1_1" localSheetId="7">#REF!</definedName>
    <definedName name="Excel_BuiltIn_Print_Area_1_1" localSheetId="6">#REF!</definedName>
    <definedName name="Excel_BuiltIn_Print_Area_1_1" localSheetId="0">#REF!</definedName>
    <definedName name="Excel_BuiltIn_Print_Area_1_1">#REF!</definedName>
    <definedName name="Excel_BuiltIn_Print_Area_1_1_1" localSheetId="10">#REF!</definedName>
    <definedName name="Excel_BuiltIn_Print_Area_1_1_1" localSheetId="9">#REF!</definedName>
    <definedName name="Excel_BuiltIn_Print_Area_1_1_1" localSheetId="11">#REF!</definedName>
    <definedName name="Excel_BuiltIn_Print_Area_1_1_1" localSheetId="4">#REF!</definedName>
    <definedName name="Excel_BuiltIn_Print_Area_1_1_1" localSheetId="7">#REF!</definedName>
    <definedName name="Excel_BuiltIn_Print_Area_1_1_1" localSheetId="6">#REF!</definedName>
    <definedName name="Excel_BuiltIn_Print_Area_1_1_1" localSheetId="0">#REF!</definedName>
    <definedName name="Excel_BuiltIn_Print_Area_1_1_1">#REF!</definedName>
    <definedName name="Excel_BuiltIn_Print_Area_1_1_1_1" localSheetId="10">#REF!</definedName>
    <definedName name="Excel_BuiltIn_Print_Area_1_1_1_1" localSheetId="9">#REF!</definedName>
    <definedName name="Excel_BuiltIn_Print_Area_1_1_1_1" localSheetId="11">#REF!</definedName>
    <definedName name="Excel_BuiltIn_Print_Area_1_1_1_1" localSheetId="4">#REF!</definedName>
    <definedName name="Excel_BuiltIn_Print_Area_1_1_1_1" localSheetId="7">#REF!</definedName>
    <definedName name="Excel_BuiltIn_Print_Area_1_1_1_1" localSheetId="6">#REF!</definedName>
    <definedName name="Excel_BuiltIn_Print_Area_1_1_1_1" localSheetId="0">#REF!</definedName>
    <definedName name="Excel_BuiltIn_Print_Area_1_1_1_1">#REF!</definedName>
    <definedName name="Excel_BuiltIn_Print_Area_1_1_1_1_1" localSheetId="10">#REF!</definedName>
    <definedName name="Excel_BuiltIn_Print_Area_1_1_1_1_1" localSheetId="9">#REF!</definedName>
    <definedName name="Excel_BuiltIn_Print_Area_1_1_1_1_1" localSheetId="11">#REF!</definedName>
    <definedName name="Excel_BuiltIn_Print_Area_1_1_1_1_1" localSheetId="4">#REF!</definedName>
    <definedName name="Excel_BuiltIn_Print_Area_1_1_1_1_1" localSheetId="7">#REF!</definedName>
    <definedName name="Excel_BuiltIn_Print_Area_1_1_1_1_1" localSheetId="6">#REF!</definedName>
    <definedName name="Excel_BuiltIn_Print_Area_1_1_1_1_1" localSheetId="0">#REF!</definedName>
    <definedName name="Excel_BuiltIn_Print_Area_1_1_1_1_1">#REF!</definedName>
    <definedName name="Excel_BuiltIn_Print_Area_1_1_1_1_1_1" localSheetId="10">#REF!</definedName>
    <definedName name="Excel_BuiltIn_Print_Area_1_1_1_1_1_1" localSheetId="9">#REF!</definedName>
    <definedName name="Excel_BuiltIn_Print_Area_1_1_1_1_1_1" localSheetId="11">#REF!</definedName>
    <definedName name="Excel_BuiltIn_Print_Area_1_1_1_1_1_1" localSheetId="4">#REF!</definedName>
    <definedName name="Excel_BuiltIn_Print_Area_1_1_1_1_1_1" localSheetId="7">#REF!</definedName>
    <definedName name="Excel_BuiltIn_Print_Area_1_1_1_1_1_1" localSheetId="6">#REF!</definedName>
    <definedName name="Excel_BuiltIn_Print_Area_1_1_1_1_1_1" localSheetId="0">#REF!</definedName>
    <definedName name="Excel_BuiltIn_Print_Area_1_1_1_1_1_1">#REF!</definedName>
    <definedName name="Excel_BuiltIn_Print_Area_1_1_2" localSheetId="11">#REF!</definedName>
    <definedName name="Excel_BuiltIn_Print_Area_1_1_2" localSheetId="4">#REF!</definedName>
    <definedName name="Excel_BuiltIn_Print_Area_1_1_2" localSheetId="7">#REF!</definedName>
    <definedName name="Excel_BuiltIn_Print_Area_1_1_2" localSheetId="6">#REF!</definedName>
    <definedName name="Excel_BuiltIn_Print_Area_1_1_2" localSheetId="0">#REF!</definedName>
    <definedName name="Excel_BuiltIn_Print_Area_1_1_2">#REF!</definedName>
    <definedName name="Excel_BuiltIn_Print_Area_1_1_3" localSheetId="11">#REF!</definedName>
    <definedName name="Excel_BuiltIn_Print_Area_1_1_3" localSheetId="4">#REF!</definedName>
    <definedName name="Excel_BuiltIn_Print_Area_1_1_3" localSheetId="7">#REF!</definedName>
    <definedName name="Excel_BuiltIn_Print_Area_1_1_3" localSheetId="6">#REF!</definedName>
    <definedName name="Excel_BuiltIn_Print_Area_1_1_3" localSheetId="0">#REF!</definedName>
    <definedName name="Excel_BuiltIn_Print_Area_1_1_3">#REF!</definedName>
    <definedName name="Excel_BuiltIn_Print_Area_1_1_3_2" localSheetId="11">#REF!</definedName>
    <definedName name="Excel_BuiltIn_Print_Area_1_1_3_2" localSheetId="4">#REF!</definedName>
    <definedName name="Excel_BuiltIn_Print_Area_1_1_3_2" localSheetId="7">#REF!</definedName>
    <definedName name="Excel_BuiltIn_Print_Area_1_1_3_2" localSheetId="6">#REF!</definedName>
    <definedName name="Excel_BuiltIn_Print_Area_1_1_3_2" localSheetId="0">#REF!</definedName>
    <definedName name="Excel_BuiltIn_Print_Area_1_1_3_2">#REF!</definedName>
    <definedName name="Excel_BuiltIn_Print_Area_1_1_3_7" localSheetId="11">#REF!</definedName>
    <definedName name="Excel_BuiltIn_Print_Area_1_1_3_7" localSheetId="4">#REF!</definedName>
    <definedName name="Excel_BuiltIn_Print_Area_1_1_3_7" localSheetId="7">#REF!</definedName>
    <definedName name="Excel_BuiltIn_Print_Area_1_1_3_7" localSheetId="6">#REF!</definedName>
    <definedName name="Excel_BuiltIn_Print_Area_1_1_3_7" localSheetId="0">#REF!</definedName>
    <definedName name="Excel_BuiltIn_Print_Area_1_1_3_7">#REF!</definedName>
    <definedName name="Excel_BuiltIn_Print_Area_1_1_4" localSheetId="11">#REF!</definedName>
    <definedName name="Excel_BuiltIn_Print_Area_1_1_4" localSheetId="4">#REF!</definedName>
    <definedName name="Excel_BuiltIn_Print_Area_1_1_4" localSheetId="7">#REF!</definedName>
    <definedName name="Excel_BuiltIn_Print_Area_1_1_4" localSheetId="6">#REF!</definedName>
    <definedName name="Excel_BuiltIn_Print_Area_1_1_4" localSheetId="0">#REF!</definedName>
    <definedName name="Excel_BuiltIn_Print_Area_1_1_4">#REF!</definedName>
    <definedName name="Excel_BuiltIn_Print_Area_1_1_7" localSheetId="11">#REF!</definedName>
    <definedName name="Excel_BuiltIn_Print_Area_1_1_7" localSheetId="4">#REF!</definedName>
    <definedName name="Excel_BuiltIn_Print_Area_1_1_7" localSheetId="7">#REF!</definedName>
    <definedName name="Excel_BuiltIn_Print_Area_1_1_7" localSheetId="6">#REF!</definedName>
    <definedName name="Excel_BuiltIn_Print_Area_1_1_7" localSheetId="0">#REF!</definedName>
    <definedName name="Excel_BuiltIn_Print_Area_1_1_7">#REF!</definedName>
    <definedName name="Excel_BuiltIn_Print_Area_2_1" localSheetId="11">#REF!</definedName>
    <definedName name="Excel_BuiltIn_Print_Area_2_1" localSheetId="4">#REF!</definedName>
    <definedName name="Excel_BuiltIn_Print_Area_2_1" localSheetId="7">#REF!</definedName>
    <definedName name="Excel_BuiltIn_Print_Area_2_1" localSheetId="6">#REF!</definedName>
    <definedName name="Excel_BuiltIn_Print_Area_2_1" localSheetId="0">#REF!</definedName>
    <definedName name="Excel_BuiltIn_Print_Area_2_1">#REF!</definedName>
    <definedName name="Excel_BuiltIn_Print_Area_2_1_1" localSheetId="11">#REF!</definedName>
    <definedName name="Excel_BuiltIn_Print_Area_2_1_1" localSheetId="4">#REF!</definedName>
    <definedName name="Excel_BuiltIn_Print_Area_2_1_1" localSheetId="7">#REF!</definedName>
    <definedName name="Excel_BuiltIn_Print_Area_2_1_1" localSheetId="6">#REF!</definedName>
    <definedName name="Excel_BuiltIn_Print_Area_2_1_1" localSheetId="0">#REF!</definedName>
    <definedName name="Excel_BuiltIn_Print_Area_2_1_1">#REF!</definedName>
    <definedName name="Excel_BuiltIn_Print_Area_2_1_2" localSheetId="11">#REF!</definedName>
    <definedName name="Excel_BuiltIn_Print_Area_2_1_2" localSheetId="4">#REF!</definedName>
    <definedName name="Excel_BuiltIn_Print_Area_2_1_2" localSheetId="7">#REF!</definedName>
    <definedName name="Excel_BuiltIn_Print_Area_2_1_2" localSheetId="6">#REF!</definedName>
    <definedName name="Excel_BuiltIn_Print_Area_2_1_2" localSheetId="0">#REF!</definedName>
    <definedName name="Excel_BuiltIn_Print_Area_2_1_2">#REF!</definedName>
    <definedName name="Excel_BuiltIn_Print_Area_2_1_3" localSheetId="11">#REF!</definedName>
    <definedName name="Excel_BuiltIn_Print_Area_2_1_3" localSheetId="4">#REF!</definedName>
    <definedName name="Excel_BuiltIn_Print_Area_2_1_3" localSheetId="7">#REF!</definedName>
    <definedName name="Excel_BuiltIn_Print_Area_2_1_3" localSheetId="6">#REF!</definedName>
    <definedName name="Excel_BuiltIn_Print_Area_2_1_3" localSheetId="0">#REF!</definedName>
    <definedName name="Excel_BuiltIn_Print_Area_2_1_3">#REF!</definedName>
    <definedName name="Excel_BuiltIn_Print_Area_2_1_3_2" localSheetId="11">#REF!</definedName>
    <definedName name="Excel_BuiltIn_Print_Area_2_1_3_2" localSheetId="4">#REF!</definedName>
    <definedName name="Excel_BuiltIn_Print_Area_2_1_3_2" localSheetId="7">#REF!</definedName>
    <definedName name="Excel_BuiltIn_Print_Area_2_1_3_2" localSheetId="6">#REF!</definedName>
    <definedName name="Excel_BuiltIn_Print_Area_2_1_3_2" localSheetId="0">#REF!</definedName>
    <definedName name="Excel_BuiltIn_Print_Area_2_1_3_2">#REF!</definedName>
    <definedName name="Excel_BuiltIn_Print_Area_2_1_3_7" localSheetId="11">#REF!</definedName>
    <definedName name="Excel_BuiltIn_Print_Area_2_1_3_7" localSheetId="4">#REF!</definedName>
    <definedName name="Excel_BuiltIn_Print_Area_2_1_3_7" localSheetId="7">#REF!</definedName>
    <definedName name="Excel_BuiltIn_Print_Area_2_1_3_7" localSheetId="6">#REF!</definedName>
    <definedName name="Excel_BuiltIn_Print_Area_2_1_3_7" localSheetId="0">#REF!</definedName>
    <definedName name="Excel_BuiltIn_Print_Area_2_1_3_7">#REF!</definedName>
    <definedName name="Excel_BuiltIn_Print_Area_2_1_4" localSheetId="11">#REF!</definedName>
    <definedName name="Excel_BuiltIn_Print_Area_2_1_4" localSheetId="4">#REF!</definedName>
    <definedName name="Excel_BuiltIn_Print_Area_2_1_4" localSheetId="7">#REF!</definedName>
    <definedName name="Excel_BuiltIn_Print_Area_2_1_4" localSheetId="6">#REF!</definedName>
    <definedName name="Excel_BuiltIn_Print_Area_2_1_4" localSheetId="0">#REF!</definedName>
    <definedName name="Excel_BuiltIn_Print_Area_2_1_4">#REF!</definedName>
    <definedName name="Excel_BuiltIn_Print_Area_2_1_7" localSheetId="11">#REF!</definedName>
    <definedName name="Excel_BuiltIn_Print_Area_2_1_7" localSheetId="4">#REF!</definedName>
    <definedName name="Excel_BuiltIn_Print_Area_2_1_7" localSheetId="7">#REF!</definedName>
    <definedName name="Excel_BuiltIn_Print_Area_2_1_7" localSheetId="6">#REF!</definedName>
    <definedName name="Excel_BuiltIn_Print_Area_2_1_7" localSheetId="0">#REF!</definedName>
    <definedName name="Excel_BuiltIn_Print_Area_2_1_7">#REF!</definedName>
    <definedName name="Excel_BuiltIn_Print_Area_4" localSheetId="11">#REF!</definedName>
    <definedName name="Excel_BuiltIn_Print_Area_4" localSheetId="4">#REF!</definedName>
    <definedName name="Excel_BuiltIn_Print_Area_4" localSheetId="7">#REF!</definedName>
    <definedName name="Excel_BuiltIn_Print_Area_4" localSheetId="6">#REF!</definedName>
    <definedName name="Excel_BuiltIn_Print_Area_4" localSheetId="0">#REF!</definedName>
    <definedName name="Excel_BuiltIn_Print_Area_4">#REF!</definedName>
    <definedName name="Excel_BuiltIn_Print_Area_4_1" localSheetId="11">#REF!</definedName>
    <definedName name="Excel_BuiltIn_Print_Area_4_1" localSheetId="4">#REF!</definedName>
    <definedName name="Excel_BuiltIn_Print_Area_4_1" localSheetId="7">#REF!</definedName>
    <definedName name="Excel_BuiltIn_Print_Area_4_1" localSheetId="6">#REF!</definedName>
    <definedName name="Excel_BuiltIn_Print_Area_4_1" localSheetId="0">#REF!</definedName>
    <definedName name="Excel_BuiltIn_Print_Area_4_1">#REF!</definedName>
    <definedName name="Excel_BuiltIn_Print_Area_4_1_2" localSheetId="11">#REF!</definedName>
    <definedName name="Excel_BuiltIn_Print_Area_4_1_2" localSheetId="4">#REF!</definedName>
    <definedName name="Excel_BuiltIn_Print_Area_4_1_2" localSheetId="7">#REF!</definedName>
    <definedName name="Excel_BuiltIn_Print_Area_4_1_2" localSheetId="6">#REF!</definedName>
    <definedName name="Excel_BuiltIn_Print_Area_4_1_2" localSheetId="0">#REF!</definedName>
    <definedName name="Excel_BuiltIn_Print_Area_4_1_2">#REF!</definedName>
    <definedName name="Excel_BuiltIn_Print_Area_5" localSheetId="11">#REF!</definedName>
    <definedName name="Excel_BuiltIn_Print_Area_5" localSheetId="4">#REF!</definedName>
    <definedName name="Excel_BuiltIn_Print_Area_5" localSheetId="7">#REF!</definedName>
    <definedName name="Excel_BuiltIn_Print_Area_5" localSheetId="6">#REF!</definedName>
    <definedName name="Excel_BuiltIn_Print_Area_5" localSheetId="0">#REF!</definedName>
    <definedName name="Excel_BuiltIn_Print_Area_5">#REF!</definedName>
    <definedName name="Excel_BuiltIn_Print_Area_5_1" localSheetId="11">#REF!</definedName>
    <definedName name="Excel_BuiltIn_Print_Area_5_1" localSheetId="4">#REF!</definedName>
    <definedName name="Excel_BuiltIn_Print_Area_5_1" localSheetId="7">#REF!</definedName>
    <definedName name="Excel_BuiltIn_Print_Area_5_1" localSheetId="6">#REF!</definedName>
    <definedName name="Excel_BuiltIn_Print_Area_5_1" localSheetId="0">#REF!</definedName>
    <definedName name="Excel_BuiltIn_Print_Area_5_1">#REF!</definedName>
    <definedName name="Excel_BuiltIn_Print_Area_5_1_2" localSheetId="11">#REF!</definedName>
    <definedName name="Excel_BuiltIn_Print_Area_5_1_2" localSheetId="4">#REF!</definedName>
    <definedName name="Excel_BuiltIn_Print_Area_5_1_2" localSheetId="7">#REF!</definedName>
    <definedName name="Excel_BuiltIn_Print_Area_5_1_2" localSheetId="6">#REF!</definedName>
    <definedName name="Excel_BuiltIn_Print_Area_5_1_2" localSheetId="0">#REF!</definedName>
    <definedName name="Excel_BuiltIn_Print_Area_5_1_2">#REF!</definedName>
    <definedName name="Excel_BuiltIn_Print_Area_5_1_3" localSheetId="11">#REF!</definedName>
    <definedName name="Excel_BuiltIn_Print_Area_5_1_3" localSheetId="4">#REF!</definedName>
    <definedName name="Excel_BuiltIn_Print_Area_5_1_3" localSheetId="7">#REF!</definedName>
    <definedName name="Excel_BuiltIn_Print_Area_5_1_3" localSheetId="6">#REF!</definedName>
    <definedName name="Excel_BuiltIn_Print_Area_5_1_3" localSheetId="0">#REF!</definedName>
    <definedName name="Excel_BuiltIn_Print_Area_5_1_3">#REF!</definedName>
    <definedName name="Excel_BuiltIn_Print_Area_5_1_3_2" localSheetId="11">#REF!</definedName>
    <definedName name="Excel_BuiltIn_Print_Area_5_1_3_2" localSheetId="4">#REF!</definedName>
    <definedName name="Excel_BuiltIn_Print_Area_5_1_3_2" localSheetId="7">#REF!</definedName>
    <definedName name="Excel_BuiltIn_Print_Area_5_1_3_2" localSheetId="6">#REF!</definedName>
    <definedName name="Excel_BuiltIn_Print_Area_5_1_3_2" localSheetId="0">#REF!</definedName>
    <definedName name="Excel_BuiltIn_Print_Area_5_1_3_2">#REF!</definedName>
    <definedName name="Excel_BuiltIn_Print_Area_5_1_3_7" localSheetId="11">#REF!</definedName>
    <definedName name="Excel_BuiltIn_Print_Area_5_1_3_7" localSheetId="4">#REF!</definedName>
    <definedName name="Excel_BuiltIn_Print_Area_5_1_3_7" localSheetId="7">#REF!</definedName>
    <definedName name="Excel_BuiltIn_Print_Area_5_1_3_7" localSheetId="6">#REF!</definedName>
    <definedName name="Excel_BuiltIn_Print_Area_5_1_3_7" localSheetId="0">#REF!</definedName>
    <definedName name="Excel_BuiltIn_Print_Area_5_1_3_7">#REF!</definedName>
    <definedName name="Excel_BuiltIn_Print_Area_5_1_4" localSheetId="11">#REF!</definedName>
    <definedName name="Excel_BuiltIn_Print_Area_5_1_4" localSheetId="4">#REF!</definedName>
    <definedName name="Excel_BuiltIn_Print_Area_5_1_4" localSheetId="7">#REF!</definedName>
    <definedName name="Excel_BuiltIn_Print_Area_5_1_4" localSheetId="6">#REF!</definedName>
    <definedName name="Excel_BuiltIn_Print_Area_5_1_4" localSheetId="0">#REF!</definedName>
    <definedName name="Excel_BuiltIn_Print_Area_5_1_4">#REF!</definedName>
    <definedName name="Excel_BuiltIn_Print_Area_5_1_7" localSheetId="11">#REF!</definedName>
    <definedName name="Excel_BuiltIn_Print_Area_5_1_7" localSheetId="4">#REF!</definedName>
    <definedName name="Excel_BuiltIn_Print_Area_5_1_7" localSheetId="7">#REF!</definedName>
    <definedName name="Excel_BuiltIn_Print_Area_5_1_7" localSheetId="6">#REF!</definedName>
    <definedName name="Excel_BuiltIn_Print_Area_5_1_7" localSheetId="0">#REF!</definedName>
    <definedName name="Excel_BuiltIn_Print_Area_5_1_7">#REF!</definedName>
    <definedName name="Excel_BuiltIn_Print_Area_5_2" localSheetId="11">#REF!</definedName>
    <definedName name="Excel_BuiltIn_Print_Area_5_2" localSheetId="4">#REF!</definedName>
    <definedName name="Excel_BuiltIn_Print_Area_5_2" localSheetId="7">#REF!</definedName>
    <definedName name="Excel_BuiltIn_Print_Area_5_2" localSheetId="6">#REF!</definedName>
    <definedName name="Excel_BuiltIn_Print_Area_5_2" localSheetId="0">#REF!</definedName>
    <definedName name="Excel_BuiltIn_Print_Area_5_2">#REF!</definedName>
    <definedName name="Excel_BuiltIn_Print_Area_7" localSheetId="10">#REF!</definedName>
    <definedName name="Excel_BuiltIn_Print_Area_7" localSheetId="9">#REF!</definedName>
    <definedName name="Excel_BuiltIn_Print_Area_7" localSheetId="11">#REF!</definedName>
    <definedName name="Excel_BuiltIn_Print_Area_7" localSheetId="4">#REF!</definedName>
    <definedName name="Excel_BuiltIn_Print_Area_7" localSheetId="7">#REF!</definedName>
    <definedName name="Excel_BuiltIn_Print_Area_7" localSheetId="6">#REF!</definedName>
    <definedName name="Excel_BuiltIn_Print_Area_7" localSheetId="0">#REF!</definedName>
    <definedName name="Excel_BuiltIn_Print_Area_7">#REF!</definedName>
    <definedName name="Excel_BuiltIn_Print_Titles">[115]Presupuesto_Via_distribuidora!$A$2:$IV$8</definedName>
    <definedName name="Excel_BuiltIn_Print_Titles_1" localSheetId="10">#REF!</definedName>
    <definedName name="Excel_BuiltIn_Print_Titles_1" localSheetId="9">#REF!</definedName>
    <definedName name="Excel_BuiltIn_Print_Titles_1" localSheetId="11">#REF!</definedName>
    <definedName name="Excel_BuiltIn_Print_Titles_1" localSheetId="4">#REF!</definedName>
    <definedName name="Excel_BuiltIn_Print_Titles_1" localSheetId="7">#REF!</definedName>
    <definedName name="Excel_BuiltIn_Print_Titles_1" localSheetId="6">#REF!</definedName>
    <definedName name="Excel_BuiltIn_Print_Titles_1" localSheetId="0">#REF!</definedName>
    <definedName name="Excel_BuiltIn_Print_Titles_1">#REF!</definedName>
    <definedName name="Excel_BuiltIn_Print_Titles_1_1" localSheetId="10">#REF!</definedName>
    <definedName name="Excel_BuiltIn_Print_Titles_1_1" localSheetId="9">#REF!</definedName>
    <definedName name="Excel_BuiltIn_Print_Titles_1_1" localSheetId="11">#REF!</definedName>
    <definedName name="Excel_BuiltIn_Print_Titles_1_1" localSheetId="4">#REF!</definedName>
    <definedName name="Excel_BuiltIn_Print_Titles_1_1" localSheetId="7">#REF!</definedName>
    <definedName name="Excel_BuiltIn_Print_Titles_1_1" localSheetId="6">#REF!</definedName>
    <definedName name="Excel_BuiltIn_Print_Titles_1_1" localSheetId="0">#REF!</definedName>
    <definedName name="Excel_BuiltIn_Print_Titles_1_1">#REF!</definedName>
    <definedName name="Excel_BuiltIn_Print_Titles_1_1_1" localSheetId="10">#REF!</definedName>
    <definedName name="Excel_BuiltIn_Print_Titles_1_1_1" localSheetId="9">#REF!</definedName>
    <definedName name="Excel_BuiltIn_Print_Titles_1_1_1" localSheetId="11">#REF!</definedName>
    <definedName name="Excel_BuiltIn_Print_Titles_1_1_1" localSheetId="4">#REF!</definedName>
    <definedName name="Excel_BuiltIn_Print_Titles_1_1_1" localSheetId="7">#REF!</definedName>
    <definedName name="Excel_BuiltIn_Print_Titles_1_1_1" localSheetId="6">#REF!</definedName>
    <definedName name="Excel_BuiltIn_Print_Titles_1_1_1" localSheetId="0">#REF!</definedName>
    <definedName name="Excel_BuiltIn_Print_Titles_1_1_1">#REF!</definedName>
    <definedName name="Excel_BuiltIn_Print_Titles_1_1_1_1" localSheetId="10">#REF!</definedName>
    <definedName name="Excel_BuiltIn_Print_Titles_1_1_1_1" localSheetId="9">#REF!</definedName>
    <definedName name="Excel_BuiltIn_Print_Titles_1_1_1_1" localSheetId="11">#REF!</definedName>
    <definedName name="Excel_BuiltIn_Print_Titles_1_1_1_1" localSheetId="4">#REF!</definedName>
    <definedName name="Excel_BuiltIn_Print_Titles_1_1_1_1" localSheetId="7">#REF!</definedName>
    <definedName name="Excel_BuiltIn_Print_Titles_1_1_1_1" localSheetId="6">#REF!</definedName>
    <definedName name="Excel_BuiltIn_Print_Titles_1_1_1_1" localSheetId="0">#REF!</definedName>
    <definedName name="Excel_BuiltIn_Print_Titles_1_1_1_1">#REF!</definedName>
    <definedName name="Excel_BuiltIn_Print_Titles_3" localSheetId="10">'[117]COSTOS OFICINA'!#REF!</definedName>
    <definedName name="Excel_BuiltIn_Print_Titles_3" localSheetId="9">'[118]COSTOS OFICINA'!#REF!</definedName>
    <definedName name="Excel_BuiltIn_Print_Titles_3" localSheetId="11">'[117]COSTOS OFICINA'!#REF!</definedName>
    <definedName name="Excel_BuiltIn_Print_Titles_3" localSheetId="4">'[117]COSTOS OFICINA'!#REF!</definedName>
    <definedName name="Excel_BuiltIn_Print_Titles_3" localSheetId="6">'[117]COSTOS OFICINA'!#REF!</definedName>
    <definedName name="Excel_BuiltIn_Print_Titles_3" localSheetId="0">'[117]COSTOS OFICINA'!#REF!</definedName>
    <definedName name="Excel_BuiltIn_Print_Titles_3" localSheetId="12">'[119]COSTOS OFICINA'!#REF!</definedName>
    <definedName name="Excel_BuiltIn_Print_Titles_3">'[117]COSTOS OFICINA'!#REF!</definedName>
    <definedName name="Excel_BuiltIn_Print_Titles_4" localSheetId="10">'[117]COSTOS CAMPAMENTO'!#REF!</definedName>
    <definedName name="Excel_BuiltIn_Print_Titles_4" localSheetId="9">#REF!</definedName>
    <definedName name="Excel_BuiltIn_Print_Titles_4" localSheetId="11">'[117]COSTOS CAMPAMENTO'!#REF!</definedName>
    <definedName name="Excel_BuiltIn_Print_Titles_4" localSheetId="4">'[117]COSTOS CAMPAMENTO'!#REF!</definedName>
    <definedName name="Excel_BuiltIn_Print_Titles_4" localSheetId="6">'[117]COSTOS CAMPAMENTO'!#REF!</definedName>
    <definedName name="Excel_BuiltIn_Print_Titles_4" localSheetId="0">'[117]COSTOS CAMPAMENTO'!#REF!</definedName>
    <definedName name="Excel_BuiltIn_Print_Titles_4" localSheetId="12">'[119]COSTOS CAMPAMENTO'!#REF!</definedName>
    <definedName name="Excel_BuiltIn_Print_Titles_4">'[117]COSTOS CAMPAMENTO'!#REF!</definedName>
    <definedName name="EXCROC" localSheetId="12">'[120]Análisis de precios'!$H$52</definedName>
    <definedName name="EXCROC">'[121]Análisis de precios'!$H$52</definedName>
    <definedName name="Existencia" localSheetId="11">#REF!</definedName>
    <definedName name="Existencia" localSheetId="4">#REF!</definedName>
    <definedName name="Existencia" localSheetId="7">#REF!</definedName>
    <definedName name="Existencia" localSheetId="6">#REF!</definedName>
    <definedName name="Existencia" localSheetId="0">#REF!</definedName>
    <definedName name="Existencia">#REF!</definedName>
    <definedName name="EXPL" localSheetId="10">#REF!</definedName>
    <definedName name="EXPL" localSheetId="9">#REF!</definedName>
    <definedName name="EXPL" localSheetId="11">#REF!</definedName>
    <definedName name="EXPL" localSheetId="4">#REF!</definedName>
    <definedName name="EXPL" localSheetId="7">#REF!</definedName>
    <definedName name="EXPL" localSheetId="6">#REF!</definedName>
    <definedName name="EXPL" localSheetId="0">#REF!</definedName>
    <definedName name="EXPL">#REF!</definedName>
    <definedName name="extra" localSheetId="12">'[122]Liquidación de Obra x Administr'!$C$3</definedName>
    <definedName name="extra">'[123]Liquidación de Obra x Administr'!$C$3</definedName>
    <definedName name="f6.2.1.4" localSheetId="11">#REF!</definedName>
    <definedName name="f6.2.1.4" localSheetId="4">#REF!</definedName>
    <definedName name="f6.2.1.4" localSheetId="7">#REF!</definedName>
    <definedName name="f6.2.1.4" localSheetId="6">#REF!</definedName>
    <definedName name="f6.2.1.4" localSheetId="0">#REF!</definedName>
    <definedName name="f6.2.1.4">#REF!</definedName>
    <definedName name="Factor_1.55" localSheetId="11">#REF!</definedName>
    <definedName name="Factor_1.55" localSheetId="4">#REF!</definedName>
    <definedName name="Factor_1.55" localSheetId="7">#REF!</definedName>
    <definedName name="Factor_1.55" localSheetId="6">#REF!</definedName>
    <definedName name="Factor_1.55" localSheetId="0">#REF!</definedName>
    <definedName name="Factor_1.55">#REF!</definedName>
    <definedName name="Factor1.55" localSheetId="11">#REF!</definedName>
    <definedName name="Factor1.55" localSheetId="4">#REF!</definedName>
    <definedName name="Factor1.55" localSheetId="7">#REF!</definedName>
    <definedName name="Factor1.55" localSheetId="6">#REF!</definedName>
    <definedName name="Factor1.55" localSheetId="0">#REF!</definedName>
    <definedName name="Factor1.55">#REF!</definedName>
    <definedName name="Factor2.1" localSheetId="11">#REF!</definedName>
    <definedName name="Factor2.1" localSheetId="4">#REF!</definedName>
    <definedName name="Factor2.1" localSheetId="7">#REF!</definedName>
    <definedName name="Factor2.1" localSheetId="6">#REF!</definedName>
    <definedName name="Factor2.1" localSheetId="0">#REF!</definedName>
    <definedName name="Factor2.1">#REF!</definedName>
    <definedName name="FactorCostoPotencia" localSheetId="10">[98]Modelo!#REF!</definedName>
    <definedName name="FactorCostoPotencia" localSheetId="9">[98]Modelo!#REF!</definedName>
    <definedName name="FactorCostoPotencia" localSheetId="11">[98]Modelo!#REF!</definedName>
    <definedName name="FactorCostoPotencia" localSheetId="4">[98]Modelo!#REF!</definedName>
    <definedName name="FactorCostoPotencia" localSheetId="6">[98]Modelo!#REF!</definedName>
    <definedName name="FactorCostoPotencia" localSheetId="0">[98]Modelo!#REF!</definedName>
    <definedName name="FactorCostoPotencia">[98]Modelo!#REF!</definedName>
    <definedName name="FactorMultFinal" localSheetId="10">#REF!</definedName>
    <definedName name="FactorMultFinal" localSheetId="9">#REF!</definedName>
    <definedName name="FactorMultFinal" localSheetId="11">#REF!</definedName>
    <definedName name="FactorMultFinal" localSheetId="4">#REF!</definedName>
    <definedName name="FactorMultFinal" localSheetId="7">#REF!</definedName>
    <definedName name="FactorMultFinal" localSheetId="6">#REF!</definedName>
    <definedName name="FactorMultFinal" localSheetId="0">#REF!</definedName>
    <definedName name="FactorMultFinal">#REF!</definedName>
    <definedName name="FactorMultiplicaCalculado" localSheetId="10">#REF!</definedName>
    <definedName name="FactorMultiplicaCalculado" localSheetId="9">#REF!</definedName>
    <definedName name="FactorMultiplicaCalculado" localSheetId="11">#REF!</definedName>
    <definedName name="FactorMultiplicaCalculado" localSheetId="4">#REF!</definedName>
    <definedName name="FactorMultiplicaCalculado" localSheetId="7">#REF!</definedName>
    <definedName name="FactorMultiplicaCalculado" localSheetId="6">#REF!</definedName>
    <definedName name="FactorMultiplicaCalculado" localSheetId="0">#REF!</definedName>
    <definedName name="FactorMultiplicaCalculado">#REF!</definedName>
    <definedName name="fafssdfasfd" localSheetId="11">#REF!</definedName>
    <definedName name="fafssdfasfd" localSheetId="4">#REF!</definedName>
    <definedName name="fafssdfasfd" localSheetId="7">#REF!</definedName>
    <definedName name="fafssdfasfd" localSheetId="6">#REF!</definedName>
    <definedName name="fafssdfasfd" localSheetId="0">#REF!</definedName>
    <definedName name="fafssdfasfd">#REF!</definedName>
    <definedName name="fd" localSheetId="11">'[82]A. P. U.'!#REF!</definedName>
    <definedName name="fd" localSheetId="4">'[82]A. P. U.'!#REF!</definedName>
    <definedName name="fd" localSheetId="6">'[82]A. P. U.'!#REF!</definedName>
    <definedName name="fd" localSheetId="0">'[82]A. P. U.'!#REF!</definedName>
    <definedName name="fd" localSheetId="12">'[83]A. P. U.'!#REF!</definedName>
    <definedName name="fd">'[82]A. P. U.'!#REF!</definedName>
    <definedName name="fdf" localSheetId="11">#REF!</definedName>
    <definedName name="fdf" localSheetId="4">#REF!</definedName>
    <definedName name="fdf" localSheetId="7">#REF!</definedName>
    <definedName name="fdf" localSheetId="6">#REF!</definedName>
    <definedName name="fdf" localSheetId="0">#REF!</definedName>
    <definedName name="fdf">#REF!</definedName>
    <definedName name="FDGASDFASD" localSheetId="11">#REF!</definedName>
    <definedName name="FDGASDFASD" localSheetId="4">#REF!</definedName>
    <definedName name="FDGASDFASD" localSheetId="7">#REF!</definedName>
    <definedName name="FDGASDFASD" localSheetId="6">#REF!</definedName>
    <definedName name="FDGASDFASD" localSheetId="0">#REF!</definedName>
    <definedName name="FDGASDFASD">#REF!</definedName>
    <definedName name="fDWD" localSheetId="10">#REF!</definedName>
    <definedName name="fDWD" localSheetId="9">#REF!</definedName>
    <definedName name="fDWD" localSheetId="11">#REF!</definedName>
    <definedName name="fDWD" localSheetId="4">#REF!</definedName>
    <definedName name="fDWD" localSheetId="7">#REF!</definedName>
    <definedName name="fDWD" localSheetId="6">#REF!</definedName>
    <definedName name="fDWD" localSheetId="0">#REF!</definedName>
    <definedName name="fDWD">#REF!</definedName>
    <definedName name="FEB" localSheetId="10">#REF!</definedName>
    <definedName name="FEB" localSheetId="9">#REF!</definedName>
    <definedName name="Feb">[110]FEB!$A$12:$H$33</definedName>
    <definedName name="Feb_C">[110]FEB!$A$35:$H$51</definedName>
    <definedName name="FECH" localSheetId="9">[55]DATOS!$D$6</definedName>
    <definedName name="FECH">[55]DATOS!$D$6</definedName>
    <definedName name="FECHA" localSheetId="3">#REF!</definedName>
    <definedName name="Fecha" localSheetId="10">[96]Datos!$B$7</definedName>
    <definedName name="Fecha" localSheetId="9">[96]Datos!$B$7</definedName>
    <definedName name="FECHA" localSheetId="11">#REF!</definedName>
    <definedName name="FECHA" localSheetId="4">#REF!</definedName>
    <definedName name="FECHA" localSheetId="7">#REF!</definedName>
    <definedName name="FECHA" localSheetId="6">#REF!</definedName>
    <definedName name="FECHA" localSheetId="0">#REF!</definedName>
    <definedName name="FECHA">#REF!</definedName>
    <definedName name="Festivos" localSheetId="10">'[121]días habiles 2015'!$D$2:$D$21</definedName>
    <definedName name="Festivos" localSheetId="12">'[120]días habiles 2015'!$D$2:$D$21</definedName>
    <definedName name="Festivos">'[121]días habiles 2015'!$D$2:$D$21</definedName>
    <definedName name="ff" localSheetId="3">#REF!</definedName>
    <definedName name="ff" localSheetId="11">#REF!</definedName>
    <definedName name="ff" localSheetId="4">#REF!</definedName>
    <definedName name="ff" localSheetId="7">#REF!</definedName>
    <definedName name="ff" localSheetId="6">#REF!</definedName>
    <definedName name="ff" localSheetId="0">#REF!</definedName>
    <definedName name="ff">#REF!</definedName>
    <definedName name="fi" localSheetId="11">#REF!</definedName>
    <definedName name="fi" localSheetId="4">#REF!</definedName>
    <definedName name="fi" localSheetId="7">#REF!</definedName>
    <definedName name="fi" localSheetId="6">#REF!</definedName>
    <definedName name="fi" localSheetId="0">#REF!</definedName>
    <definedName name="fi">#REF!</definedName>
    <definedName name="FIELT" localSheetId="11">#REF!</definedName>
    <definedName name="FIELT" localSheetId="4">#REF!</definedName>
    <definedName name="FIELT" localSheetId="7">#REF!</definedName>
    <definedName name="FIELT" localSheetId="6">#REF!</definedName>
    <definedName name="FIELT" localSheetId="0">#REF!</definedName>
    <definedName name="FIELT">#REF!</definedName>
    <definedName name="filt" localSheetId="12">[27]PrecRec!$D$47</definedName>
    <definedName name="filt">[28]PrecRec!$D$47</definedName>
    <definedName name="filtrov" localSheetId="3">#REF!</definedName>
    <definedName name="filtrov" localSheetId="10">#REF!</definedName>
    <definedName name="filtrov" localSheetId="9">#REF!</definedName>
    <definedName name="filtrov" localSheetId="11">#REF!</definedName>
    <definedName name="filtrov" localSheetId="4">#REF!</definedName>
    <definedName name="filtrov" localSheetId="7">#REF!</definedName>
    <definedName name="filtrov" localSheetId="6">#REF!</definedName>
    <definedName name="filtrov" localSheetId="0">#REF!</definedName>
    <definedName name="filtrov">#REF!</definedName>
    <definedName name="Fin_de_semana" localSheetId="10">'[121]días habiles 2015'!$M$1:$M$2</definedName>
    <definedName name="Fin_de_semana" localSheetId="12">'[120]días habiles 2015'!$M$1:$M$2</definedName>
    <definedName name="Fin_de_semana">'[121]días habiles 2015'!$M$1:$M$2</definedName>
    <definedName name="final" localSheetId="11">#REF!</definedName>
    <definedName name="final" localSheetId="4">#REF!</definedName>
    <definedName name="final" localSheetId="7">#REF!</definedName>
    <definedName name="final" localSheetId="6">#REF!</definedName>
    <definedName name="final" localSheetId="0">#REF!</definedName>
    <definedName name="final">#REF!</definedName>
    <definedName name="FINI" localSheetId="11">#REF!</definedName>
    <definedName name="FINI" localSheetId="4">#REF!</definedName>
    <definedName name="FINI" localSheetId="7">#REF!</definedName>
    <definedName name="FINI" localSheetId="6">#REF!</definedName>
    <definedName name="FINI" localSheetId="0">#REF!</definedName>
    <definedName name="FINI">#REF!</definedName>
    <definedName name="fm" localSheetId="11">#REF!</definedName>
    <definedName name="fm" localSheetId="4">#REF!</definedName>
    <definedName name="fm" localSheetId="7">#REF!</definedName>
    <definedName name="fm" localSheetId="6">#REF!</definedName>
    <definedName name="fm" localSheetId="0">#REF!</definedName>
    <definedName name="fm">#REF!</definedName>
    <definedName name="FO" localSheetId="10">'[69]CIRCUITOS CODENSA'!#REF!</definedName>
    <definedName name="FO" localSheetId="9">'[69]CIRCUITOS CODENSA'!#REF!</definedName>
    <definedName name="FO" localSheetId="11">'[69]CIRCUITOS CODENSA'!#REF!</definedName>
    <definedName name="FO" localSheetId="4">'[69]CIRCUITOS CODENSA'!#REF!</definedName>
    <definedName name="FO" localSheetId="6">'[69]CIRCUITOS CODENSA'!#REF!</definedName>
    <definedName name="FO" localSheetId="0">'[69]CIRCUITOS CODENSA'!#REF!</definedName>
    <definedName name="FO">'[69]CIRCUITOS CODENSA'!#REF!</definedName>
    <definedName name="form" localSheetId="12">[27]PrecRec!$D$20</definedName>
    <definedName name="form">[28]PrecRec!$D$20</definedName>
    <definedName name="FORM3" localSheetId="11">#REF!</definedName>
    <definedName name="FORM3" localSheetId="4">#REF!</definedName>
    <definedName name="FORM3" localSheetId="7">#REF!</definedName>
    <definedName name="FORM3" localSheetId="6">#REF!</definedName>
    <definedName name="FORM3" localSheetId="0">#REF!</definedName>
    <definedName name="FORM3">#REF!</definedName>
    <definedName name="FORMA" localSheetId="10">#REF!</definedName>
    <definedName name="FORMA" localSheetId="9">#REF!</definedName>
    <definedName name="FORMA" localSheetId="11">#REF!</definedName>
    <definedName name="FORMA" localSheetId="4">#REF!</definedName>
    <definedName name="FORMA" localSheetId="7">#REF!</definedName>
    <definedName name="FORMA" localSheetId="6">#REF!</definedName>
    <definedName name="FORMA" localSheetId="0">#REF!</definedName>
    <definedName name="FORMA">#REF!</definedName>
    <definedName name="FORMA_">[54]BASE!$D$460</definedName>
    <definedName name="FORMACOL" localSheetId="11">#REF!</definedName>
    <definedName name="FORMACOL" localSheetId="4">#REF!</definedName>
    <definedName name="FORMACOL" localSheetId="7">#REF!</definedName>
    <definedName name="FORMACOL" localSheetId="6">#REF!</definedName>
    <definedName name="FORMACOL" localSheetId="0">#REF!</definedName>
    <definedName name="FORMACOL">#REF!</definedName>
    <definedName name="FORMALE" localSheetId="11">#REF!</definedName>
    <definedName name="FORMALE" localSheetId="4">#REF!</definedName>
    <definedName name="FORMALE" localSheetId="7">#REF!</definedName>
    <definedName name="FORMALE" localSheetId="6">#REF!</definedName>
    <definedName name="FORMALE" localSheetId="0">#REF!</definedName>
    <definedName name="FORMALE">#REF!</definedName>
    <definedName name="FORMALOSA" localSheetId="11">#REF!</definedName>
    <definedName name="FORMALOSA" localSheetId="4">#REF!</definedName>
    <definedName name="FORMALOSA" localSheetId="7">#REF!</definedName>
    <definedName name="FORMALOSA" localSheetId="6">#REF!</definedName>
    <definedName name="FORMALOSA" localSheetId="0">#REF!</definedName>
    <definedName name="FORMALOSA">#REF!</definedName>
    <definedName name="Format" localSheetId="10">#REF!</definedName>
    <definedName name="Format" localSheetId="9">#REF!</definedName>
    <definedName name="Format" localSheetId="11">#REF!</definedName>
    <definedName name="Format" localSheetId="4">#REF!</definedName>
    <definedName name="Format" localSheetId="7">#REF!</definedName>
    <definedName name="Format" localSheetId="6">#REF!</definedName>
    <definedName name="Format" localSheetId="0">#REF!</definedName>
    <definedName name="Format">#REF!</definedName>
    <definedName name="FORMAV" localSheetId="11">#REF!</definedName>
    <definedName name="FORMAV" localSheetId="4">#REF!</definedName>
    <definedName name="FORMAV" localSheetId="7">#REF!</definedName>
    <definedName name="FORMAV" localSheetId="6">#REF!</definedName>
    <definedName name="FORMAV" localSheetId="0">#REF!</definedName>
    <definedName name="FORMAV">#REF!</definedName>
    <definedName name="FORMAVIGACIMIEN" localSheetId="11">#REF!</definedName>
    <definedName name="FORMAVIGACIMIEN" localSheetId="4">#REF!</definedName>
    <definedName name="FORMAVIGACIMIEN" localSheetId="7">#REF!</definedName>
    <definedName name="FORMAVIGACIMIEN" localSheetId="6">#REF!</definedName>
    <definedName name="FORMAVIGACIMIEN" localSheetId="0">#REF!</definedName>
    <definedName name="FORMAVIGACIMIEN">#REF!</definedName>
    <definedName name="FORMAZAPATA" localSheetId="11">#REF!</definedName>
    <definedName name="FORMAZAPATA" localSheetId="4">#REF!</definedName>
    <definedName name="FORMAZAPATA" localSheetId="7">#REF!</definedName>
    <definedName name="FORMAZAPATA" localSheetId="6">#REF!</definedName>
    <definedName name="FORMAZAPATA" localSheetId="0">#REF!</definedName>
    <definedName name="FORMAZAPATA">#REF!</definedName>
    <definedName name="FORMH" localSheetId="11">#REF!</definedName>
    <definedName name="FORMH" localSheetId="4">#REF!</definedName>
    <definedName name="FORMH" localSheetId="7">#REF!</definedName>
    <definedName name="FORMH" localSheetId="6">#REF!</definedName>
    <definedName name="FORMH" localSheetId="0">#REF!</definedName>
    <definedName name="FORMH">#REF!</definedName>
    <definedName name="FORMM" localSheetId="11">#REF!</definedName>
    <definedName name="FORMM" localSheetId="4">#REF!</definedName>
    <definedName name="FORMM" localSheetId="7">#REF!</definedName>
    <definedName name="FORMM" localSheetId="6">#REF!</definedName>
    <definedName name="FORMM" localSheetId="0">#REF!</definedName>
    <definedName name="FORMM">#REF!</definedName>
    <definedName name="Formulario" localSheetId="12">+[124]Formular!$B$7:$G$71</definedName>
    <definedName name="Formulario">+[125]Formular!$B$7:$G$71</definedName>
    <definedName name="formularioCantidades" localSheetId="11">#REF!</definedName>
    <definedName name="formularioCantidades" localSheetId="4">#REF!</definedName>
    <definedName name="formularioCantidades" localSheetId="7">#REF!</definedName>
    <definedName name="formularioCantidades" localSheetId="6">#REF!</definedName>
    <definedName name="formularioCantidades" localSheetId="0">#REF!</definedName>
    <definedName name="formularioCantidades">#REF!</definedName>
    <definedName name="g" localSheetId="10">#REF!</definedName>
    <definedName name="g" localSheetId="9">#REF!</definedName>
    <definedName name="g" localSheetId="11">#REF!</definedName>
    <definedName name="g" localSheetId="4">#REF!</definedName>
    <definedName name="g" localSheetId="7">#REF!</definedName>
    <definedName name="g" localSheetId="6">#REF!</definedName>
    <definedName name="g" localSheetId="0">#REF!</definedName>
    <definedName name="g">#REF!</definedName>
    <definedName name="GALON" localSheetId="10">#REF!</definedName>
    <definedName name="GALON" localSheetId="9">#REF!</definedName>
    <definedName name="GALON" localSheetId="11">#REF!</definedName>
    <definedName name="GALON" localSheetId="4">#REF!</definedName>
    <definedName name="GALON" localSheetId="7">#REF!</definedName>
    <definedName name="GALON" localSheetId="6">#REF!</definedName>
    <definedName name="GALON" localSheetId="0">#REF!</definedName>
    <definedName name="GALON">#REF!</definedName>
    <definedName name="GASO">[8]BASE!$D$481</definedName>
    <definedName name="GastosViajes" localSheetId="3">#REF!</definedName>
    <definedName name="GastosViajes" localSheetId="10">#REF!</definedName>
    <definedName name="GastosViajes" localSheetId="9">#REF!</definedName>
    <definedName name="GastosViajes" localSheetId="11">#REF!</definedName>
    <definedName name="GastosViajes" localSheetId="4">#REF!</definedName>
    <definedName name="GastosViajes" localSheetId="7">#REF!</definedName>
    <definedName name="GastosViajes" localSheetId="6">#REF!</definedName>
    <definedName name="GastosViajes" localSheetId="0">#REF!</definedName>
    <definedName name="GastosViajes">#REF!</definedName>
    <definedName name="GEO" localSheetId="10">#REF!</definedName>
    <definedName name="GEO" localSheetId="9">#REF!</definedName>
    <definedName name="geo" localSheetId="12">[27]PrecRec!$D$39</definedName>
    <definedName name="geo">[28]PrecRec!$D$39</definedName>
    <definedName name="GEOD4">[56]BASE!$D$138</definedName>
    <definedName name="geodren" localSheetId="12">[27]PrecRec!$D$42</definedName>
    <definedName name="geodren">[28]PrecRec!$D$42</definedName>
    <definedName name="geomalla" localSheetId="12">[27]PrecRec!$D$41</definedName>
    <definedName name="geomalla">[28]PrecRec!$D$41</definedName>
    <definedName name="GEOT" localSheetId="11">#REF!</definedName>
    <definedName name="GEOT" localSheetId="4">#REF!</definedName>
    <definedName name="GEOT" localSheetId="7">#REF!</definedName>
    <definedName name="GEOT" localSheetId="6">#REF!</definedName>
    <definedName name="GEOT" localSheetId="0">#REF!</definedName>
    <definedName name="GEOT">#REF!</definedName>
    <definedName name="GG" localSheetId="10">'[69]CIRCUITOS CODENSA'!#REF!</definedName>
    <definedName name="GG" localSheetId="9">'[69]CIRCUITOS CODENSA'!#REF!</definedName>
    <definedName name="GG" localSheetId="11">'[69]CIRCUITOS CODENSA'!#REF!</definedName>
    <definedName name="GG" localSheetId="4">'[69]CIRCUITOS CODENSA'!#REF!</definedName>
    <definedName name="GG" localSheetId="6">'[69]CIRCUITOS CODENSA'!#REF!</definedName>
    <definedName name="GG" localSheetId="0">'[69]CIRCUITOS CODENSA'!#REF!</definedName>
    <definedName name="GG">'[69]CIRCUITOS CODENSA'!#REF!</definedName>
    <definedName name="ghyju" localSheetId="11">#REF!</definedName>
    <definedName name="ghyju" localSheetId="4">#REF!</definedName>
    <definedName name="ghyju" localSheetId="7">#REF!</definedName>
    <definedName name="ghyju" localSheetId="6">#REF!</definedName>
    <definedName name="ghyju" localSheetId="0">#REF!</definedName>
    <definedName name="ghyju">#REF!</definedName>
    <definedName name="giova" localSheetId="11">#REF!</definedName>
    <definedName name="giova" localSheetId="4">#REF!</definedName>
    <definedName name="giova" localSheetId="7">#REF!</definedName>
    <definedName name="giova" localSheetId="6">#REF!</definedName>
    <definedName name="giova" localSheetId="0">#REF!</definedName>
    <definedName name="giova">#REF!</definedName>
    <definedName name="GKJDGDIJZ">"Imagen 3"</definedName>
    <definedName name="_xlnm.Recorder" localSheetId="3">#REF!</definedName>
    <definedName name="_xlnm.Recorder" localSheetId="10">#REF!</definedName>
    <definedName name="_xlnm.Recorder" localSheetId="9">#REF!</definedName>
    <definedName name="_xlnm.Recorder" localSheetId="11">#REF!</definedName>
    <definedName name="_xlnm.Recorder" localSheetId="4">#REF!</definedName>
    <definedName name="_xlnm.Recorder" localSheetId="7">#REF!</definedName>
    <definedName name="_xlnm.Recorder" localSheetId="6">#REF!</definedName>
    <definedName name="_xlnm.Recorder" localSheetId="0">#REF!</definedName>
    <definedName name="_xlnm.Recorder">#REF!</definedName>
    <definedName name="GRAMA" localSheetId="11">#REF!</definedName>
    <definedName name="GRAMA" localSheetId="4">#REF!</definedName>
    <definedName name="GRAMA" localSheetId="7">#REF!</definedName>
    <definedName name="GRAMA" localSheetId="6">#REF!</definedName>
    <definedName name="GRAMA" localSheetId="0">#REF!</definedName>
    <definedName name="GRAMA">#REF!</definedName>
    <definedName name="GRANIPLAST" localSheetId="11">#REF!</definedName>
    <definedName name="GRANIPLAST" localSheetId="4">#REF!</definedName>
    <definedName name="GRANIPLAST" localSheetId="7">#REF!</definedName>
    <definedName name="GRANIPLAST" localSheetId="6">#REF!</definedName>
    <definedName name="GRANIPLAST" localSheetId="0">#REF!</definedName>
    <definedName name="GRANIPLAST">#REF!</definedName>
    <definedName name="GRAP" localSheetId="11">#REF!</definedName>
    <definedName name="GRAP" localSheetId="4">#REF!</definedName>
    <definedName name="GRAP" localSheetId="7">#REF!</definedName>
    <definedName name="GRAP" localSheetId="6">#REF!</definedName>
    <definedName name="GRAP" localSheetId="0">#REF!</definedName>
    <definedName name="GRAP">#REF!</definedName>
    <definedName name="grapas" localSheetId="12">'[27]32'!$E$24</definedName>
    <definedName name="grapas">'[28]32'!$E$24</definedName>
    <definedName name="GRAV2" localSheetId="11">#REF!</definedName>
    <definedName name="GRAV2" localSheetId="4">#REF!</definedName>
    <definedName name="GRAV2" localSheetId="7">#REF!</definedName>
    <definedName name="GRAV2" localSheetId="6">#REF!</definedName>
    <definedName name="GRAV2" localSheetId="0">#REF!</definedName>
    <definedName name="GRAV2">#REF!</definedName>
    <definedName name="GRAV3">[37]BASE!$C$47</definedName>
    <definedName name="GRAV4">[126]BASE!$D$63</definedName>
    <definedName name="GRAVILLA" localSheetId="10">#REF!</definedName>
    <definedName name="GRAVILLA" localSheetId="9">#REF!</definedName>
    <definedName name="GRAVILLA">[47]MATERIALES!$D$3</definedName>
    <definedName name="GRUPO1" localSheetId="3">#REF!</definedName>
    <definedName name="GRUPO1" localSheetId="11">#REF!</definedName>
    <definedName name="GRUPO1" localSheetId="4">#REF!</definedName>
    <definedName name="GRUPO1" localSheetId="7">#REF!</definedName>
    <definedName name="GRUPO1" localSheetId="6">#REF!</definedName>
    <definedName name="GRUPO1" localSheetId="0">#REF!</definedName>
    <definedName name="GRUPO1">#REF!</definedName>
    <definedName name="GRUPO2" localSheetId="11">#REF!</definedName>
    <definedName name="GRUPO2" localSheetId="4">#REF!</definedName>
    <definedName name="GRUPO2" localSheetId="7">#REF!</definedName>
    <definedName name="GRUPO2" localSheetId="6">#REF!</definedName>
    <definedName name="GRUPO2" localSheetId="0">#REF!</definedName>
    <definedName name="GRUPO2">#REF!</definedName>
    <definedName name="GT" localSheetId="3">IF([0]!LG=9,[0]!FES,"")</definedName>
    <definedName name="GT" localSheetId="9">IF([0]!LG=9,[0]!FES,"")</definedName>
    <definedName name="GT" localSheetId="11">IF([0]!LG=9,[0]!FES,"")</definedName>
    <definedName name="GT" localSheetId="4">IF([0]!LG=9,[0]!FES,"")</definedName>
    <definedName name="GT" localSheetId="7">IF([0]!LG=9,[0]!FES,"")</definedName>
    <definedName name="GT" localSheetId="6">IF([0]!LG=9,[0]!FES,"")</definedName>
    <definedName name="GT" localSheetId="0">IF([0]!LG=9,[0]!FES,"")</definedName>
    <definedName name="GT" localSheetId="12">IF([89]!LG=9,[89]!FES,"")</definedName>
    <definedName name="GT">IF([0]!LG=9,[0]!FES,"")</definedName>
    <definedName name="h" localSheetId="10">#REF!</definedName>
    <definedName name="h" localSheetId="9">#REF!</definedName>
    <definedName name="H" localSheetId="11">#REF!</definedName>
    <definedName name="H" localSheetId="4">#REF!</definedName>
    <definedName name="H" localSheetId="7">#REF!</definedName>
    <definedName name="H" localSheetId="6">#REF!</definedName>
    <definedName name="H" localSheetId="0">#REF!</definedName>
    <definedName name="H">#REF!</definedName>
    <definedName name="H5917Ç" localSheetId="11">#REF!</definedName>
    <definedName name="H5917Ç" localSheetId="4">#REF!</definedName>
    <definedName name="H5917Ç" localSheetId="7">#REF!</definedName>
    <definedName name="H5917Ç" localSheetId="6">#REF!</definedName>
    <definedName name="H5917Ç" localSheetId="0">#REF!</definedName>
    <definedName name="H5917Ç">#REF!</definedName>
    <definedName name="HABITANTES" localSheetId="11">#REF!</definedName>
    <definedName name="HABITANTES" localSheetId="4">#REF!</definedName>
    <definedName name="HABITANTES" localSheetId="7">#REF!</definedName>
    <definedName name="HABITANTES" localSheetId="6">#REF!</definedName>
    <definedName name="HABITANTES" localSheetId="0">#REF!</definedName>
    <definedName name="HABITANTES">#REF!</definedName>
    <definedName name="HC78MH" localSheetId="11">#REF!</definedName>
    <definedName name="HC78MH" localSheetId="4">#REF!</definedName>
    <definedName name="HC78MH" localSheetId="7">#REF!</definedName>
    <definedName name="HC78MH" localSheetId="6">#REF!</definedName>
    <definedName name="HC78MH" localSheetId="0">#REF!</definedName>
    <definedName name="HC78MH">#REF!</definedName>
    <definedName name="hh" localSheetId="11">#REF!</definedName>
    <definedName name="hh" localSheetId="4">#REF!</definedName>
    <definedName name="hh" localSheetId="7">#REF!</definedName>
    <definedName name="hh" localSheetId="6">#REF!</definedName>
    <definedName name="hh" localSheetId="0">#REF!</definedName>
    <definedName name="hh">#REF!</definedName>
    <definedName name="Hid" localSheetId="12">'[29]Interc de Hidr.'!$E:$E</definedName>
    <definedName name="Hid">'[30]Interc de Hidr.'!$E$1:$E$65536</definedName>
    <definedName name="hierro60v" localSheetId="10">#REF!</definedName>
    <definedName name="hierro60v" localSheetId="9">#REF!</definedName>
    <definedName name="hierro60v" localSheetId="11">#REF!</definedName>
    <definedName name="hierro60v" localSheetId="4">#REF!</definedName>
    <definedName name="hierro60v" localSheetId="7">#REF!</definedName>
    <definedName name="hierro60v" localSheetId="6">#REF!</definedName>
    <definedName name="hierro60v" localSheetId="0">#REF!</definedName>
    <definedName name="hierro60v">#REF!</definedName>
    <definedName name="HJGUJHG" localSheetId="11">#REF!</definedName>
    <definedName name="HJGUJHG" localSheetId="4">#REF!</definedName>
    <definedName name="HJGUJHG" localSheetId="7">#REF!</definedName>
    <definedName name="HJGUJHG" localSheetId="6">#REF!</definedName>
    <definedName name="HJGUJHG" localSheetId="0">#REF!</definedName>
    <definedName name="HJGUJHG">#REF!</definedName>
    <definedName name="hjk" localSheetId="11">[127]INDICE!#REF!</definedName>
    <definedName name="hjk" localSheetId="4">[127]INDICE!#REF!</definedName>
    <definedName name="hjk" localSheetId="7">[127]INDICE!#REF!</definedName>
    <definedName name="hjk" localSheetId="6">[127]INDICE!#REF!</definedName>
    <definedName name="hjk" localSheetId="0">[127]INDICE!#REF!</definedName>
    <definedName name="hjk">[127]INDICE!#REF!</definedName>
    <definedName name="HM3EB" localSheetId="11">#REF!</definedName>
    <definedName name="HM3EB" localSheetId="4">#REF!</definedName>
    <definedName name="HM3EB" localSheetId="7">#REF!</definedName>
    <definedName name="HM3EB" localSheetId="6">#REF!</definedName>
    <definedName name="HM3EB" localSheetId="0">#REF!</definedName>
    <definedName name="HM3EB">#REF!</definedName>
    <definedName name="HM3JH" localSheetId="11">#REF!</definedName>
    <definedName name="HM3JH" localSheetId="4">#REF!</definedName>
    <definedName name="HM3JH" localSheetId="7">#REF!</definedName>
    <definedName name="HM3JH" localSheetId="6">#REF!</definedName>
    <definedName name="HM3JH" localSheetId="0">#REF!</definedName>
    <definedName name="HM3JH">#REF!</definedName>
    <definedName name="HMEN" localSheetId="10">#REF!</definedName>
    <definedName name="HMEN" localSheetId="9">#REF!</definedName>
    <definedName name="HMEN" localSheetId="11">#REF!</definedName>
    <definedName name="HMEN" localSheetId="4">#REF!</definedName>
    <definedName name="HMEN" localSheetId="7">#REF!</definedName>
    <definedName name="HMEN" localSheetId="6">#REF!</definedName>
    <definedName name="HMEN" localSheetId="0">#REF!</definedName>
    <definedName name="HMEN">#REF!</definedName>
    <definedName name="HMHF3" localSheetId="11">[35]BASE!#REF!</definedName>
    <definedName name="HMHF3" localSheetId="4">[35]BASE!#REF!</definedName>
    <definedName name="HMHF3" localSheetId="6">[35]BASE!#REF!</definedName>
    <definedName name="HMHF3" localSheetId="0">[35]BASE!#REF!</definedName>
    <definedName name="HMHF3" localSheetId="12">[36]BASE!#REF!</definedName>
    <definedName name="HMHF3">[35]BASE!#REF!</definedName>
    <definedName name="HOJA1" localSheetId="3">#REF!</definedName>
    <definedName name="HOJA1" localSheetId="11">#REF!</definedName>
    <definedName name="HOJA1" localSheetId="4">#REF!</definedName>
    <definedName name="HOJA1" localSheetId="7">#REF!</definedName>
    <definedName name="HOJA1" localSheetId="6">#REF!</definedName>
    <definedName name="HOJA1" localSheetId="0">#REF!</definedName>
    <definedName name="HOJA1">#REF!</definedName>
    <definedName name="HonoraProfesionales" localSheetId="10">#REF!</definedName>
    <definedName name="HonoraProfesionales" localSheetId="9">#REF!</definedName>
    <definedName name="HonoraProfesionales" localSheetId="11">#REF!</definedName>
    <definedName name="HonoraProfesionales" localSheetId="4">#REF!</definedName>
    <definedName name="HonoraProfesionales" localSheetId="7">#REF!</definedName>
    <definedName name="HonoraProfesionales" localSheetId="6">#REF!</definedName>
    <definedName name="HonoraProfesionales" localSheetId="0">#REF!</definedName>
    <definedName name="HonoraProfesionales">#REF!</definedName>
    <definedName name="HonoraTecnicos" localSheetId="10">#REF!</definedName>
    <definedName name="HonoraTecnicos" localSheetId="9">#REF!</definedName>
    <definedName name="HonoraTecnicos" localSheetId="11">#REF!</definedName>
    <definedName name="HonoraTecnicos" localSheetId="4">#REF!</definedName>
    <definedName name="HonoraTecnicos" localSheetId="7">#REF!</definedName>
    <definedName name="HonoraTecnicos" localSheetId="6">#REF!</definedName>
    <definedName name="HonoraTecnicos" localSheetId="0">#REF!</definedName>
    <definedName name="HonoraTecnicos">#REF!</definedName>
    <definedName name="HORAA" localSheetId="11">#REF!</definedName>
    <definedName name="HORAA" localSheetId="4">#REF!</definedName>
    <definedName name="HORAA" localSheetId="7">#REF!</definedName>
    <definedName name="HORAA" localSheetId="6">#REF!</definedName>
    <definedName name="HORAA" localSheetId="0">#REF!</definedName>
    <definedName name="HORAA">#REF!</definedName>
    <definedName name="horat" localSheetId="11">'[128]Itemes Renovación'!#REF!</definedName>
    <definedName name="horat" localSheetId="4">'[128]Itemes Renovación'!#REF!</definedName>
    <definedName name="horat" localSheetId="7">'[128]Itemes Renovación'!#REF!</definedName>
    <definedName name="horat" localSheetId="6">'[128]Itemes Renovación'!#REF!</definedName>
    <definedName name="horat" localSheetId="0">'[128]Itemes Renovación'!#REF!</definedName>
    <definedName name="horat">'[128]Itemes Renovación'!#REF!</definedName>
    <definedName name="HT75MH" localSheetId="11">#REF!</definedName>
    <definedName name="HT75MH" localSheetId="4">#REF!</definedName>
    <definedName name="HT75MH" localSheetId="7">#REF!</definedName>
    <definedName name="HT75MH" localSheetId="6">#REF!</definedName>
    <definedName name="HT75MH" localSheetId="0">#REF!</definedName>
    <definedName name="HT75MH">#REF!</definedName>
    <definedName name="HYSTER" localSheetId="11">#REF!</definedName>
    <definedName name="HYSTER" localSheetId="4">#REF!</definedName>
    <definedName name="HYSTER" localSheetId="7">#REF!</definedName>
    <definedName name="HYSTER" localSheetId="6">#REF!</definedName>
    <definedName name="HYSTER" localSheetId="0">#REF!</definedName>
    <definedName name="HYSTER">#REF!</definedName>
    <definedName name="i" localSheetId="10">#REF!</definedName>
    <definedName name="i" localSheetId="9">#REF!</definedName>
    <definedName name="I" localSheetId="12">[27]PrecRec!$D$72</definedName>
    <definedName name="I">[28]PrecRec!$D$72</definedName>
    <definedName name="IF" localSheetId="11">'[82]A. P. U.'!#REF!</definedName>
    <definedName name="IF" localSheetId="4">'[82]A. P. U.'!#REF!</definedName>
    <definedName name="IF" localSheetId="6">'[82]A. P. U.'!#REF!</definedName>
    <definedName name="IF" localSheetId="0">'[82]A. P. U.'!#REF!</definedName>
    <definedName name="IF" localSheetId="12">'[83]A. P. U.'!#REF!</definedName>
    <definedName name="IF">'[82]A. P. U.'!#REF!</definedName>
    <definedName name="ii" localSheetId="11">[48]!absc</definedName>
    <definedName name="ii" localSheetId="4">[48]!absc</definedName>
    <definedName name="ii" localSheetId="6">[48]!absc</definedName>
    <definedName name="ii" localSheetId="0">[48]!absc</definedName>
    <definedName name="ii">[48]!absc</definedName>
    <definedName name="III" localSheetId="11">#REF!</definedName>
    <definedName name="III" localSheetId="4">#REF!</definedName>
    <definedName name="III" localSheetId="7">#REF!</definedName>
    <definedName name="III" localSheetId="6">#REF!</definedName>
    <definedName name="III" localSheetId="0">#REF!</definedName>
    <definedName name="III">#REF!</definedName>
    <definedName name="IMP" localSheetId="3">#REF!</definedName>
    <definedName name="IMP" localSheetId="10">#REF!</definedName>
    <definedName name="IMP" localSheetId="9">#REF!</definedName>
    <definedName name="IMP" localSheetId="11">#REF!</definedName>
    <definedName name="IMP" localSheetId="4">#REF!</definedName>
    <definedName name="IMP" localSheetId="7">#REF!</definedName>
    <definedName name="IMP" localSheetId="6">#REF!</definedName>
    <definedName name="IMP" localSheetId="0">#REF!</definedName>
    <definedName name="IMP">#REF!</definedName>
    <definedName name="Impacto" localSheetId="10">#REF!</definedName>
    <definedName name="Impacto" localSheetId="9">#REF!</definedName>
    <definedName name="Impacto" localSheetId="11">#REF!</definedName>
    <definedName name="Impacto" localSheetId="4">#REF!</definedName>
    <definedName name="Impacto" localSheetId="7">#REF!</definedName>
    <definedName name="Impacto" localSheetId="6">#REF!</definedName>
    <definedName name="Impacto" localSheetId="0">#REF!</definedName>
    <definedName name="Impacto">#REF!</definedName>
    <definedName name="IMPER" localSheetId="11">#REF!</definedName>
    <definedName name="IMPER" localSheetId="4">#REF!</definedName>
    <definedName name="IMPER" localSheetId="7">#REF!</definedName>
    <definedName name="IMPER" localSheetId="6">#REF!</definedName>
    <definedName name="IMPER" localSheetId="0">#REF!</definedName>
    <definedName name="IMPER">#REF!</definedName>
    <definedName name="ImpPolizasConsultoria" localSheetId="10">#REF!</definedName>
    <definedName name="ImpPolizasConsultoria" localSheetId="9">#REF!</definedName>
    <definedName name="ImpPolizasConsultoria" localSheetId="11">#REF!</definedName>
    <definedName name="ImpPolizasConsultoria" localSheetId="4">#REF!</definedName>
    <definedName name="ImpPolizasConsultoria" localSheetId="7">#REF!</definedName>
    <definedName name="ImpPolizasConsultoria" localSheetId="6">#REF!</definedName>
    <definedName name="ImpPolizasConsultoria" localSheetId="0">#REF!</definedName>
    <definedName name="ImpPolizasConsultoria">#REF!</definedName>
    <definedName name="ImpPolizasObra" localSheetId="10">#REF!</definedName>
    <definedName name="ImpPolizasObra" localSheetId="9">#REF!</definedName>
    <definedName name="ImpPolizasObra" localSheetId="11">#REF!</definedName>
    <definedName name="ImpPolizasObra" localSheetId="4">#REF!</definedName>
    <definedName name="ImpPolizasObra" localSheetId="7">#REF!</definedName>
    <definedName name="ImpPolizasObra" localSheetId="6">#REF!</definedName>
    <definedName name="ImpPolizasObra" localSheetId="0">#REF!</definedName>
    <definedName name="ImpPolizasObra">#REF!</definedName>
    <definedName name="IMPRE" localSheetId="11">#REF!</definedName>
    <definedName name="IMPRE" localSheetId="4">#REF!</definedName>
    <definedName name="IMPRE" localSheetId="7">#REF!</definedName>
    <definedName name="IMPRE" localSheetId="6">#REF!</definedName>
    <definedName name="IMPRE" localSheetId="0">#REF!</definedName>
    <definedName name="IMPRE">#REF!</definedName>
    <definedName name="Imprev">[46]PRESUPUESTO!$F$82</definedName>
    <definedName name="IMPREVISTOS">'[47]Formulario N° 4'!$F$130</definedName>
    <definedName name="IMPRI" localSheetId="11">#REF!</definedName>
    <definedName name="IMPRI" localSheetId="4">#REF!</definedName>
    <definedName name="IMPRI" localSheetId="7">#REF!</definedName>
    <definedName name="IMPRI" localSheetId="6">#REF!</definedName>
    <definedName name="IMPRI" localSheetId="0">#REF!</definedName>
    <definedName name="IMPRI">#REF!</definedName>
    <definedName name="Imprimir_área_IM_1" localSheetId="10">#REF!</definedName>
    <definedName name="Imprimir_área_IM_1" localSheetId="9">#REF!</definedName>
    <definedName name="Imprimir_área_IM_1" localSheetId="11">#REF!</definedName>
    <definedName name="Imprimir_área_IM_1" localSheetId="4">#REF!</definedName>
    <definedName name="Imprimir_área_IM_1" localSheetId="7">#REF!</definedName>
    <definedName name="Imprimir_área_IM_1" localSheetId="6">#REF!</definedName>
    <definedName name="Imprimir_área_IM_1" localSheetId="0">#REF!</definedName>
    <definedName name="Imprimir_área_IM_1">#REF!</definedName>
    <definedName name="INCRNOVATOT" localSheetId="11">#REF!</definedName>
    <definedName name="INCRNOVATOT" localSheetId="4">#REF!</definedName>
    <definedName name="INCRNOVATOT" localSheetId="7">#REF!</definedName>
    <definedName name="INCRNOVATOT" localSheetId="6">#REF!</definedName>
    <definedName name="INCRNOVATOT" localSheetId="0">#REF!</definedName>
    <definedName name="INCRNOVATOT">#REF!</definedName>
    <definedName name="INDEX" localSheetId="11">'[71]Presupuesto 2003'!#REF!</definedName>
    <definedName name="INDEX" localSheetId="4">'[71]Presupuesto 2003'!#REF!</definedName>
    <definedName name="INDEX" localSheetId="7">'[71]Presupuesto 2003'!#REF!</definedName>
    <definedName name="INDEX" localSheetId="6">'[71]Presupuesto 2003'!#REF!</definedName>
    <definedName name="INDEX" localSheetId="0">'[71]Presupuesto 2003'!#REF!</definedName>
    <definedName name="INDEX">'[71]Presupuesto 2003'!#REF!</definedName>
    <definedName name="Index." localSheetId="11">'[71]Presupuesto 2003'!#REF!</definedName>
    <definedName name="Index." localSheetId="4">'[71]Presupuesto 2003'!#REF!</definedName>
    <definedName name="Index." localSheetId="6">'[71]Presupuesto 2003'!#REF!</definedName>
    <definedName name="Index." localSheetId="0">'[71]Presupuesto 2003'!#REF!</definedName>
    <definedName name="Index.">'[71]Presupuesto 2003'!#REF!</definedName>
    <definedName name="INDEXa" localSheetId="11">'[71]Presupuesto 2003'!#REF!</definedName>
    <definedName name="INDEXa" localSheetId="4">'[71]Presupuesto 2003'!#REF!</definedName>
    <definedName name="INDEXa" localSheetId="6">'[71]Presupuesto 2003'!#REF!</definedName>
    <definedName name="INDEXa" localSheetId="0">'[71]Presupuesto 2003'!#REF!</definedName>
    <definedName name="INDEXa">'[71]Presupuesto 2003'!#REF!</definedName>
    <definedName name="INDEXACIÓN" localSheetId="11">'[71]Presupuesto 2003'!#REF!</definedName>
    <definedName name="INDEXACIÓN" localSheetId="4">'[71]Presupuesto 2003'!#REF!</definedName>
    <definedName name="INDEXACIÓN" localSheetId="6">'[71]Presupuesto 2003'!#REF!</definedName>
    <definedName name="INDEXACIÓN" localSheetId="0">'[71]Presupuesto 2003'!#REF!</definedName>
    <definedName name="INDEXACIÓN">'[71]Presupuesto 2003'!#REF!</definedName>
    <definedName name="inf" localSheetId="10">#REF!</definedName>
    <definedName name="inf" localSheetId="9">#REF!</definedName>
    <definedName name="inf" localSheetId="11">#REF!</definedName>
    <definedName name="inf" localSheetId="4">#REF!</definedName>
    <definedName name="inf" localSheetId="7">#REF!</definedName>
    <definedName name="inf" localSheetId="6">#REF!</definedName>
    <definedName name="inf" localSheetId="0">#REF!</definedName>
    <definedName name="inf">#REF!</definedName>
    <definedName name="INFG" localSheetId="11">#REF!</definedName>
    <definedName name="INFG" localSheetId="4">#REF!</definedName>
    <definedName name="INFG" localSheetId="7">#REF!</definedName>
    <definedName name="INFG" localSheetId="6">#REF!</definedName>
    <definedName name="INFG" localSheetId="0">#REF!</definedName>
    <definedName name="INFG">#REF!</definedName>
    <definedName name="informe" localSheetId="11">#REF!</definedName>
    <definedName name="informe" localSheetId="4">#REF!</definedName>
    <definedName name="informe" localSheetId="7">#REF!</definedName>
    <definedName name="informe" localSheetId="6">#REF!</definedName>
    <definedName name="informe" localSheetId="0">#REF!</definedName>
    <definedName name="informe">#REF!</definedName>
    <definedName name="Ingeniero" localSheetId="11">#REF!</definedName>
    <definedName name="Ingeniero" localSheetId="4">#REF!</definedName>
    <definedName name="Ingeniero" localSheetId="7">#REF!</definedName>
    <definedName name="Ingeniero" localSheetId="6">#REF!</definedName>
    <definedName name="Ingeniero" localSheetId="0">#REF!</definedName>
    <definedName name="Ingeniero">#REF!</definedName>
    <definedName name="inn" localSheetId="10">#REF!</definedName>
    <definedName name="inn" localSheetId="9">#REF!</definedName>
    <definedName name="inn" localSheetId="11">#REF!</definedName>
    <definedName name="inn" localSheetId="4">#REF!</definedName>
    <definedName name="inn" localSheetId="7">#REF!</definedName>
    <definedName name="inn" localSheetId="6">#REF!</definedName>
    <definedName name="inn" localSheetId="0">#REF!</definedName>
    <definedName name="inn">#REF!</definedName>
    <definedName name="Instalacion" localSheetId="10">#REF!</definedName>
    <definedName name="Instalacion" localSheetId="9">#REF!</definedName>
    <definedName name="Instalacion" localSheetId="11">#REF!</definedName>
    <definedName name="Instalacion" localSheetId="4">#REF!</definedName>
    <definedName name="Instalacion" localSheetId="7">#REF!</definedName>
    <definedName name="Instalacion" localSheetId="6">#REF!</definedName>
    <definedName name="Instalacion" localSheetId="0">#REF!</definedName>
    <definedName name="Instalacion">#REF!</definedName>
    <definedName name="Instalación_TM_incluye15Breake" localSheetId="11">'[61]L. MAT.'!#REF!</definedName>
    <definedName name="Instalación_TM_incluye15Breake" localSheetId="4">'[61]L. MAT.'!#REF!</definedName>
    <definedName name="Instalación_TM_incluye15Breake" localSheetId="7">'[61]L. MAT.'!#REF!</definedName>
    <definedName name="Instalación_TM_incluye15Breake" localSheetId="6">'[61]L. MAT.'!#REF!</definedName>
    <definedName name="Instalación_TM_incluye15Breake" localSheetId="0">'[61]L. MAT.'!#REF!</definedName>
    <definedName name="Instalación_TM_incluye15Breake">'[61]L. MAT.'!#REF!</definedName>
    <definedName name="INSU">[129]INSUMOS!$A$1:$E$65536</definedName>
    <definedName name="INSUMO">VLOOKUP([88]apu!$B1,[88]Insumos!$D$1:$E$65536,2,FALSE)</definedName>
    <definedName name="INSUMOS" localSheetId="3">'[1]APU PVC'!#REF!</definedName>
    <definedName name="Insumos" localSheetId="10">#REF!</definedName>
    <definedName name="Insumos" localSheetId="9">#REF!</definedName>
    <definedName name="INSUMOS" localSheetId="11">'[1]APU PVC'!#REF!</definedName>
    <definedName name="INSUMOS" localSheetId="4">'[1]APU PVC'!#REF!</definedName>
    <definedName name="INSUMOS" localSheetId="6">'[1]APU PVC'!#REF!</definedName>
    <definedName name="INSUMOS" localSheetId="0">'[1]APU PVC'!#REF!</definedName>
    <definedName name="INSUMOS" localSheetId="12">'[1]APU PVC'!#REF!</definedName>
    <definedName name="INSUMOS">'[1]APU PVC'!#REF!</definedName>
    <definedName name="INSUMOSMATRIZ" localSheetId="12">[130]INSUMOS!$B$3:$G$1750</definedName>
    <definedName name="INSUMOSMATRIZ">[131]INSUMOS!$B$3:$G$1750</definedName>
    <definedName name="InTap" localSheetId="12">[29]Interc.tapones!$E:$E</definedName>
    <definedName name="InTap">[30]Interc.tapones!$E$1:$E$65536</definedName>
    <definedName name="INTERv">[132]BASE!$C$5</definedName>
    <definedName name="Interventor">[96]Datos!$B$5</definedName>
    <definedName name="IntVal" localSheetId="12">'[29]Interc.válv.'!$E:$E</definedName>
    <definedName name="IntVal">'[30]Interc.válv.'!$E$1:$E$65536</definedName>
    <definedName name="INV_11" localSheetId="10">'[133]PR 1'!$A$2:$N$655</definedName>
    <definedName name="INV_11" localSheetId="9">'[133]PR 1'!$A$2:$N$655</definedName>
    <definedName name="INV_11">'[134]PR 1'!$A$2:$N$655</definedName>
    <definedName name="Io" localSheetId="10">#REF!</definedName>
    <definedName name="Io" localSheetId="9">#REF!</definedName>
    <definedName name="Io" localSheetId="11">#REF!</definedName>
    <definedName name="Io" localSheetId="4">#REF!</definedName>
    <definedName name="Io" localSheetId="7">#REF!</definedName>
    <definedName name="Io" localSheetId="6">#REF!</definedName>
    <definedName name="Io" localSheetId="0">#REF!</definedName>
    <definedName name="Io">#REF!</definedName>
    <definedName name="irrigador" localSheetId="11">#REF!</definedName>
    <definedName name="irrigador" localSheetId="4">#REF!</definedName>
    <definedName name="irrigador" localSheetId="7">#REF!</definedName>
    <definedName name="irrigador" localSheetId="6">#REF!</definedName>
    <definedName name="irrigador" localSheetId="0">#REF!</definedName>
    <definedName name="irrigador">#REF!</definedName>
    <definedName name="IT" localSheetId="11">#REF!</definedName>
    <definedName name="IT" localSheetId="4">#REF!</definedName>
    <definedName name="IT" localSheetId="7">#REF!</definedName>
    <definedName name="IT" localSheetId="6">#REF!</definedName>
    <definedName name="IT" localSheetId="0">#REF!</definedName>
    <definedName name="IT">#REF!</definedName>
    <definedName name="item" localSheetId="10">[101]PRESUPUESTO!$A$10:$G$830</definedName>
    <definedName name="Item" localSheetId="9">[135]Item!$A$2:$D$213</definedName>
    <definedName name="item">[101]PRESUPUESTO!$A$10:$G$830</definedName>
    <definedName name="ITEM1" localSheetId="11">#REF!</definedName>
    <definedName name="ITEM1" localSheetId="4">#REF!</definedName>
    <definedName name="ITEM1" localSheetId="7">#REF!</definedName>
    <definedName name="ITEM1" localSheetId="6">#REF!</definedName>
    <definedName name="ITEM1" localSheetId="0">#REF!</definedName>
    <definedName name="ITEM1">#REF!</definedName>
    <definedName name="ITEM2" localSheetId="11">#REF!</definedName>
    <definedName name="ITEM2" localSheetId="4">#REF!</definedName>
    <definedName name="ITEM2" localSheetId="7">#REF!</definedName>
    <definedName name="ITEM2" localSheetId="6">#REF!</definedName>
    <definedName name="ITEM2" localSheetId="0">#REF!</definedName>
    <definedName name="ITEM2">#REF!</definedName>
    <definedName name="ITEM2.10">[107]APU!$E$14843</definedName>
    <definedName name="ITEM2.11">[107]APU!$E$14904</definedName>
    <definedName name="ITEM2.12">[107]APU!$E$14965</definedName>
    <definedName name="ITEM3" localSheetId="11">#REF!</definedName>
    <definedName name="ITEM3" localSheetId="4">#REF!</definedName>
    <definedName name="ITEM3" localSheetId="7">#REF!</definedName>
    <definedName name="ITEM3" localSheetId="6">#REF!</definedName>
    <definedName name="ITEM3" localSheetId="0">#REF!</definedName>
    <definedName name="ITEM3">#REF!</definedName>
    <definedName name="ITEM3.15">[107]APU!$E$8621</definedName>
    <definedName name="ITEM3.16">[107]APU!$E$8682</definedName>
    <definedName name="ITEM3.17">[107]APU!$E$8743</definedName>
    <definedName name="ITEM3.18">[107]APU!$E$8804</definedName>
    <definedName name="ITEM3.19">[107]APU!$E$8865</definedName>
    <definedName name="ITEM3.20">[107]APU!$E$8926</definedName>
    <definedName name="ITEM3.21">[107]APU!$E$11915</definedName>
    <definedName name="ITEM3.22">[107]APU!$E$14477</definedName>
    <definedName name="ITEM3.23">[107]APU!$E$15087</definedName>
    <definedName name="ITEM4.20">[107]APU!$E$9170</definedName>
    <definedName name="ITEM4.21">[107]APU!$E$9231</definedName>
    <definedName name="ITEM4.22">[107]APU!$E$9292</definedName>
    <definedName name="ITEM4.23">[107]APU!$E$9353</definedName>
    <definedName name="ITEM4.24">[107]APU!$E$9414</definedName>
    <definedName name="ITEM4.25">[107]APU!$E$9475</definedName>
    <definedName name="ITEM4.26">[107]APU!$E$9536</definedName>
    <definedName name="ITEM4.27">[107]APU!$E$9597</definedName>
    <definedName name="ITEM4.28">[107]APU!$E$9658</definedName>
    <definedName name="ITEM4.29">[107]APU!$E$9719</definedName>
    <definedName name="ITEM4.30">[107]APU!$E$9780</definedName>
    <definedName name="ITEM4.31">[107]APU!$E$9841</definedName>
    <definedName name="ITEM4.32">[107]APU!$E$9902</definedName>
    <definedName name="ITEM4.33">[107]APU!$E$9963</definedName>
    <definedName name="ITEM4.34">[107]APU!$E$10024</definedName>
    <definedName name="ITEM4.35">[107]APU!$E$11549</definedName>
    <definedName name="ITEM4.36">[107]APU!$E$11610</definedName>
    <definedName name="ITEM4.37">[107]APU!$E$15941</definedName>
    <definedName name="ITEM4.38">[107]APU!$E$15148</definedName>
    <definedName name="ITEM4.39">[107]APU!$E$14233</definedName>
    <definedName name="ITEM4.40">[107]APU!$E$14294</definedName>
    <definedName name="ITEM4.41">[107]APU!$E$14355</definedName>
    <definedName name="ITEM4.42">[107]APU!$E$14416</definedName>
    <definedName name="ITEM4.43">[107]APU!$E$14538</definedName>
    <definedName name="ITEM4.44">[107]APU!$E$16002</definedName>
    <definedName name="ITEM4.45">[107]APU!$E$16063</definedName>
    <definedName name="ITEM4.46">[107]APU!$E$14660</definedName>
    <definedName name="ITEM5.100">[107]APU!$E$12403</definedName>
    <definedName name="ITEM5.101">[107]APU!$E$12464</definedName>
    <definedName name="ITEM5.104">[107]APU!$E$12525</definedName>
    <definedName name="ITEM5.105">[107]APU!$E$12586</definedName>
    <definedName name="ITEM5.106">[107]APU!$E$12647</definedName>
    <definedName name="ITEM5.107">[107]APU!$E$12708</definedName>
    <definedName name="ITEM5.108">[107]APU!$E$12769</definedName>
    <definedName name="ITEM5.109">[107]APU!$E$12830</definedName>
    <definedName name="ITEM5.111">[107]APU!$E$12891</definedName>
    <definedName name="ITEM5.112">[107]APU!$E$12952</definedName>
    <definedName name="ITEM5.113">[107]APU!$E$14721</definedName>
    <definedName name="ITEM5.114">[107]APU!$E$14782</definedName>
    <definedName name="ITEM5.115">[107]APU!$E$15026</definedName>
    <definedName name="ITEM5.53">[107]APU!$E$10085</definedName>
    <definedName name="ITEM5.54">[107]APU!$E$10146</definedName>
    <definedName name="ITEM5.55">[107]APU!$E$10207</definedName>
    <definedName name="ITEM5.56">[107]APU!$E$10268</definedName>
    <definedName name="ITEM5.57">[107]APU!$E$10329</definedName>
    <definedName name="ITEM5.58">[107]APU!$E$10390</definedName>
    <definedName name="ITEM5.59">[107]APU!$E$10451</definedName>
    <definedName name="ITEM5.60">[107]APU!$E$10512</definedName>
    <definedName name="ITEM5.61">[107]APU!$E$10573</definedName>
    <definedName name="ITEM5.62">[107]APU!$E$10634</definedName>
    <definedName name="ITEM5.63">[107]APU!$E$10695</definedName>
    <definedName name="ITEM5.64">[107]APU!$E$10756</definedName>
    <definedName name="ITEM5.65">[107]APU!$E$10817</definedName>
    <definedName name="ITEM5.66">[107]APU!$E$10878</definedName>
    <definedName name="ITEM5.67">[107]APU!$E$10939</definedName>
    <definedName name="ITEM5.68">[107]APU!$E$11000</definedName>
    <definedName name="ITEM5.69">[107]APU!$E$11061</definedName>
    <definedName name="ITEM5.70">[107]APU!$E$11122</definedName>
    <definedName name="ITEM5.71">[107]APU!$E$11183</definedName>
    <definedName name="ITEM5.72">[107]APU!$E$11976</definedName>
    <definedName name="ITEM5.73">[107]APU!$E$12037</definedName>
    <definedName name="ITEM5.74">[107]APU!$E$12098</definedName>
    <definedName name="ITEM5.77">[107]APU!$E$12159</definedName>
    <definedName name="ITEM5.78">[107]APU!$E$12281</definedName>
    <definedName name="ITEM5.79">[107]APU!$E$12342</definedName>
    <definedName name="ITEM5.80">[107]APU!$E$12220</definedName>
    <definedName name="ITEM5.82">[107]APU!$E$13989</definedName>
    <definedName name="ITEM5.83">[107]APU!$E$14050</definedName>
    <definedName name="ITEM5.84">[107]APU!$E$13318</definedName>
    <definedName name="ITEM5.85">[107]APU!$E$13379</definedName>
    <definedName name="ITEM5.86">[107]APU!$E$13440</definedName>
    <definedName name="ITEM5.87">[107]APU!$E$13501</definedName>
    <definedName name="ITEM5.88">[107]APU!$E$13562</definedName>
    <definedName name="ITEM5.89">[107]APU!$E$13623</definedName>
    <definedName name="ITEM5.90">[107]APU!$E$13684</definedName>
    <definedName name="ITEM5.91">[107]APU!$E$13745</definedName>
    <definedName name="ITEM5.92">[107]APU!$E$13806</definedName>
    <definedName name="ITEM5.93">[107]APU!$E$13867</definedName>
    <definedName name="ITEM5.94">[107]APU!$E$13928</definedName>
    <definedName name="ITEM5.95">[107]APU!$E$13013</definedName>
    <definedName name="ITEM5.96">[107]APU!$E$13074</definedName>
    <definedName name="ITEM5.97">[107]APU!$E$13135</definedName>
    <definedName name="ITEM5.98">[107]APU!$E$13196</definedName>
    <definedName name="ITEM5.99">[107]APU!$E$13257</definedName>
    <definedName name="ITEM521">[105]ITEMS!$A$522</definedName>
    <definedName name="ITEM7.1">[107]APU!$E$7589</definedName>
    <definedName name="ITEM7.10">[107]APU!$E$8138</definedName>
    <definedName name="ITEM7.11">[107]APU!$E$8199</definedName>
    <definedName name="ITEM7.12">[107]APU!$E$8259</definedName>
    <definedName name="ITEM7.13">[107]APU!$E$8320</definedName>
    <definedName name="ITEM7.14">[107]APU!$E$8381</definedName>
    <definedName name="ITEM7.15">[107]APU!$E$8442</definedName>
    <definedName name="ITEM7.16">[107]APU!$E$8560</definedName>
    <definedName name="ITEM7.17">[107]APU!$E$11244</definedName>
    <definedName name="ITEM7.18">[107]APU!$E$11305</definedName>
    <definedName name="ITEM7.19">[107]APU!$E$11366</definedName>
    <definedName name="ITEM7.2">[107]APU!$E$7650</definedName>
    <definedName name="ITEM7.20">[107]APU!$E$11427</definedName>
    <definedName name="ITEM7.21">[107]APU!$E$11488</definedName>
    <definedName name="ITEM7.22">[107]APU!$E$11671</definedName>
    <definedName name="ITEM7.23">[107]APU!$E$11732</definedName>
    <definedName name="ITEM7.24">[107]APU!$E$14599</definedName>
    <definedName name="ITEM7.25">[107]APU!$E$15209</definedName>
    <definedName name="ITEM7.26">[107]APU!$E$15270</definedName>
    <definedName name="ITEM7.27">[107]APU!$E$15331</definedName>
    <definedName name="ITEM7.28">[107]APU!$E$15392</definedName>
    <definedName name="ITEM7.29">[107]APU!$E$15453</definedName>
    <definedName name="ITEM7.3">[107]APU!$E$7711</definedName>
    <definedName name="ITEM7.30">[107]APU!$E$15514</definedName>
    <definedName name="ITEM7.31">[107]APU!$E$15575</definedName>
    <definedName name="ITEM7.32">[107]APU!$E$15636</definedName>
    <definedName name="ITEM7.33">[107]APU!$E$15697</definedName>
    <definedName name="ITEM7.34">[107]APU!$E$15758</definedName>
    <definedName name="ITEM7.35">[107]APU!$E$15819</definedName>
    <definedName name="ITEM7.4">[107]APU!$E$7772</definedName>
    <definedName name="ITEM7.5">[107]APU!$E$7833</definedName>
    <definedName name="ITEM7.6">[107]APU!$E$7894</definedName>
    <definedName name="ITEM7.7">[107]APU!$E$7955</definedName>
    <definedName name="ITEM7.8">[107]APU!$E$8016</definedName>
    <definedName name="ITEM7.9">[107]APU!$E$8077</definedName>
    <definedName name="ItemCodos" localSheetId="11">#REF!</definedName>
    <definedName name="ItemCodos" localSheetId="4">#REF!</definedName>
    <definedName name="ItemCodos" localSheetId="7">#REF!</definedName>
    <definedName name="ItemCodos" localSheetId="6">#REF!</definedName>
    <definedName name="ItemCodos" localSheetId="0">#REF!</definedName>
    <definedName name="ItemCodos">#REF!</definedName>
    <definedName name="ITEMS" localSheetId="3">'[1]APU PVC'!#REF!</definedName>
    <definedName name="ITEMS" localSheetId="10">#REF!</definedName>
    <definedName name="ITEMS" localSheetId="9">#REF!</definedName>
    <definedName name="ITEMS" localSheetId="11">'[1]APU PVC'!#REF!</definedName>
    <definedName name="ITEMS" localSheetId="4">'[1]APU PVC'!#REF!</definedName>
    <definedName name="ITEMS" localSheetId="7">'[1]APU PVC'!#REF!</definedName>
    <definedName name="ITEMS" localSheetId="6">'[1]APU PVC'!#REF!</definedName>
    <definedName name="ITEMS" localSheetId="0">'[1]APU PVC'!#REF!</definedName>
    <definedName name="ITEMS">'[1]APU PVC'!#REF!</definedName>
    <definedName name="Iterar" localSheetId="11">#REF!</definedName>
    <definedName name="Iterar" localSheetId="4">#REF!</definedName>
    <definedName name="Iterar" localSheetId="7">#REF!</definedName>
    <definedName name="Iterar" localSheetId="6">#REF!</definedName>
    <definedName name="Iterar" localSheetId="0">#REF!</definedName>
    <definedName name="Iterar">#REF!</definedName>
    <definedName name="IVA">'[88]ELE-APU'!$L$1</definedName>
    <definedName name="IVA_UTIL" localSheetId="9">[55]DATOS!$D$11</definedName>
    <definedName name="IVA_UTIL">[55]DATOS!$D$11</definedName>
    <definedName name="IVAConsultoria" localSheetId="3">#REF!</definedName>
    <definedName name="IVAConsultoria" localSheetId="10">#REF!</definedName>
    <definedName name="IVAConsultoria" localSheetId="9">#REF!</definedName>
    <definedName name="IVAConsultoria" localSheetId="11">#REF!</definedName>
    <definedName name="IVAConsultoria" localSheetId="4">#REF!</definedName>
    <definedName name="IVAConsultoria" localSheetId="7">#REF!</definedName>
    <definedName name="IVAConsultoria" localSheetId="6">#REF!</definedName>
    <definedName name="IVAConsultoria" localSheetId="0">#REF!</definedName>
    <definedName name="IVAConsultoria">#REF!</definedName>
    <definedName name="IVASobreUtilidad" localSheetId="10">#REF!</definedName>
    <definedName name="IVASobreUtilidad" localSheetId="9">#REF!</definedName>
    <definedName name="IVASobreUtilidad" localSheetId="11">#REF!</definedName>
    <definedName name="IVASobreUtilidad" localSheetId="4">#REF!</definedName>
    <definedName name="IVASobreUtilidad" localSheetId="7">#REF!</definedName>
    <definedName name="IVASobreUtilidad" localSheetId="6">#REF!</definedName>
    <definedName name="IVASobreUtilidad" localSheetId="0">#REF!</definedName>
    <definedName name="IVASobreUtilidad">#REF!</definedName>
    <definedName name="IvaSUtl">[46]PRESUPUESTO!$F$85</definedName>
    <definedName name="IZQ_AUX">LEFT([88]Auxiliares!$B1,2)</definedName>
    <definedName name="j" localSheetId="3">#REF!</definedName>
    <definedName name="j" localSheetId="11">#REF!</definedName>
    <definedName name="j" localSheetId="4">#REF!</definedName>
    <definedName name="j" localSheetId="7">#REF!</definedName>
    <definedName name="j" localSheetId="6">#REF!</definedName>
    <definedName name="j" localSheetId="0">#REF!</definedName>
    <definedName name="j">#REF!</definedName>
    <definedName name="JAJKZ" localSheetId="10">#REF!</definedName>
    <definedName name="JAJKZ" localSheetId="9">#REF!</definedName>
    <definedName name="JAJKZ" localSheetId="11">#REF!</definedName>
    <definedName name="JAJKZ" localSheetId="4">#REF!</definedName>
    <definedName name="JAJKZ" localSheetId="7">#REF!</definedName>
    <definedName name="JAJKZ" localSheetId="6">#REF!</definedName>
    <definedName name="JAJKZ" localSheetId="0">#REF!</definedName>
    <definedName name="JAJKZ">#REF!</definedName>
    <definedName name="JAPF" localSheetId="11">#REF!</definedName>
    <definedName name="JAPF" localSheetId="4">#REF!</definedName>
    <definedName name="JAPF" localSheetId="7">#REF!</definedName>
    <definedName name="JAPF" localSheetId="6">#REF!</definedName>
    <definedName name="JAPF" localSheetId="0">#REF!</definedName>
    <definedName name="JAPF">#REF!</definedName>
    <definedName name="jdfjkd" localSheetId="11">#REF!</definedName>
    <definedName name="jdfjkd" localSheetId="4">#REF!</definedName>
    <definedName name="jdfjkd" localSheetId="7">#REF!</definedName>
    <definedName name="jdfjkd" localSheetId="6">#REF!</definedName>
    <definedName name="jdfjkd" localSheetId="0">#REF!</definedName>
    <definedName name="jdfjkd">#REF!</definedName>
    <definedName name="jj" localSheetId="11">#REF!</definedName>
    <definedName name="jj" localSheetId="4">#REF!</definedName>
    <definedName name="jj" localSheetId="7">#REF!</definedName>
    <definedName name="jj" localSheetId="6">#REF!</definedName>
    <definedName name="jj" localSheetId="0">#REF!</definedName>
    <definedName name="jj">#REF!</definedName>
    <definedName name="Jornal" localSheetId="9">[58]Jornal!$A$12:$I$31</definedName>
    <definedName name="Jornal">[58]Jornal!$A$12:$I$31</definedName>
    <definedName name="José" localSheetId="11">#REF!</definedName>
    <definedName name="José" localSheetId="4">#REF!</definedName>
    <definedName name="José" localSheetId="7">#REF!</definedName>
    <definedName name="José" localSheetId="6">#REF!</definedName>
    <definedName name="José" localSheetId="0">#REF!</definedName>
    <definedName name="José">#REF!</definedName>
    <definedName name="jqm" localSheetId="11">#REF!</definedName>
    <definedName name="jqm" localSheetId="4">#REF!</definedName>
    <definedName name="jqm" localSheetId="7">#REF!</definedName>
    <definedName name="jqm" localSheetId="6">#REF!</definedName>
    <definedName name="jqm" localSheetId="0">#REF!</definedName>
    <definedName name="jqm">#REF!</definedName>
    <definedName name="JUL" localSheetId="10">#REF!</definedName>
    <definedName name="JUL" localSheetId="9">#REF!</definedName>
    <definedName name="JUL" localSheetId="11">#REF!</definedName>
    <definedName name="JUL" localSheetId="4">#REF!</definedName>
    <definedName name="JUL" localSheetId="7">#REF!</definedName>
    <definedName name="JUL" localSheetId="6">#REF!</definedName>
    <definedName name="JUL" localSheetId="0">#REF!</definedName>
    <definedName name="JUL">#REF!</definedName>
    <definedName name="JulAgo">'[111]Jul-Ago'!$A$12:$H$29</definedName>
    <definedName name="JulAgo_C">'[136]Jul-Ago'!$A$30:$H$45</definedName>
    <definedName name="JUN" localSheetId="10">#REF!</definedName>
    <definedName name="JUN" localSheetId="9">#REF!</definedName>
    <definedName name="JUN" localSheetId="11">#REF!</definedName>
    <definedName name="JUN" localSheetId="4">#REF!</definedName>
    <definedName name="JUN" localSheetId="7">#REF!</definedName>
    <definedName name="JUN" localSheetId="6">#REF!</definedName>
    <definedName name="JUN" localSheetId="0">#REF!</definedName>
    <definedName name="JUN">#REF!</definedName>
    <definedName name="k" localSheetId="11">#REF!</definedName>
    <definedName name="k" localSheetId="4">#REF!</definedName>
    <definedName name="k" localSheetId="7">#REF!</definedName>
    <definedName name="k" localSheetId="6">#REF!</definedName>
    <definedName name="k" localSheetId="0">#REF!</definedName>
    <definedName name="k">#REF!</definedName>
    <definedName name="K0F1" localSheetId="10">#REF!</definedName>
    <definedName name="K0F1" localSheetId="9">#REF!</definedName>
    <definedName name="K0F1" localSheetId="11">#REF!</definedName>
    <definedName name="K0F1" localSheetId="4">#REF!</definedName>
    <definedName name="K0F1" localSheetId="7">#REF!</definedName>
    <definedName name="K0F1" localSheetId="6">#REF!</definedName>
    <definedName name="K0F1" localSheetId="0">#REF!</definedName>
    <definedName name="K0F1">#REF!</definedName>
    <definedName name="K0F2" localSheetId="10">#REF!</definedName>
    <definedName name="K0F2" localSheetId="9">#REF!</definedName>
    <definedName name="K0F2" localSheetId="11">#REF!</definedName>
    <definedName name="K0F2" localSheetId="4">#REF!</definedName>
    <definedName name="K0F2" localSheetId="7">#REF!</definedName>
    <definedName name="K0F2" localSheetId="6">#REF!</definedName>
    <definedName name="K0F2" localSheetId="0">#REF!</definedName>
    <definedName name="K0F2">#REF!</definedName>
    <definedName name="K10ALO" localSheetId="10">#REF!</definedName>
    <definedName name="K10ALO" localSheetId="9">#REF!</definedName>
    <definedName name="K10ALO" localSheetId="11">#REF!</definedName>
    <definedName name="K10ALO" localSheetId="4">#REF!</definedName>
    <definedName name="K10ALO" localSheetId="7">#REF!</definedName>
    <definedName name="K10ALO" localSheetId="6">#REF!</definedName>
    <definedName name="K10ALO" localSheetId="0">#REF!</definedName>
    <definedName name="K10ALO">#REF!</definedName>
    <definedName name="K11ALO" localSheetId="10">#REF!</definedName>
    <definedName name="K11ALO" localSheetId="9">#REF!</definedName>
    <definedName name="K11ALO" localSheetId="11">#REF!</definedName>
    <definedName name="K11ALO" localSheetId="4">#REF!</definedName>
    <definedName name="K11ALO" localSheetId="7">#REF!</definedName>
    <definedName name="K11ALO" localSheetId="6">#REF!</definedName>
    <definedName name="K11ALO" localSheetId="0">#REF!</definedName>
    <definedName name="K11ALO">#REF!</definedName>
    <definedName name="K1F1" localSheetId="10">#REF!</definedName>
    <definedName name="K1F1" localSheetId="9">#REF!</definedName>
    <definedName name="K1F1" localSheetId="11">#REF!</definedName>
    <definedName name="K1F1" localSheetId="4">#REF!</definedName>
    <definedName name="K1F1" localSheetId="7">#REF!</definedName>
    <definedName name="K1F1" localSheetId="6">#REF!</definedName>
    <definedName name="K1F1" localSheetId="0">#REF!</definedName>
    <definedName name="K1F1">#REF!</definedName>
    <definedName name="K1F2" localSheetId="10">#REF!</definedName>
    <definedName name="K1F2" localSheetId="9">#REF!</definedName>
    <definedName name="K1F2" localSheetId="11">#REF!</definedName>
    <definedName name="K1F2" localSheetId="4">#REF!</definedName>
    <definedName name="K1F2" localSheetId="7">#REF!</definedName>
    <definedName name="K1F2" localSheetId="6">#REF!</definedName>
    <definedName name="K1F2" localSheetId="0">#REF!</definedName>
    <definedName name="K1F2">#REF!</definedName>
    <definedName name="K2F1" localSheetId="10">#REF!</definedName>
    <definedName name="K2F1" localSheetId="9">#REF!</definedName>
    <definedName name="K2F1" localSheetId="11">#REF!</definedName>
    <definedName name="K2F1" localSheetId="4">#REF!</definedName>
    <definedName name="K2F1" localSheetId="7">#REF!</definedName>
    <definedName name="K2F1" localSheetId="6">#REF!</definedName>
    <definedName name="K2F1" localSheetId="0">#REF!</definedName>
    <definedName name="K2F1">#REF!</definedName>
    <definedName name="K2F2" localSheetId="10">#REF!</definedName>
    <definedName name="K2F2" localSheetId="9">#REF!</definedName>
    <definedName name="K2F2" localSheetId="11">#REF!</definedName>
    <definedName name="K2F2" localSheetId="4">#REF!</definedName>
    <definedName name="K2F2" localSheetId="7">#REF!</definedName>
    <definedName name="K2F2" localSheetId="6">#REF!</definedName>
    <definedName name="K2F2" localSheetId="0">#REF!</definedName>
    <definedName name="K2F2">#REF!</definedName>
    <definedName name="K3F1" localSheetId="10">#REF!</definedName>
    <definedName name="K3F1" localSheetId="9">#REF!</definedName>
    <definedName name="K3F1" localSheetId="11">#REF!</definedName>
    <definedName name="K3F1" localSheetId="4">#REF!</definedName>
    <definedName name="K3F1" localSheetId="7">#REF!</definedName>
    <definedName name="K3F1" localSheetId="6">#REF!</definedName>
    <definedName name="K3F1" localSheetId="0">#REF!</definedName>
    <definedName name="K3F1">#REF!</definedName>
    <definedName name="K3F2" localSheetId="10">#REF!</definedName>
    <definedName name="K3F2" localSheetId="9">#REF!</definedName>
    <definedName name="K3F2" localSheetId="11">#REF!</definedName>
    <definedName name="K3F2" localSheetId="4">#REF!</definedName>
    <definedName name="K3F2" localSheetId="7">#REF!</definedName>
    <definedName name="K3F2" localSheetId="6">#REF!</definedName>
    <definedName name="K3F2" localSheetId="0">#REF!</definedName>
    <definedName name="K3F2">#REF!</definedName>
    <definedName name="K4F1" localSheetId="10">#REF!</definedName>
    <definedName name="K4F1" localSheetId="9">#REF!</definedName>
    <definedName name="K4F1" localSheetId="11">#REF!</definedName>
    <definedName name="K4F1" localSheetId="4">#REF!</definedName>
    <definedName name="K4F1" localSheetId="7">#REF!</definedName>
    <definedName name="K4F1" localSheetId="6">#REF!</definedName>
    <definedName name="K4F1" localSheetId="0">#REF!</definedName>
    <definedName name="K4F1">#REF!</definedName>
    <definedName name="K4F2" localSheetId="10">#REF!</definedName>
    <definedName name="K4F2" localSheetId="9">#REF!</definedName>
    <definedName name="K4F2" localSheetId="11">#REF!</definedName>
    <definedName name="K4F2" localSheetId="4">#REF!</definedName>
    <definedName name="K4F2" localSheetId="7">#REF!</definedName>
    <definedName name="K4F2" localSheetId="6">#REF!</definedName>
    <definedName name="K4F2" localSheetId="0">#REF!</definedName>
    <definedName name="K4F2">#REF!</definedName>
    <definedName name="K5F1" localSheetId="10">#REF!</definedName>
    <definedName name="K5F1" localSheetId="9">#REF!</definedName>
    <definedName name="K5F1" localSheetId="11">#REF!</definedName>
    <definedName name="K5F1" localSheetId="4">#REF!</definedName>
    <definedName name="K5F1" localSheetId="7">#REF!</definedName>
    <definedName name="K5F1" localSheetId="6">#REF!</definedName>
    <definedName name="K5F1" localSheetId="0">#REF!</definedName>
    <definedName name="K5F1">#REF!</definedName>
    <definedName name="K5F2" localSheetId="10">#REF!</definedName>
    <definedName name="K5F2" localSheetId="9">#REF!</definedName>
    <definedName name="K5F2" localSheetId="11">#REF!</definedName>
    <definedName name="K5F2" localSheetId="4">#REF!</definedName>
    <definedName name="K5F2" localSheetId="7">#REF!</definedName>
    <definedName name="K5F2" localSheetId="6">#REF!</definedName>
    <definedName name="K5F2" localSheetId="0">#REF!</definedName>
    <definedName name="K5F2">#REF!</definedName>
    <definedName name="K6F1" localSheetId="10">#REF!</definedName>
    <definedName name="K6F1" localSheetId="9">#REF!</definedName>
    <definedName name="K6F1" localSheetId="11">#REF!</definedName>
    <definedName name="K6F1" localSheetId="4">#REF!</definedName>
    <definedName name="K6F1" localSheetId="7">#REF!</definedName>
    <definedName name="K6F1" localSheetId="6">#REF!</definedName>
    <definedName name="K6F1" localSheetId="0">#REF!</definedName>
    <definedName name="K6F1">#REF!</definedName>
    <definedName name="K6F2" localSheetId="10">#REF!</definedName>
    <definedName name="K6F2" localSheetId="9">#REF!</definedName>
    <definedName name="K6F2" localSheetId="11">#REF!</definedName>
    <definedName name="K6F2" localSheetId="4">#REF!</definedName>
    <definedName name="K6F2" localSheetId="7">#REF!</definedName>
    <definedName name="K6F2" localSheetId="6">#REF!</definedName>
    <definedName name="K6F2" localSheetId="0">#REF!</definedName>
    <definedName name="K6F2">#REF!</definedName>
    <definedName name="K7F1" localSheetId="10">#REF!</definedName>
    <definedName name="K7F1" localSheetId="9">#REF!</definedName>
    <definedName name="K7F1" localSheetId="11">#REF!</definedName>
    <definedName name="K7F1" localSheetId="4">#REF!</definedName>
    <definedName name="K7F1" localSheetId="7">#REF!</definedName>
    <definedName name="K7F1" localSheetId="6">#REF!</definedName>
    <definedName name="K7F1" localSheetId="0">#REF!</definedName>
    <definedName name="K7F1">#REF!</definedName>
    <definedName name="K7F2" localSheetId="10">#REF!</definedName>
    <definedName name="K7F2" localSheetId="9">#REF!</definedName>
    <definedName name="K7F2" localSheetId="11">#REF!</definedName>
    <definedName name="K7F2" localSheetId="4">#REF!</definedName>
    <definedName name="K7F2" localSheetId="7">#REF!</definedName>
    <definedName name="K7F2" localSheetId="6">#REF!</definedName>
    <definedName name="K7F2" localSheetId="0">#REF!</definedName>
    <definedName name="K7F2">#REF!</definedName>
    <definedName name="K8ALO" localSheetId="10">#REF!</definedName>
    <definedName name="K8ALO" localSheetId="9">#REF!</definedName>
    <definedName name="K8ALO" localSheetId="11">#REF!</definedName>
    <definedName name="K8ALO" localSheetId="4">#REF!</definedName>
    <definedName name="K8ALO" localSheetId="7">#REF!</definedName>
    <definedName name="K8ALO" localSheetId="6">#REF!</definedName>
    <definedName name="K8ALO" localSheetId="0">#REF!</definedName>
    <definedName name="K8ALO">#REF!</definedName>
    <definedName name="K8F1" localSheetId="10">#REF!</definedName>
    <definedName name="K8F1" localSheetId="9">#REF!</definedName>
    <definedName name="K8F1" localSheetId="11">#REF!</definedName>
    <definedName name="K8F1" localSheetId="4">#REF!</definedName>
    <definedName name="K8F1" localSheetId="7">#REF!</definedName>
    <definedName name="K8F1" localSheetId="6">#REF!</definedName>
    <definedName name="K8F1" localSheetId="0">#REF!</definedName>
    <definedName name="K8F1">#REF!</definedName>
    <definedName name="K8F2" localSheetId="10">#REF!</definedName>
    <definedName name="K8F2" localSheetId="9">#REF!</definedName>
    <definedName name="K8F2" localSheetId="11">#REF!</definedName>
    <definedName name="K8F2" localSheetId="4">#REF!</definedName>
    <definedName name="K8F2" localSheetId="7">#REF!</definedName>
    <definedName name="K8F2" localSheetId="6">#REF!</definedName>
    <definedName name="K8F2" localSheetId="0">#REF!</definedName>
    <definedName name="K8F2">#REF!</definedName>
    <definedName name="K9ALO" localSheetId="10">#REF!</definedName>
    <definedName name="K9ALO" localSheetId="9">#REF!</definedName>
    <definedName name="K9ALO" localSheetId="11">#REF!</definedName>
    <definedName name="K9ALO" localSheetId="4">#REF!</definedName>
    <definedName name="K9ALO" localSheetId="7">#REF!</definedName>
    <definedName name="K9ALO" localSheetId="6">#REF!</definedName>
    <definedName name="K9ALO" localSheetId="0">#REF!</definedName>
    <definedName name="K9ALO">#REF!</definedName>
    <definedName name="ka" localSheetId="11">#REF!</definedName>
    <definedName name="ka" localSheetId="4">#REF!</definedName>
    <definedName name="ka" localSheetId="7">#REF!</definedName>
    <definedName name="ka" localSheetId="6">#REF!</definedName>
    <definedName name="ka" localSheetId="0">#REF!</definedName>
    <definedName name="ka">#REF!</definedName>
    <definedName name="Ki" localSheetId="11">#REF!</definedName>
    <definedName name="Ki" localSheetId="4">#REF!</definedName>
    <definedName name="Ki" localSheetId="7">#REF!</definedName>
    <definedName name="Ki" localSheetId="6">#REF!</definedName>
    <definedName name="Ki" localSheetId="0">#REF!</definedName>
    <definedName name="Ki">#REF!</definedName>
    <definedName name="KK" localSheetId="10">#REF!</definedName>
    <definedName name="KK" localSheetId="9">#REF!</definedName>
    <definedName name="KK" localSheetId="11">#REF!</definedName>
    <definedName name="KK" localSheetId="4">#REF!</definedName>
    <definedName name="KK" localSheetId="7">#REF!</definedName>
    <definedName name="KK" localSheetId="6">#REF!</definedName>
    <definedName name="KK" localSheetId="0">#REF!</definedName>
    <definedName name="KK">#REF!</definedName>
    <definedName name="kkkk" localSheetId="11">[137]Lagunas!#REF!</definedName>
    <definedName name="kkkk" localSheetId="4">[137]Lagunas!#REF!</definedName>
    <definedName name="kkkk" localSheetId="7">[137]Lagunas!#REF!</definedName>
    <definedName name="kkkk" localSheetId="6">[137]Lagunas!#REF!</definedName>
    <definedName name="kkkk" localSheetId="0">[137]Lagunas!#REF!</definedName>
    <definedName name="kkkk">[137]Lagunas!#REF!</definedName>
    <definedName name="KL" localSheetId="11">#REF!</definedName>
    <definedName name="KL" localSheetId="4">#REF!</definedName>
    <definedName name="KL" localSheetId="7">#REF!</definedName>
    <definedName name="KL" localSheetId="6">#REF!</definedName>
    <definedName name="KL" localSheetId="0">#REF!</definedName>
    <definedName name="KL">#REF!</definedName>
    <definedName name="KO" localSheetId="10" hidden="1">#REF!</definedName>
    <definedName name="KO" localSheetId="9" hidden="1">#REF!</definedName>
    <definedName name="KO" localSheetId="11" hidden="1">#REF!</definedName>
    <definedName name="KO" localSheetId="4" hidden="1">#REF!</definedName>
    <definedName name="KO" localSheetId="7" hidden="1">#REF!</definedName>
    <definedName name="KO" localSheetId="6" hidden="1">#REF!</definedName>
    <definedName name="KO" localSheetId="0" hidden="1">#REF!</definedName>
    <definedName name="KO" hidden="1">#REF!</definedName>
    <definedName name="KU" localSheetId="11">#REF!</definedName>
    <definedName name="KU" localSheetId="4">#REF!</definedName>
    <definedName name="KU" localSheetId="7">#REF!</definedName>
    <definedName name="KU" localSheetId="6">#REF!</definedName>
    <definedName name="KU" localSheetId="0">#REF!</definedName>
    <definedName name="KU">#REF!</definedName>
    <definedName name="l" comment="Codigo Insumo" localSheetId="10">[138]Insumos!$A$4:$A$1761</definedName>
    <definedName name="l" comment="Codigo Insumo">[138]Insumos!$A$4:$A$1761</definedName>
    <definedName name="la" localSheetId="12">[43]BASE!$D$353</definedName>
    <definedName name="la">[44]BASE!$D$353</definedName>
    <definedName name="LAMPARATOT" localSheetId="11">#REF!</definedName>
    <definedName name="LAMPARATOT" localSheetId="4">#REF!</definedName>
    <definedName name="LAMPARATOT" localSheetId="7">#REF!</definedName>
    <definedName name="LAMPARATOT" localSheetId="6">#REF!</definedName>
    <definedName name="LAMPARATOT" localSheetId="0">#REF!</definedName>
    <definedName name="LAMPARATOT">#REF!</definedName>
    <definedName name="LARGUE">[77]BASE!$D$394</definedName>
    <definedName name="LAVAB" localSheetId="11">#REF!</definedName>
    <definedName name="LAVAB" localSheetId="4">#REF!</definedName>
    <definedName name="LAVAB" localSheetId="7">#REF!</definedName>
    <definedName name="LAVAB" localSheetId="6">#REF!</definedName>
    <definedName name="LAVAB" localSheetId="0">#REF!</definedName>
    <definedName name="LAVAB">#REF!</definedName>
    <definedName name="LAVABLA" localSheetId="11">#REF!</definedName>
    <definedName name="LAVABLA" localSheetId="4">#REF!</definedName>
    <definedName name="LAVABLA" localSheetId="7">#REF!</definedName>
    <definedName name="LAVABLA" localSheetId="6">#REF!</definedName>
    <definedName name="LAVABLA" localSheetId="0">#REF!</definedName>
    <definedName name="LAVABLA">#REF!</definedName>
    <definedName name="Lavamanos" localSheetId="10">[45]Insumos!#REF!</definedName>
    <definedName name="Lavamanos" localSheetId="9">[45]Insumos!#REF!</definedName>
    <definedName name="Lavamanos" localSheetId="11">[45]Insumos!#REF!</definedName>
    <definedName name="Lavamanos" localSheetId="4">[45]Insumos!#REF!</definedName>
    <definedName name="Lavamanos" localSheetId="6">[45]Insumos!#REF!</definedName>
    <definedName name="Lavamanos" localSheetId="0">[45]Insumos!#REF!</definedName>
    <definedName name="Lavamanos">[45]Insumos!#REF!</definedName>
    <definedName name="LAVANOVATOT" localSheetId="11">#REF!</definedName>
    <definedName name="LAVANOVATOT" localSheetId="4">#REF!</definedName>
    <definedName name="LAVANOVATOT" localSheetId="7">#REF!</definedName>
    <definedName name="LAVANOVATOT" localSheetId="6">#REF!</definedName>
    <definedName name="LAVANOVATOT" localSheetId="0">#REF!</definedName>
    <definedName name="LAVANOVATOT">#REF!</definedName>
    <definedName name="LAVAPLATOT" localSheetId="11">#REF!</definedName>
    <definedName name="LAVAPLATOT" localSheetId="4">#REF!</definedName>
    <definedName name="LAVAPLATOT" localSheetId="7">#REF!</definedName>
    <definedName name="LAVAPLATOT" localSheetId="6">#REF!</definedName>
    <definedName name="LAVAPLATOT" localSheetId="0">#REF!</definedName>
    <definedName name="LAVAPLATOT">#REF!</definedName>
    <definedName name="LEVANTE10" localSheetId="11">#REF!</definedName>
    <definedName name="LEVANTE10" localSheetId="4">#REF!</definedName>
    <definedName name="LEVANTE10" localSheetId="7">#REF!</definedName>
    <definedName name="LEVANTE10" localSheetId="6">#REF!</definedName>
    <definedName name="LEVANTE10" localSheetId="0">#REF!</definedName>
    <definedName name="LEVANTE10">#REF!</definedName>
    <definedName name="LEVANTE20" localSheetId="11">#REF!</definedName>
    <definedName name="LEVANTE20" localSheetId="4">#REF!</definedName>
    <definedName name="LEVANTE20" localSheetId="7">#REF!</definedName>
    <definedName name="LEVANTE20" localSheetId="6">#REF!</definedName>
    <definedName name="LEVANTE20" localSheetId="0">#REF!</definedName>
    <definedName name="LEVANTE20">#REF!</definedName>
    <definedName name="LICITACION" localSheetId="3">#REF!</definedName>
    <definedName name="LICITACION" localSheetId="11">#REF!</definedName>
    <definedName name="LICITACION" localSheetId="4">#REF!</definedName>
    <definedName name="LICITACION" localSheetId="7">#REF!</definedName>
    <definedName name="LICITACION" localSheetId="6">#REF!</definedName>
    <definedName name="LICITACION" localSheetId="0">#REF!</definedName>
    <definedName name="LICITACION">#REF!</definedName>
    <definedName name="LIMP" localSheetId="11">#REF!</definedName>
    <definedName name="LIMP" localSheetId="4">#REF!</definedName>
    <definedName name="LIMP" localSheetId="7">#REF!</definedName>
    <definedName name="LIMP" localSheetId="6">#REF!</definedName>
    <definedName name="LIMP" localSheetId="0">#REF!</definedName>
    <definedName name="LIMP">#REF!</definedName>
    <definedName name="LisaCodSAO" localSheetId="11">#REF!</definedName>
    <definedName name="LisaCodSAO" localSheetId="4">#REF!</definedName>
    <definedName name="LisaCodSAO" localSheetId="7">#REF!</definedName>
    <definedName name="LisaCodSAO" localSheetId="6">#REF!</definedName>
    <definedName name="LisaCodSAO" localSheetId="0">#REF!</definedName>
    <definedName name="LisaCodSAO">#REF!</definedName>
    <definedName name="LISBASE1" localSheetId="10">'[139]Lista Base'!$A$4:$C$2691</definedName>
    <definedName name="LISBASE1">'[139]Lista Base'!$A$4:$C$2691</definedName>
    <definedName name="LISBASE2" localSheetId="10">'[140]Lista Base'!$A$4:$D$1999</definedName>
    <definedName name="LISBASE2">'[140]Lista Base'!$A$4:$D$1999</definedName>
    <definedName name="List_cuadrillas" localSheetId="10">[101]Salarios!$D$8:$P$8</definedName>
    <definedName name="List_cuadrillas">[101]Salarios!$D$8:$P$8</definedName>
    <definedName name="lista" localSheetId="11">#REF!</definedName>
    <definedName name="lista" localSheetId="4">#REF!</definedName>
    <definedName name="lista" localSheetId="7">#REF!</definedName>
    <definedName name="lista" localSheetId="6">#REF!</definedName>
    <definedName name="lista" localSheetId="0">#REF!</definedName>
    <definedName name="lista">#REF!</definedName>
    <definedName name="Listacanti" localSheetId="11">#REF!</definedName>
    <definedName name="Listacanti" localSheetId="4">#REF!</definedName>
    <definedName name="Listacanti" localSheetId="7">#REF!</definedName>
    <definedName name="Listacanti" localSheetId="6">#REF!</definedName>
    <definedName name="Listacanti" localSheetId="0">#REF!</definedName>
    <definedName name="Listacanti">#REF!</definedName>
    <definedName name="ListaCantidad" localSheetId="11">#REF!</definedName>
    <definedName name="ListaCantidad" localSheetId="4">#REF!</definedName>
    <definedName name="ListaCantidad" localSheetId="7">#REF!</definedName>
    <definedName name="ListaCantidad" localSheetId="6">#REF!</definedName>
    <definedName name="ListaCantidad" localSheetId="0">#REF!</definedName>
    <definedName name="ListaCantidad">#REF!</definedName>
    <definedName name="LISTADOEQUIPOS" localSheetId="10">[40]Equipo!$A$16:$A$80</definedName>
    <definedName name="LISTADOEQUIPOS">[40]Equipo!$A$16:$A$80</definedName>
    <definedName name="LISTADOMATERIALES" localSheetId="10">[40]Material!$A$11:$A$1009</definedName>
    <definedName name="LISTADOMATERIALES">[40]Material!$A$11:$A$1009</definedName>
    <definedName name="LISTADOMO" localSheetId="10">[40]M.Obra!$A$21:$A$50</definedName>
    <definedName name="LISTADOMO">[40]M.Obra!$A$21:$A$50</definedName>
    <definedName name="LISTADOTRANSPORTES" localSheetId="10">[40]Transp.!$A$16:$A$50</definedName>
    <definedName name="LISTADOTRANSPORTES">[40]Transp.!$A$16:$A$50</definedName>
    <definedName name="ListaItem" localSheetId="11">#REF!</definedName>
    <definedName name="ListaItem" localSheetId="4">#REF!</definedName>
    <definedName name="ListaItem" localSheetId="7">#REF!</definedName>
    <definedName name="ListaItem" localSheetId="6">#REF!</definedName>
    <definedName name="ListaItem" localSheetId="0">#REF!</definedName>
    <definedName name="ListaItem">#REF!</definedName>
    <definedName name="listaprecios" localSheetId="11">#REF!</definedName>
    <definedName name="listaprecios" localSheetId="4">#REF!</definedName>
    <definedName name="listaprecios" localSheetId="7">#REF!</definedName>
    <definedName name="listaprecios" localSheetId="6">#REF!</definedName>
    <definedName name="listaprecios" localSheetId="0">#REF!</definedName>
    <definedName name="listaprecios">#REF!</definedName>
    <definedName name="ListaUni" localSheetId="12">[141]TOTALES!$D$7:$D$654</definedName>
    <definedName name="ListaUni">[142]TOTALES!$D$7:$D$654</definedName>
    <definedName name="LISTON">[77]BASE!$D$395</definedName>
    <definedName name="LISTON2" localSheetId="11">#REF!</definedName>
    <definedName name="LISTON2" localSheetId="4">#REF!</definedName>
    <definedName name="LISTON2" localSheetId="7">#REF!</definedName>
    <definedName name="LISTON2" localSheetId="6">#REF!</definedName>
    <definedName name="LISTON2" localSheetId="0">#REF!</definedName>
    <definedName name="LISTON2">#REF!</definedName>
    <definedName name="LISTON4" localSheetId="11">#REF!</definedName>
    <definedName name="LISTON4" localSheetId="4">#REF!</definedName>
    <definedName name="LISTON4" localSheetId="7">#REF!</definedName>
    <definedName name="LISTON4" localSheetId="6">#REF!</definedName>
    <definedName name="LISTON4" localSheetId="0">#REF!</definedName>
    <definedName name="LISTON4">#REF!</definedName>
    <definedName name="ll" localSheetId="3">#REF!</definedName>
    <definedName name="ll" localSheetId="10">[101]PRESUPUESTO!#REF!</definedName>
    <definedName name="ll" localSheetId="9">[101]PRESUPUESTO!#REF!</definedName>
    <definedName name="ll" localSheetId="11">#REF!</definedName>
    <definedName name="ll" localSheetId="4">#REF!</definedName>
    <definedName name="ll" localSheetId="7">#REF!</definedName>
    <definedName name="ll" localSheetId="6">#REF!</definedName>
    <definedName name="ll" localSheetId="0">#REF!</definedName>
    <definedName name="ll">#REF!</definedName>
    <definedName name="LLAC12" localSheetId="11">#REF!</definedName>
    <definedName name="LLAC12" localSheetId="4">#REF!</definedName>
    <definedName name="LLAC12" localSheetId="7">#REF!</definedName>
    <definedName name="LLAC12" localSheetId="6">#REF!</definedName>
    <definedName name="LLAC12" localSheetId="0">#REF!</definedName>
    <definedName name="LLAC12">#REF!</definedName>
    <definedName name="LLANTAS" localSheetId="10">#REF!</definedName>
    <definedName name="LLANTAS" localSheetId="9">#REF!</definedName>
    <definedName name="LLANTAS" localSheetId="11">#REF!</definedName>
    <definedName name="LLANTAS" localSheetId="4">#REF!</definedName>
    <definedName name="LLANTAS" localSheetId="7">#REF!</definedName>
    <definedName name="LLANTAS" localSheetId="6">#REF!</definedName>
    <definedName name="LLANTAS" localSheetId="0">#REF!</definedName>
    <definedName name="LLANTAS">#REF!</definedName>
    <definedName name="LLAP12" localSheetId="11">#REF!</definedName>
    <definedName name="LLAP12" localSheetId="4">#REF!</definedName>
    <definedName name="LLAP12" localSheetId="7">#REF!</definedName>
    <definedName name="LLAP12" localSheetId="6">#REF!</definedName>
    <definedName name="LLAP12" localSheetId="0">#REF!</definedName>
    <definedName name="LLAP12">#REF!</definedName>
    <definedName name="LLAVE1_2" localSheetId="11">#REF!</definedName>
    <definedName name="LLAVE1_2" localSheetId="4">#REF!</definedName>
    <definedName name="LLAVE1_2" localSheetId="7">#REF!</definedName>
    <definedName name="LLAVE1_2" localSheetId="6">#REF!</definedName>
    <definedName name="LLAVE1_2" localSheetId="0">#REF!</definedName>
    <definedName name="LLAVE1_2">#REF!</definedName>
    <definedName name="LLAVE3_4TOT" localSheetId="11">#REF!</definedName>
    <definedName name="LLAVE3_4TOT" localSheetId="4">#REF!</definedName>
    <definedName name="LLAVE3_4TOT" localSheetId="7">#REF!</definedName>
    <definedName name="LLAVE3_4TOT" localSheetId="6">#REF!</definedName>
    <definedName name="LLAVE3_4TOT" localSheetId="0">#REF!</definedName>
    <definedName name="LLAVE3_4TOT">#REF!</definedName>
    <definedName name="LLAVEMANGUETOT" localSheetId="11">#REF!</definedName>
    <definedName name="LLAVEMANGUETOT" localSheetId="4">#REF!</definedName>
    <definedName name="LLAVEMANGUETOT" localSheetId="7">#REF!</definedName>
    <definedName name="LLAVEMANGUETOT" localSheetId="6">#REF!</definedName>
    <definedName name="LLAVEMANGUETOT" localSheetId="0">#REF!</definedName>
    <definedName name="LLAVEMANGUETOT">#REF!</definedName>
    <definedName name="llenov" localSheetId="10">#REF!</definedName>
    <definedName name="llenov" localSheetId="9">#REF!</definedName>
    <definedName name="llenov" localSheetId="11">#REF!</definedName>
    <definedName name="llenov" localSheetId="4">#REF!</definedName>
    <definedName name="llenov" localSheetId="7">#REF!</definedName>
    <definedName name="llenov" localSheetId="6">#REF!</definedName>
    <definedName name="llenov" localSheetId="0">#REF!</definedName>
    <definedName name="llenov">#REF!</definedName>
    <definedName name="LLLL" localSheetId="10">#REF!</definedName>
    <definedName name="LLLL" localSheetId="9">#REF!</definedName>
    <definedName name="LLLL" localSheetId="11">#REF!</definedName>
    <definedName name="LLLL" localSheetId="4">#REF!</definedName>
    <definedName name="LLLL" localSheetId="7">#REF!</definedName>
    <definedName name="LLLL" localSheetId="6">#REF!</definedName>
    <definedName name="LLLL" localSheetId="0">#REF!</definedName>
    <definedName name="LLLL">#REF!</definedName>
    <definedName name="LO" localSheetId="3">#REF!,#REF!,#REF!,#REF!,#REF!,#REF!,#REF!</definedName>
    <definedName name="LO" localSheetId="10">#REF!,#REF!,#REF!,#REF!,#REF!,#REF!,#REF!</definedName>
    <definedName name="LO" localSheetId="9">#REF!,#REF!,#REF!,#REF!,#REF!,#REF!,#REF!</definedName>
    <definedName name="LO" localSheetId="11">#REF!,#REF!,#REF!,#REF!,#REF!,#REF!,#REF!</definedName>
    <definedName name="LO" localSheetId="4">#REF!,#REF!,#REF!,#REF!,#REF!,#REF!,#REF!</definedName>
    <definedName name="LO" localSheetId="7">#REF!,#REF!,#REF!,#REF!,#REF!,#REF!,#REF!</definedName>
    <definedName name="LO" localSheetId="6">#REF!,#REF!,#REF!,#REF!,#REF!,#REF!,#REF!</definedName>
    <definedName name="LO" localSheetId="0">#REF!,#REF!,#REF!,#REF!,#REF!,#REF!,#REF!</definedName>
    <definedName name="LO" localSheetId="12">#REF!,#REF!,#REF!,#REF!,#REF!,#REF!,#REF!</definedName>
    <definedName name="LO">#REF!,#REF!,#REF!,#REF!,#REF!,#REF!,#REF!</definedName>
    <definedName name="LOCA" localSheetId="11">[143]!absc</definedName>
    <definedName name="LOCA" localSheetId="4">[143]!absc</definedName>
    <definedName name="LOCA" localSheetId="6">[143]!absc</definedName>
    <definedName name="LOCA" localSheetId="0">[143]!absc</definedName>
    <definedName name="LOCA" localSheetId="12">[144]!absc</definedName>
    <definedName name="LOCA">[143]!absc</definedName>
    <definedName name="LOCA1" localSheetId="11">[72]!absc</definedName>
    <definedName name="LOCA1" localSheetId="4">[72]!absc</definedName>
    <definedName name="LOCA1" localSheetId="6">[72]!absc</definedName>
    <definedName name="LOCA1" localSheetId="0">[72]!absc</definedName>
    <definedName name="LOCA1">[72]!absc</definedName>
    <definedName name="LOCALIZACION" localSheetId="11">#REF!</definedName>
    <definedName name="LOCALIZACION" localSheetId="4">#REF!</definedName>
    <definedName name="LOCALIZACION" localSheetId="7">#REF!</definedName>
    <definedName name="LOCALIZACION" localSheetId="6">#REF!</definedName>
    <definedName name="LOCALIZACION" localSheetId="0">#REF!</definedName>
    <definedName name="LOCALIZACION">#REF!</definedName>
    <definedName name="LOCALIZACIÓN_Y_REPLANTEO._ESTRUCTURAS" localSheetId="11">[127]INDICE!#REF!</definedName>
    <definedName name="LOCALIZACIÓN_Y_REPLANTEO._ESTRUCTURAS" localSheetId="4">[127]INDICE!#REF!</definedName>
    <definedName name="LOCALIZACIÓN_Y_REPLANTEO._ESTRUCTURAS" localSheetId="7">[127]INDICE!#REF!</definedName>
    <definedName name="LOCALIZACIÓN_Y_REPLANTEO._ESTRUCTURAS" localSheetId="6">[127]INDICE!#REF!</definedName>
    <definedName name="LOCALIZACIÓN_Y_REPLANTEO._ESTRUCTURAS" localSheetId="0">[127]INDICE!#REF!</definedName>
    <definedName name="LOCALIZACIÓN_Y_REPLANTEO._ESTRUCTURAS">[127]INDICE!#REF!</definedName>
    <definedName name="LOCALIZACIONV" localSheetId="10">#REF!</definedName>
    <definedName name="LOCALIZACIONV" localSheetId="9">#REF!</definedName>
    <definedName name="LOCALIZACIONV" localSheetId="11">#REF!</definedName>
    <definedName name="LOCALIZACIONV" localSheetId="4">#REF!</definedName>
    <definedName name="LOCALIZACIONV" localSheetId="7">#REF!</definedName>
    <definedName name="LOCALIZACIONV" localSheetId="6">#REF!</definedName>
    <definedName name="LOCALIZACIONV" localSheetId="0">#REF!</definedName>
    <definedName name="LOCALIZACIONV">#REF!</definedName>
    <definedName name="localizamuro" localSheetId="10">#REF!</definedName>
    <definedName name="localizamuro" localSheetId="9">#REF!</definedName>
    <definedName name="localizamuro" localSheetId="11">#REF!</definedName>
    <definedName name="localizamuro" localSheetId="4">#REF!</definedName>
    <definedName name="localizamuro" localSheetId="7">#REF!</definedName>
    <definedName name="localizamuro" localSheetId="6">#REF!</definedName>
    <definedName name="localizamuro" localSheetId="0">#REF!</definedName>
    <definedName name="localizamuro">#REF!</definedName>
    <definedName name="LODOS2" localSheetId="11">'[102]Presupuesto 2003'!#REF!</definedName>
    <definedName name="LODOS2" localSheetId="4">'[102]Presupuesto 2003'!#REF!</definedName>
    <definedName name="LODOS2" localSheetId="7">'[102]Presupuesto 2003'!#REF!</definedName>
    <definedName name="LODOS2" localSheetId="6">'[102]Presupuesto 2003'!#REF!</definedName>
    <definedName name="LODOS2" localSheetId="0">'[102]Presupuesto 2003'!#REF!</definedName>
    <definedName name="LODOS2">'[102]Presupuesto 2003'!#REF!</definedName>
    <definedName name="LONG" localSheetId="11">#REF!</definedName>
    <definedName name="LONG" localSheetId="4">#REF!</definedName>
    <definedName name="LONG" localSheetId="7">#REF!</definedName>
    <definedName name="LONG" localSheetId="6">#REF!</definedName>
    <definedName name="LONG" localSheetId="0">#REF!</definedName>
    <definedName name="LONG">#REF!</definedName>
    <definedName name="Longitud" localSheetId="10">#REF!</definedName>
    <definedName name="Longitud" localSheetId="9">#REF!</definedName>
    <definedName name="longitud" localSheetId="11">#REF!</definedName>
    <definedName name="longitud" localSheetId="4">#REF!</definedName>
    <definedName name="longitud" localSheetId="7">#REF!</definedName>
    <definedName name="longitud" localSheetId="6">#REF!</definedName>
    <definedName name="longitud" localSheetId="0">#REF!</definedName>
    <definedName name="longitud">#REF!</definedName>
    <definedName name="Longitud1" localSheetId="10">#REF!</definedName>
    <definedName name="Longitud1" localSheetId="9">#REF!</definedName>
    <definedName name="Longitud1" localSheetId="11">#REF!</definedName>
    <definedName name="Longitud1" localSheetId="4">#REF!</definedName>
    <definedName name="Longitud1" localSheetId="7">#REF!</definedName>
    <definedName name="Longitud1" localSheetId="6">#REF!</definedName>
    <definedName name="Longitud1" localSheetId="0">#REF!</definedName>
    <definedName name="Longitud1">#REF!</definedName>
    <definedName name="Longitud2" localSheetId="10">#REF!</definedName>
    <definedName name="Longitud2" localSheetId="9">#REF!</definedName>
    <definedName name="Longitud2" localSheetId="11">#REF!</definedName>
    <definedName name="Longitud2" localSheetId="4">#REF!</definedName>
    <definedName name="Longitud2" localSheetId="7">#REF!</definedName>
    <definedName name="Longitud2" localSheetId="6">#REF!</definedName>
    <definedName name="Longitud2" localSheetId="0">#REF!</definedName>
    <definedName name="Longitud2">#REF!</definedName>
    <definedName name="LOPE" localSheetId="11">#REF!</definedName>
    <definedName name="LOPE" localSheetId="4">#REF!</definedName>
    <definedName name="LOPE" localSheetId="7">#REF!</definedName>
    <definedName name="LOPE" localSheetId="6">#REF!</definedName>
    <definedName name="LOPE" localSheetId="0">#REF!</definedName>
    <definedName name="LOPE">#REF!</definedName>
    <definedName name="louujhvh" localSheetId="11">#REF!</definedName>
    <definedName name="louujhvh" localSheetId="4">#REF!</definedName>
    <definedName name="louujhvh" localSheetId="7">#REF!</definedName>
    <definedName name="louujhvh" localSheetId="6">#REF!</definedName>
    <definedName name="louujhvh" localSheetId="0">#REF!</definedName>
    <definedName name="louujhvh">#REF!</definedName>
    <definedName name="LP" localSheetId="10">'[69]CIRCUITOS CODENSA'!#REF!</definedName>
    <definedName name="LP" localSheetId="9">'[69]CIRCUITOS CODENSA'!#REF!</definedName>
    <definedName name="LP" localSheetId="11">'[69]CIRCUITOS CODENSA'!#REF!</definedName>
    <definedName name="LP" localSheetId="4">'[69]CIRCUITOS CODENSA'!#REF!</definedName>
    <definedName name="LP" localSheetId="6">'[69]CIRCUITOS CODENSA'!#REF!</definedName>
    <definedName name="LP" localSheetId="0">'[69]CIRCUITOS CODENSA'!#REF!</definedName>
    <definedName name="LP">'[69]CIRCUITOS CODENSA'!#REF!</definedName>
    <definedName name="LUBRI" localSheetId="11">#REF!</definedName>
    <definedName name="LUBRI" localSheetId="4">#REF!</definedName>
    <definedName name="LUBRI" localSheetId="7">#REF!</definedName>
    <definedName name="LUBRI" localSheetId="6">#REF!</definedName>
    <definedName name="LUBRI" localSheetId="0">#REF!</definedName>
    <definedName name="LUBRI">#REF!</definedName>
    <definedName name="Lubricante" localSheetId="11">'[145]MATER Y MO'!#REF!</definedName>
    <definedName name="Lubricante" localSheetId="4">'[145]MATER Y MO'!#REF!</definedName>
    <definedName name="Lubricante" localSheetId="6">'[145]MATER Y MO'!#REF!</definedName>
    <definedName name="Lubricante" localSheetId="0">'[145]MATER Y MO'!#REF!</definedName>
    <definedName name="Lubricante" localSheetId="12">'[146]MATER Y MO'!#REF!</definedName>
    <definedName name="Lubricante">'[145]MATER Y MO'!#REF!</definedName>
    <definedName name="LUPVC" localSheetId="11">#REF!</definedName>
    <definedName name="LUPVC" localSheetId="4">#REF!</definedName>
    <definedName name="LUPVC" localSheetId="7">#REF!</definedName>
    <definedName name="LUPVC" localSheetId="6">#REF!</definedName>
    <definedName name="LUPVC" localSheetId="0">#REF!</definedName>
    <definedName name="LUPVC">#REF!</definedName>
    <definedName name="LUPVC_">[54]BASE!$D$76</definedName>
    <definedName name="LUPVT" localSheetId="11">#REF!</definedName>
    <definedName name="LUPVT" localSheetId="4">#REF!</definedName>
    <definedName name="LUPVT" localSheetId="7">#REF!</definedName>
    <definedName name="LUPVT" localSheetId="6">#REF!</definedName>
    <definedName name="LUPVT" localSheetId="0">#REF!</definedName>
    <definedName name="LUPVT">#REF!</definedName>
    <definedName name="luz" localSheetId="11">#REF!</definedName>
    <definedName name="luz" localSheetId="4">#REF!</definedName>
    <definedName name="luz" localSheetId="7">#REF!</definedName>
    <definedName name="luz" localSheetId="6">#REF!</definedName>
    <definedName name="luz" localSheetId="0">#REF!</definedName>
    <definedName name="luz">#REF!</definedName>
    <definedName name="m" localSheetId="10">#REF!</definedName>
    <definedName name="m" localSheetId="9">#REF!</definedName>
    <definedName name="M" localSheetId="11">#REF!</definedName>
    <definedName name="M" localSheetId="4">#REF!</definedName>
    <definedName name="M" localSheetId="7">#REF!</definedName>
    <definedName name="M" localSheetId="6">#REF!</definedName>
    <definedName name="M" localSheetId="0">#REF!</definedName>
    <definedName name="M">#REF!</definedName>
    <definedName name="M.O" comment="Mano de obra" localSheetId="10">[75]M.Obra!$B$35:$B$42</definedName>
    <definedName name="M.O" comment="Mano de obra">[75]M.Obra!$B$35:$B$42</definedName>
    <definedName name="M120K" localSheetId="11">#REF!</definedName>
    <definedName name="M120K" localSheetId="4">#REF!</definedName>
    <definedName name="M120K" localSheetId="7">#REF!</definedName>
    <definedName name="M120K" localSheetId="6">#REF!</definedName>
    <definedName name="M120K" localSheetId="0">#REF!</definedName>
    <definedName name="M120K">#REF!</definedName>
    <definedName name="M240K" localSheetId="11">#REF!</definedName>
    <definedName name="M240K" localSheetId="4">#REF!</definedName>
    <definedName name="M240K" localSheetId="7">#REF!</definedName>
    <definedName name="M240K" localSheetId="6">#REF!</definedName>
    <definedName name="M240K" localSheetId="0">#REF!</definedName>
    <definedName name="M240K">#REF!</definedName>
    <definedName name="M280K" localSheetId="11">#REF!</definedName>
    <definedName name="M280K" localSheetId="4">#REF!</definedName>
    <definedName name="M280K" localSheetId="7">#REF!</definedName>
    <definedName name="M280K" localSheetId="6">#REF!</definedName>
    <definedName name="M280K" localSheetId="0">#REF!</definedName>
    <definedName name="M280K">#REF!</definedName>
    <definedName name="mac" localSheetId="10">#REF!</definedName>
    <definedName name="mac" localSheetId="9">#REF!</definedName>
    <definedName name="mac" localSheetId="11">#REF!</definedName>
    <definedName name="mac" localSheetId="4">#REF!</definedName>
    <definedName name="mac" localSheetId="7">#REF!</definedName>
    <definedName name="mac" localSheetId="6">#REF!</definedName>
    <definedName name="mac" localSheetId="0">#REF!</definedName>
    <definedName name="mac">#REF!</definedName>
    <definedName name="MADCJ" localSheetId="11">#REF!</definedName>
    <definedName name="MADCJ" localSheetId="4">#REF!</definedName>
    <definedName name="MADCJ" localSheetId="7">#REF!</definedName>
    <definedName name="MADCJ" localSheetId="6">#REF!</definedName>
    <definedName name="MADCJ" localSheetId="0">#REF!</definedName>
    <definedName name="MADCJ">#REF!</definedName>
    <definedName name="MadeObra" localSheetId="7">'[147]MANO DE OBRA'!$B$52:$B$61,'[147]MANO DE OBRA'!$B$65:$B$87</definedName>
    <definedName name="MadeObra" localSheetId="12">'[148]MANO DE OBRA'!$B$52:$B$61,'[148]MANO DE OBRA'!$B$65:$B$87</definedName>
    <definedName name="MadeObra">#REF!,#REF!</definedName>
    <definedName name="MAL" localSheetId="3">'[149]Estado Resumen'!#REF!&lt;2.5</definedName>
    <definedName name="MAL" localSheetId="11">'[149]Estado Resumen'!#REF!&lt;2.5</definedName>
    <definedName name="MAL" localSheetId="4">'[149]Estado Resumen'!#REF!&lt;2.5</definedName>
    <definedName name="MAL" localSheetId="6">'[149]Estado Resumen'!#REF!&lt;2.5</definedName>
    <definedName name="MAL" localSheetId="0">'[149]Estado Resumen'!#REF!&lt;2.5</definedName>
    <definedName name="MAL" localSheetId="12">'[150]Estado Resumen'!#REF!&lt;2.5</definedName>
    <definedName name="MAL">'[149]Estado Resumen'!#REF!&lt;2.5</definedName>
    <definedName name="MALLA" localSheetId="10">#REF!</definedName>
    <definedName name="MALLA" localSheetId="9">#REF!</definedName>
    <definedName name="malla" localSheetId="12">[27]PrecRec!$D$62</definedName>
    <definedName name="malla">[28]PrecRec!$D$62</definedName>
    <definedName name="MALO" localSheetId="10">'[151]ESTADO VÍA-CRIT.TECNICO'!#REF!&lt;2.5</definedName>
    <definedName name="MALO" localSheetId="9">'[151]ESTADO VÍA-CRIT.TECNICO'!#REF!&lt;2.5</definedName>
    <definedName name="MALO" localSheetId="11">'[152]ESTADO VÍA-CRIT.TECNICO'!#REF!&lt;2.5</definedName>
    <definedName name="MALO" localSheetId="4">'[152]ESTADO VÍA-CRIT.TECNICO'!#REF!&lt;2.5</definedName>
    <definedName name="MALO" localSheetId="6">'[152]ESTADO VÍA-CRIT.TECNICO'!#REF!&lt;2.5</definedName>
    <definedName name="MALO" localSheetId="0">'[152]ESTADO VÍA-CRIT.TECNICO'!#REF!&lt;2.5</definedName>
    <definedName name="MALO">'[152]ESTADO VÍA-CRIT.TECNICO'!#REF!&lt;2.5</definedName>
    <definedName name="mama" localSheetId="11" hidden="1">'[153]Datos-Gráfica-Apartada'!#REF!</definedName>
    <definedName name="mama" localSheetId="4" hidden="1">'[153]Datos-Gráfica-Apartada'!#REF!</definedName>
    <definedName name="mama" localSheetId="6" hidden="1">'[153]Datos-Gráfica-Apartada'!#REF!</definedName>
    <definedName name="mama" localSheetId="0" hidden="1">'[153]Datos-Gráfica-Apartada'!#REF!</definedName>
    <definedName name="mama" hidden="1">'[153]Datos-Gráfica-Apartada'!#REF!</definedName>
    <definedName name="MANGLE" localSheetId="11">#REF!</definedName>
    <definedName name="MANGLE" localSheetId="4">#REF!</definedName>
    <definedName name="MANGLE" localSheetId="7">#REF!</definedName>
    <definedName name="MANGLE" localSheetId="6">#REF!</definedName>
    <definedName name="MANGLE" localSheetId="0">#REF!</definedName>
    <definedName name="MANGLE">#REF!</definedName>
    <definedName name="mano" localSheetId="7">'[147]MANO DE OBRA'!$B$65:$B$87</definedName>
    <definedName name="mano" localSheetId="12">'[148]MANO DE OBRA'!$B$65:$B$87</definedName>
    <definedName name="mano">#REF!</definedName>
    <definedName name="MANODEOBRA" localSheetId="10">[40]M.Obra!$A$21:$I$50</definedName>
    <definedName name="MANODEOBRA">[40]M.Obra!$A$21:$I$50</definedName>
    <definedName name="mantenimiento" localSheetId="10">'[154]COSTOS OFICINA'!#REF!</definedName>
    <definedName name="mantenimiento" localSheetId="9">'[154]COSTOS OFICINA'!#REF!</definedName>
    <definedName name="mantenimiento" localSheetId="11">'[154]COSTOS OFICINA'!#REF!</definedName>
    <definedName name="mantenimiento" localSheetId="4">'[154]COSTOS OFICINA'!#REF!</definedName>
    <definedName name="mantenimiento" localSheetId="6">'[154]COSTOS OFICINA'!#REF!</definedName>
    <definedName name="mantenimiento" localSheetId="0">'[154]COSTOS OFICINA'!#REF!</definedName>
    <definedName name="mantenimiento">'[154]COSTOS OFICINA'!#REF!</definedName>
    <definedName name="MANTO">[77]BASE!$D$401</definedName>
    <definedName name="Maquinaria">'[76]Maqui Equip'!$B$1:$B$65536</definedName>
    <definedName name="MAQUINARIAMATRIZ" localSheetId="12">[130]INSUMOS!$N$3:$Q$50</definedName>
    <definedName name="MAQUINARIAMATRIZ">[131]INSUMOS!$N$3:$Q$50</definedName>
    <definedName name="MAR" localSheetId="10">#REF!</definedName>
    <definedName name="MAR" localSheetId="9">#REF!</definedName>
    <definedName name="Mar">[110]MAR!$A$12:$H$33</definedName>
    <definedName name="Mar_C">[110]MAR!$A$35:$H$51</definedName>
    <definedName name="MARABA" localSheetId="11">#REF!</definedName>
    <definedName name="MARABA" localSheetId="4">#REF!</definedName>
    <definedName name="MARABA" localSheetId="7">#REF!</definedName>
    <definedName name="MARABA" localSheetId="6">#REF!</definedName>
    <definedName name="MARABA" localSheetId="0">#REF!</definedName>
    <definedName name="MARABA">#REF!</definedName>
    <definedName name="MarAbr">'[111]Mar-Abr'!$A$12:$H$34</definedName>
    <definedName name="MAT" localSheetId="3">#REF!</definedName>
    <definedName name="MAT" localSheetId="11">#REF!</definedName>
    <definedName name="MAT" localSheetId="4">#REF!</definedName>
    <definedName name="MAT" localSheetId="7">#REF!</definedName>
    <definedName name="MAT" localSheetId="6">#REF!</definedName>
    <definedName name="MAT" localSheetId="0">#REF!</definedName>
    <definedName name="MAT">#REF!</definedName>
    <definedName name="MATER" localSheetId="10">[112]MATERIAL!$B$3:$B$580</definedName>
    <definedName name="MATER" localSheetId="9">[112]MATERIAL!$B$3:$B$580</definedName>
    <definedName name="MATER" localSheetId="12">[83]MATERIAL!$B$3:$B$580</definedName>
    <definedName name="MATER">[82]MATERIAL!$B$3:$B$580</definedName>
    <definedName name="MATERIAL" localSheetId="11">#REF!</definedName>
    <definedName name="MATERIAL" localSheetId="4">#REF!</definedName>
    <definedName name="MATERIAL" localSheetId="7">#REF!</definedName>
    <definedName name="MATERIAL" localSheetId="6">#REF!</definedName>
    <definedName name="MATERIAL" localSheetId="0">#REF!</definedName>
    <definedName name="MATERIAL">#REF!</definedName>
    <definedName name="Materiales" localSheetId="3">#REF!</definedName>
    <definedName name="MATERIALES" localSheetId="10">#REF!</definedName>
    <definedName name="MATERIALES" localSheetId="9">[112]MATERIAL!$B$2:$D$580</definedName>
    <definedName name="Materiales" localSheetId="11">#REF!</definedName>
    <definedName name="Materiales" localSheetId="4">#REF!</definedName>
    <definedName name="Materiales" localSheetId="7">#REF!</definedName>
    <definedName name="Materiales" localSheetId="6">#REF!</definedName>
    <definedName name="Materiales" localSheetId="0">#REF!</definedName>
    <definedName name="Materiales">#REF!</definedName>
    <definedName name="MaterialTub" localSheetId="11">#REF!</definedName>
    <definedName name="MaterialTub" localSheetId="4">#REF!</definedName>
    <definedName name="MaterialTub" localSheetId="7">#REF!</definedName>
    <definedName name="MaterialTub" localSheetId="6">#REF!</definedName>
    <definedName name="MaterialTub" localSheetId="0">#REF!</definedName>
    <definedName name="MaterialTub">#REF!</definedName>
    <definedName name="MATPR" localSheetId="11">#REF!</definedName>
    <definedName name="MATPR" localSheetId="4">#REF!</definedName>
    <definedName name="MATPR" localSheetId="7">#REF!</definedName>
    <definedName name="MATPR" localSheetId="6">#REF!</definedName>
    <definedName name="MATPR" localSheetId="0">#REF!</definedName>
    <definedName name="MATPR">#REF!</definedName>
    <definedName name="MATRIZAPU" localSheetId="12">[130]APU!$D$2:$CC$1544</definedName>
    <definedName name="MATRIZAPU">[131]APU!$D$2:$CC$1544</definedName>
    <definedName name="MatTuberia" localSheetId="11">#REF!</definedName>
    <definedName name="MatTuberia" localSheetId="4">#REF!</definedName>
    <definedName name="MatTuberia" localSheetId="7">#REF!</definedName>
    <definedName name="MatTuberia" localSheetId="6">#REF!</definedName>
    <definedName name="MatTuberia" localSheetId="0">#REF!</definedName>
    <definedName name="MatTuberia">#REF!</definedName>
    <definedName name="maxdeficit" localSheetId="11">#REF!</definedName>
    <definedName name="maxdeficit" localSheetId="4">#REF!</definedName>
    <definedName name="maxdeficit" localSheetId="7">#REF!</definedName>
    <definedName name="maxdeficit" localSheetId="6">#REF!</definedName>
    <definedName name="maxdeficit" localSheetId="0">#REF!</definedName>
    <definedName name="maxdeficit">#REF!</definedName>
    <definedName name="MAY" localSheetId="10">#REF!</definedName>
    <definedName name="MAY" localSheetId="9">#REF!</definedName>
    <definedName name="MAY" localSheetId="11">#REF!</definedName>
    <definedName name="MAY" localSheetId="4">#REF!</definedName>
    <definedName name="MAY" localSheetId="7">#REF!</definedName>
    <definedName name="MAY" localSheetId="6">#REF!</definedName>
    <definedName name="MAY" localSheetId="0">#REF!</definedName>
    <definedName name="MAY">#REF!</definedName>
    <definedName name="MayJun">'[111]May-Jun'!$A$12:$H$32</definedName>
    <definedName name="MayJun_C">'[136]May-Jun'!$A$33:$H$52</definedName>
    <definedName name="MC4CM" localSheetId="11">#REF!</definedName>
    <definedName name="MC4CM" localSheetId="4">#REF!</definedName>
    <definedName name="MC4CM" localSheetId="7">#REF!</definedName>
    <definedName name="MC4CM" localSheetId="6">#REF!</definedName>
    <definedName name="MC4CM" localSheetId="0">#REF!</definedName>
    <definedName name="MC4CM">#REF!</definedName>
    <definedName name="MDC" localSheetId="10">#REF!</definedName>
    <definedName name="MDC" localSheetId="9">#REF!</definedName>
    <definedName name="MDC" localSheetId="11">#REF!</definedName>
    <definedName name="MDC" localSheetId="4">#REF!</definedName>
    <definedName name="MDC" localSheetId="7">#REF!</definedName>
    <definedName name="MDC" localSheetId="6">#REF!</definedName>
    <definedName name="MDC" localSheetId="0">#REF!</definedName>
    <definedName name="MDC">#REF!</definedName>
    <definedName name="mdc2a" localSheetId="12">[27]PrecRec!$D$30</definedName>
    <definedName name="mdc2a">[28]PrecRec!$D$30</definedName>
    <definedName name="ME" localSheetId="3">#REF!</definedName>
    <definedName name="ME" localSheetId="10">#REF!</definedName>
    <definedName name="ME" localSheetId="9">#REF!</definedName>
    <definedName name="ME" localSheetId="11">#REF!</definedName>
    <definedName name="ME" localSheetId="4">#REF!</definedName>
    <definedName name="ME" localSheetId="7">#REF!</definedName>
    <definedName name="ME" localSheetId="6">#REF!</definedName>
    <definedName name="ME" localSheetId="0">#REF!</definedName>
    <definedName name="ME">#REF!</definedName>
    <definedName name="med" localSheetId="12">[43]BASE!$D$354</definedName>
    <definedName name="med">[44]BASE!$D$354</definedName>
    <definedName name="MEDID" localSheetId="11">#REF!</definedName>
    <definedName name="MEDID" localSheetId="4">#REF!</definedName>
    <definedName name="MEDID" localSheetId="7">#REF!</definedName>
    <definedName name="MEDID" localSheetId="6">#REF!</definedName>
    <definedName name="MEDID" localSheetId="0">#REF!</definedName>
    <definedName name="MEDID">#REF!</definedName>
    <definedName name="MEJORA" localSheetId="11">#REF!</definedName>
    <definedName name="MEJORA" localSheetId="4">#REF!</definedName>
    <definedName name="MEJORA" localSheetId="7">#REF!</definedName>
    <definedName name="MEJORA" localSheetId="6">#REF!</definedName>
    <definedName name="MEJORA" localSheetId="0">#REF!</definedName>
    <definedName name="MEJORA">#REF!</definedName>
    <definedName name="meses" localSheetId="10">#REF!</definedName>
    <definedName name="meses" localSheetId="9">#REF!</definedName>
    <definedName name="meses" localSheetId="11">#REF!</definedName>
    <definedName name="meses" localSheetId="4">#REF!</definedName>
    <definedName name="meses" localSheetId="7">#REF!</definedName>
    <definedName name="meses" localSheetId="6">#REF!</definedName>
    <definedName name="meses" localSheetId="0">#REF!</definedName>
    <definedName name="meses">#REF!</definedName>
    <definedName name="MESONGRANITO" localSheetId="11">#REF!</definedName>
    <definedName name="MESONGRANITO" localSheetId="4">#REF!</definedName>
    <definedName name="MESONGRANITO" localSheetId="7">#REF!</definedName>
    <definedName name="MESONGRANITO" localSheetId="6">#REF!</definedName>
    <definedName name="MESONGRANITO" localSheetId="0">#REF!</definedName>
    <definedName name="MESONGRANITO">#REF!</definedName>
    <definedName name="MEZCLA" localSheetId="11">#REF!</definedName>
    <definedName name="MEZCLA" localSheetId="4">#REF!</definedName>
    <definedName name="MEZCLA" localSheetId="7">#REF!</definedName>
    <definedName name="MEZCLA" localSheetId="6">#REF!</definedName>
    <definedName name="MEZCLA" localSheetId="0">#REF!</definedName>
    <definedName name="MEZCLA">#REF!</definedName>
    <definedName name="MEZCLADORA" localSheetId="10">#REF!</definedName>
    <definedName name="MEZCLADORA" localSheetId="9">#REF!</definedName>
    <definedName name="MEZCLADORA" localSheetId="11">#REF!</definedName>
    <definedName name="MEZCLADORA" localSheetId="4">#REF!</definedName>
    <definedName name="MEZCLADORA" localSheetId="7">#REF!</definedName>
    <definedName name="MEZCLADORA" localSheetId="6">#REF!</definedName>
    <definedName name="MEZCLADORA" localSheetId="0">#REF!</definedName>
    <definedName name="MEZCLADORA">#REF!</definedName>
    <definedName name="MI" localSheetId="3">#REF!,#REF!,#REF!,#REF!,#REF!,#REF!,#REF!</definedName>
    <definedName name="MI" localSheetId="10">#REF!,#REF!,#REF!,#REF!,#REF!,#REF!,#REF!</definedName>
    <definedName name="MI" localSheetId="9">#REF!,#REF!,#REF!,#REF!,#REF!,#REF!,#REF!</definedName>
    <definedName name="MI" localSheetId="11">#REF!,#REF!,#REF!,#REF!,#REF!,#REF!,#REF!</definedName>
    <definedName name="MI" localSheetId="4">#REF!,#REF!,#REF!,#REF!,#REF!,#REF!,#REF!</definedName>
    <definedName name="MI" localSheetId="7">#REF!,#REF!,#REF!,#REF!,#REF!,#REF!,#REF!</definedName>
    <definedName name="MI" localSheetId="6">#REF!,#REF!,#REF!,#REF!,#REF!,#REF!,#REF!</definedName>
    <definedName name="MI" localSheetId="0">#REF!,#REF!,#REF!,#REF!,#REF!,#REF!,#REF!</definedName>
    <definedName name="MI" localSheetId="12">#REF!,#REF!,#REF!,#REF!,#REF!,#REF!,#REF!</definedName>
    <definedName name="MI">#REF!,#REF!,#REF!,#REF!,#REF!,#REF!,#REF!</definedName>
    <definedName name="min" localSheetId="11">#REF!</definedName>
    <definedName name="min" localSheetId="4">#REF!</definedName>
    <definedName name="min" localSheetId="7">#REF!</definedName>
    <definedName name="min" localSheetId="6">#REF!</definedName>
    <definedName name="min" localSheetId="0">#REF!</definedName>
    <definedName name="min">#REF!</definedName>
    <definedName name="Mínimo" localSheetId="3">#REF!</definedName>
    <definedName name="Mínimo" localSheetId="10">#REF!</definedName>
    <definedName name="Mínimo" localSheetId="9">#REF!</definedName>
    <definedName name="Mínimo" localSheetId="11">#REF!</definedName>
    <definedName name="Mínimo" localSheetId="4">#REF!</definedName>
    <definedName name="Mínimo" localSheetId="7">#REF!</definedName>
    <definedName name="Mínimo" localSheetId="6">#REF!</definedName>
    <definedName name="Mínimo" localSheetId="0">#REF!</definedName>
    <definedName name="Mínimo">#REF!</definedName>
    <definedName name="mjk" localSheetId="11">'[152]ESTADO VÍA-CRIT.TECNICO'!#REF!&lt;2.5</definedName>
    <definedName name="mjk" localSheetId="4">'[152]ESTADO VÍA-CRIT.TECNICO'!#REF!&lt;2.5</definedName>
    <definedName name="mjk" localSheetId="7">'[152]ESTADO VÍA-CRIT.TECNICO'!#REF!&lt;2.5</definedName>
    <definedName name="mjk" localSheetId="6">'[152]ESTADO VÍA-CRIT.TECNICO'!#REF!&lt;2.5</definedName>
    <definedName name="mjk" localSheetId="0">'[152]ESTADO VÍA-CRIT.TECNICO'!#REF!&lt;2.5</definedName>
    <definedName name="mjk" localSheetId="12">'[152]ESTADO VÍA-CRIT.TECNICO'!#REF!&lt;2.5</definedName>
    <definedName name="mjk">'[152]ESTADO VÍA-CRIT.TECNICO'!#REF!&lt;2.5</definedName>
    <definedName name="ML" localSheetId="10">#REF!,#REF!,#REF!,#REF!,#REF!,#REF!,#REF!</definedName>
    <definedName name="ML" localSheetId="9">#REF!,#REF!,#REF!,#REF!,#REF!,#REF!,#REF!</definedName>
    <definedName name="ML" localSheetId="11">#REF!,#REF!,#REF!,#REF!,#REF!,#REF!,#REF!</definedName>
    <definedName name="ML" localSheetId="4">#REF!,#REF!,#REF!,#REF!,#REF!,#REF!,#REF!</definedName>
    <definedName name="ML" localSheetId="7">#REF!,#REF!,#REF!,#REF!,#REF!,#REF!,#REF!</definedName>
    <definedName name="ML" localSheetId="6">#REF!,#REF!,#REF!,#REF!,#REF!,#REF!,#REF!</definedName>
    <definedName name="ML" localSheetId="0">#REF!,#REF!,#REF!,#REF!,#REF!,#REF!,#REF!</definedName>
    <definedName name="ML" localSheetId="12">#REF!,#REF!,#REF!,#REF!,#REF!,#REF!,#REF!</definedName>
    <definedName name="ML">#REF!,#REF!,#REF!,#REF!,#REF!,#REF!,#REF!</definedName>
    <definedName name="mm" localSheetId="3">#REF!</definedName>
    <definedName name="mm" localSheetId="11">#REF!</definedName>
    <definedName name="mm" localSheetId="4">#REF!</definedName>
    <definedName name="mm" localSheetId="7">#REF!</definedName>
    <definedName name="mm" localSheetId="6">#REF!</definedName>
    <definedName name="mm" localSheetId="0">#REF!</definedName>
    <definedName name="mm">#REF!</definedName>
    <definedName name="MO" localSheetId="3">'[69]CIRCUITOS CODENSA'!#REF!</definedName>
    <definedName name="MO" localSheetId="10">'[69]CIRCUITOS CODENSA'!#REF!</definedName>
    <definedName name="MO" localSheetId="9">'[69]CIRCUITOS CODENSA'!#REF!</definedName>
    <definedName name="MO" localSheetId="11">'[69]CIRCUITOS CODENSA'!#REF!</definedName>
    <definedName name="MO" localSheetId="4">'[69]CIRCUITOS CODENSA'!#REF!</definedName>
    <definedName name="MO" localSheetId="7">'[69]CIRCUITOS CODENSA'!#REF!</definedName>
    <definedName name="MO" localSheetId="6">'[69]CIRCUITOS CODENSA'!#REF!</definedName>
    <definedName name="MO" localSheetId="0">'[69]CIRCUITOS CODENSA'!#REF!</definedName>
    <definedName name="MO">'[69]CIRCUITOS CODENSA'!#REF!</definedName>
    <definedName name="MO_INTERNA" localSheetId="12">[155]NOMINA!$A$4:$A$9</definedName>
    <definedName name="MO_INTERNA">[156]NOMINA!$A$4:$A$9</definedName>
    <definedName name="MO120K" localSheetId="11">#REF!</definedName>
    <definedName name="MO120K" localSheetId="4">#REF!</definedName>
    <definedName name="MO120K" localSheetId="7">#REF!</definedName>
    <definedName name="MO120K" localSheetId="6">#REF!</definedName>
    <definedName name="MO120K" localSheetId="0">#REF!</definedName>
    <definedName name="MO120K">#REF!</definedName>
    <definedName name="MO240K" localSheetId="11">#REF!</definedName>
    <definedName name="MO240K" localSheetId="4">#REF!</definedName>
    <definedName name="MO240K" localSheetId="7">#REF!</definedName>
    <definedName name="MO240K" localSheetId="6">#REF!</definedName>
    <definedName name="MO240K" localSheetId="0">#REF!</definedName>
    <definedName name="MO240K">#REF!</definedName>
    <definedName name="MO280K" localSheetId="11">#REF!</definedName>
    <definedName name="MO280K" localSheetId="4">#REF!</definedName>
    <definedName name="MO280K" localSheetId="7">#REF!</definedName>
    <definedName name="MO280K" localSheetId="6">#REF!</definedName>
    <definedName name="MO280K" localSheetId="0">#REF!</definedName>
    <definedName name="MO280K">#REF!</definedName>
    <definedName name="MOCARG" localSheetId="11">#REF!</definedName>
    <definedName name="MOCARG" localSheetId="4">#REF!</definedName>
    <definedName name="MOCARG" localSheetId="7">#REF!</definedName>
    <definedName name="MOCARG" localSheetId="6">#REF!</definedName>
    <definedName name="MOCARG" localSheetId="0">#REF!</definedName>
    <definedName name="MOCARG">#REF!</definedName>
    <definedName name="MOD_EXTERNA" localSheetId="12">[155]NOMINA!$A$24:$A$37</definedName>
    <definedName name="MOD_EXTERNA">[156]NOMINA!$A$24:$A$37</definedName>
    <definedName name="MODIF1" localSheetId="11">#REF!</definedName>
    <definedName name="MODIF1" localSheetId="4">#REF!</definedName>
    <definedName name="MODIF1" localSheetId="7">#REF!</definedName>
    <definedName name="MODIF1" localSheetId="6">#REF!</definedName>
    <definedName name="MODIF1" localSheetId="0">#REF!</definedName>
    <definedName name="MODIF1">#REF!</definedName>
    <definedName name="MODIF1_2" localSheetId="11">#REF!</definedName>
    <definedName name="MODIF1_2" localSheetId="4">#REF!</definedName>
    <definedName name="MODIF1_2" localSheetId="7">#REF!</definedName>
    <definedName name="MODIF1_2" localSheetId="6">#REF!</definedName>
    <definedName name="MODIF1_2" localSheetId="0">#REF!</definedName>
    <definedName name="MODIF1_2">#REF!</definedName>
    <definedName name="MODIF1_7" localSheetId="11">#REF!</definedName>
    <definedName name="MODIF1_7" localSheetId="4">#REF!</definedName>
    <definedName name="MODIF1_7" localSheetId="7">#REF!</definedName>
    <definedName name="MODIF1_7" localSheetId="6">#REF!</definedName>
    <definedName name="MODIF1_7" localSheetId="0">#REF!</definedName>
    <definedName name="MODIF1_7">#REF!</definedName>
    <definedName name="MOENC" localSheetId="11">#REF!</definedName>
    <definedName name="MOENC" localSheetId="4">#REF!</definedName>
    <definedName name="MOENC" localSheetId="7">#REF!</definedName>
    <definedName name="MOENC" localSheetId="6">#REF!</definedName>
    <definedName name="MOENC" localSheetId="0">#REF!</definedName>
    <definedName name="MOENC">#REF!</definedName>
    <definedName name="MOIHF" localSheetId="11">#REF!</definedName>
    <definedName name="MOIHF" localSheetId="4">#REF!</definedName>
    <definedName name="MOIHF" localSheetId="7">#REF!</definedName>
    <definedName name="MOIHF" localSheetId="6">#REF!</definedName>
    <definedName name="MOIHF" localSheetId="0">#REF!</definedName>
    <definedName name="MOIHF">#REF!</definedName>
    <definedName name="moo" localSheetId="7">'[147]MANO DE OBRA'!$B$52:$B$61,'[147]MANO DE OBRA'!$B$65:$B$87</definedName>
    <definedName name="moo" localSheetId="12">'[148]MANO DE OBRA'!$B$52:$B$61,'[148]MANO DE OBRA'!$B$65:$B$87</definedName>
    <definedName name="moo">#REF!,#REF!</definedName>
    <definedName name="MOPRE" localSheetId="11">#REF!</definedName>
    <definedName name="MOPRE" localSheetId="4">#REF!</definedName>
    <definedName name="MOPRE" localSheetId="7">#REF!</definedName>
    <definedName name="MOPRE" localSheetId="6">#REF!</definedName>
    <definedName name="MOPRE" localSheetId="0">#REF!</definedName>
    <definedName name="MOPRE">#REF!</definedName>
    <definedName name="MORTERO4" localSheetId="11">#REF!</definedName>
    <definedName name="MORTERO4" localSheetId="4">#REF!</definedName>
    <definedName name="MORTERO4" localSheetId="7">#REF!</definedName>
    <definedName name="MORTERO4" localSheetId="6">#REF!</definedName>
    <definedName name="MORTERO4" localSheetId="0">#REF!</definedName>
    <definedName name="MORTERO4">#REF!</definedName>
    <definedName name="MORTERO5" localSheetId="11">#REF!</definedName>
    <definedName name="MORTERO5" localSheetId="4">#REF!</definedName>
    <definedName name="MORTERO5" localSheetId="7">#REF!</definedName>
    <definedName name="MORTERO5" localSheetId="6">#REF!</definedName>
    <definedName name="MORTERO5" localSheetId="0">#REF!</definedName>
    <definedName name="MORTERO5">#REF!</definedName>
    <definedName name="MOTO" localSheetId="10">#REF!</definedName>
    <definedName name="MOTO" localSheetId="9">#REF!</definedName>
    <definedName name="MOTO" localSheetId="11">#REF!</definedName>
    <definedName name="MOTO" localSheetId="4">#REF!</definedName>
    <definedName name="MOTO" localSheetId="7">#REF!</definedName>
    <definedName name="MOTO" localSheetId="6">#REF!</definedName>
    <definedName name="MOTO" localSheetId="0">#REF!</definedName>
    <definedName name="MOTO">#REF!</definedName>
    <definedName name="MOTOBOMBA" localSheetId="11">#REF!</definedName>
    <definedName name="MOTOBOMBA" localSheetId="4">#REF!</definedName>
    <definedName name="MOTOBOMBA" localSheetId="7">#REF!</definedName>
    <definedName name="MOTOBOMBA" localSheetId="6">#REF!</definedName>
    <definedName name="MOTOBOMBA" localSheetId="0">#REF!</definedName>
    <definedName name="MOTOBOMBA">#REF!</definedName>
    <definedName name="MOTON" localSheetId="11">#REF!</definedName>
    <definedName name="MOTON" localSheetId="4">#REF!</definedName>
    <definedName name="MOTON" localSheetId="7">#REF!</definedName>
    <definedName name="MOTON" localSheetId="6">#REF!</definedName>
    <definedName name="MOTON" localSheetId="0">#REF!</definedName>
    <definedName name="MOTON">#REF!</definedName>
    <definedName name="MOTOP">[37]BASE!$C$13</definedName>
    <definedName name="motosierra" localSheetId="10">[87]Mater!#REF!</definedName>
    <definedName name="motosierra" localSheetId="9">[87]Mater!#REF!</definedName>
    <definedName name="motosierra" localSheetId="11">[87]Mater!#REF!</definedName>
    <definedName name="motosierra" localSheetId="4">[87]Mater!#REF!</definedName>
    <definedName name="motosierra" localSheetId="6">[87]Mater!#REF!</definedName>
    <definedName name="motosierra" localSheetId="0">[87]Mater!#REF!</definedName>
    <definedName name="motosierra">[87]Mater!#REF!</definedName>
    <definedName name="MOVOL">[37]BASE!$C$16</definedName>
    <definedName name="MU" localSheetId="10">'[69]CIRCUITOS CODENSA'!#REF!</definedName>
    <definedName name="MU" localSheetId="9">'[69]CIRCUITOS CODENSA'!#REF!</definedName>
    <definedName name="MU" localSheetId="11">'[69]CIRCUITOS CODENSA'!#REF!</definedName>
    <definedName name="MU" localSheetId="4">'[69]CIRCUITOS CODENSA'!#REF!</definedName>
    <definedName name="MU" localSheetId="6">'[69]CIRCUITOS CODENSA'!#REF!</definedName>
    <definedName name="MU" localSheetId="0">'[69]CIRCUITOS CODENSA'!#REF!</definedName>
    <definedName name="MU">'[69]CIRCUITOS CODENSA'!#REF!</definedName>
    <definedName name="MUEBLEINFTOT" localSheetId="11">#REF!</definedName>
    <definedName name="MUEBLEINFTOT" localSheetId="4">#REF!</definedName>
    <definedName name="MUEBLEINFTOT" localSheetId="7">#REF!</definedName>
    <definedName name="MUEBLEINFTOT" localSheetId="6">#REF!</definedName>
    <definedName name="MUEBLEINFTOT" localSheetId="0">#REF!</definedName>
    <definedName name="MUEBLEINFTOT">#REF!</definedName>
    <definedName name="MZ" localSheetId="10">'[69]CIRCUITOS CODENSA'!#REF!</definedName>
    <definedName name="MZ" localSheetId="9">'[69]CIRCUITOS CODENSA'!#REF!</definedName>
    <definedName name="MZ" localSheetId="11">'[69]CIRCUITOS CODENSA'!#REF!</definedName>
    <definedName name="MZ" localSheetId="4">'[69]CIRCUITOS CODENSA'!#REF!</definedName>
    <definedName name="MZ" localSheetId="6">'[69]CIRCUITOS CODENSA'!#REF!</definedName>
    <definedName name="MZ" localSheetId="0">'[69]CIRCUITOS CODENSA'!#REF!</definedName>
    <definedName name="MZ">'[69]CIRCUITOS CODENSA'!#REF!</definedName>
    <definedName name="N" localSheetId="3">IF(ISERROR(NA),"",NA)</definedName>
    <definedName name="N" localSheetId="10">IF(ISERROR(NA),"",NA)</definedName>
    <definedName name="N" localSheetId="9">IF(ISERROR(NA),"",NA)</definedName>
    <definedName name="N" localSheetId="11">IF(ISERROR(NA),"",NA)</definedName>
    <definedName name="N" localSheetId="4">IF(ISERROR(NA),"",NA)</definedName>
    <definedName name="N" localSheetId="7">IF(ISERROR(NA),"",NA)</definedName>
    <definedName name="N" localSheetId="6">IF(ISERROR(NA),"",NA)</definedName>
    <definedName name="N" localSheetId="0">IF(ISERROR(NA),"",NA)</definedName>
    <definedName name="N" localSheetId="12">IF(ISERROR(NA),"",NA)</definedName>
    <definedName name="N">IF(ISERROR(NA),"",NA)</definedName>
    <definedName name="ninguno" localSheetId="10">#REF!</definedName>
    <definedName name="ninguno" localSheetId="9">#REF!</definedName>
    <definedName name="ninguno" localSheetId="11">#REF!</definedName>
    <definedName name="ninguno" localSheetId="4">#REF!</definedName>
    <definedName name="ninguno" localSheetId="7">#REF!</definedName>
    <definedName name="ninguno" localSheetId="6">#REF!</definedName>
    <definedName name="ninguno" localSheetId="0">#REF!</definedName>
    <definedName name="ninguno">#REF!</definedName>
    <definedName name="Niqui" localSheetId="11">#REF!</definedName>
    <definedName name="Niqui" localSheetId="4">#REF!</definedName>
    <definedName name="Niqui" localSheetId="7">#REF!</definedName>
    <definedName name="Niqui" localSheetId="6">#REF!</definedName>
    <definedName name="Niqui" localSheetId="0">#REF!</definedName>
    <definedName name="Niqui">#REF!</definedName>
    <definedName name="NM" localSheetId="11">#REF!</definedName>
    <definedName name="NM" localSheetId="4">#REF!</definedName>
    <definedName name="NM" localSheetId="7">#REF!</definedName>
    <definedName name="NM" localSheetId="6">#REF!</definedName>
    <definedName name="NM" localSheetId="0">#REF!</definedName>
    <definedName name="NM">#REF!</definedName>
    <definedName name="NN" localSheetId="3">#REF!</definedName>
    <definedName name="nn" localSheetId="10">'[82]A. P. U.'!#REF!</definedName>
    <definedName name="nn" localSheetId="9">'[82]A. P. U.'!#REF!</definedName>
    <definedName name="NN" localSheetId="11">#REF!</definedName>
    <definedName name="NN" localSheetId="4">#REF!</definedName>
    <definedName name="NN" localSheetId="7">#REF!</definedName>
    <definedName name="NN" localSheetId="6">#REF!</definedName>
    <definedName name="NN" localSheetId="0">#REF!</definedName>
    <definedName name="NN">#REF!</definedName>
    <definedName name="NNN" localSheetId="11">[26]!absc</definedName>
    <definedName name="NNN" localSheetId="4">[26]!absc</definedName>
    <definedName name="NNN" localSheetId="6">[26]!absc</definedName>
    <definedName name="NNN" localSheetId="0">[26]!absc</definedName>
    <definedName name="NNN">[26]!absc</definedName>
    <definedName name="NoFacturable" localSheetId="3">#REF!</definedName>
    <definedName name="NoFacturable" localSheetId="10">#REF!</definedName>
    <definedName name="NoFacturable" localSheetId="9">#REF!</definedName>
    <definedName name="NoFacturable" localSheetId="11">#REF!</definedName>
    <definedName name="NoFacturable" localSheetId="4">#REF!</definedName>
    <definedName name="NoFacturable" localSheetId="7">#REF!</definedName>
    <definedName name="NoFacturable" localSheetId="6">#REF!</definedName>
    <definedName name="NoFacturable" localSheetId="0">#REF!</definedName>
    <definedName name="NoFacturable">#REF!</definedName>
    <definedName name="NOMBRE" localSheetId="10">#REF!</definedName>
    <definedName name="NOMBRE" localSheetId="9">#REF!</definedName>
    <definedName name="nombre" localSheetId="11">#REF!</definedName>
    <definedName name="nombre" localSheetId="4">#REF!</definedName>
    <definedName name="nombre" localSheetId="7">#REF!</definedName>
    <definedName name="nombre" localSheetId="6">#REF!</definedName>
    <definedName name="nombre" localSheetId="0">#REF!</definedName>
    <definedName name="nombre">#REF!</definedName>
    <definedName name="Norte" localSheetId="11">#REF!</definedName>
    <definedName name="Norte" localSheetId="4">#REF!</definedName>
    <definedName name="Norte" localSheetId="7">#REF!</definedName>
    <definedName name="Norte" localSheetId="6">#REF!</definedName>
    <definedName name="Norte" localSheetId="0">#REF!</definedName>
    <definedName name="Norte">#REF!</definedName>
    <definedName name="NOV" localSheetId="10">#REF!</definedName>
    <definedName name="NOV" localSheetId="9">#REF!</definedName>
    <definedName name="NOV" localSheetId="11">#REF!</definedName>
    <definedName name="NOV" localSheetId="4">#REF!</definedName>
    <definedName name="NOV" localSheetId="7">#REF!</definedName>
    <definedName name="NOV" localSheetId="6">#REF!</definedName>
    <definedName name="NOV" localSheetId="0">#REF!</definedName>
    <definedName name="NOV">#REF!</definedName>
    <definedName name="NovDic">'[111]Nov-Dic'!$A$12:$H$34</definedName>
    <definedName name="NUNI" localSheetId="10">#REF!</definedName>
    <definedName name="NUNI" localSheetId="9">#REF!</definedName>
    <definedName name="NUNI" localSheetId="11">#REF!</definedName>
    <definedName name="NUNI" localSheetId="4">#REF!</definedName>
    <definedName name="NUNI" localSheetId="7">#REF!</definedName>
    <definedName name="NUNI" localSheetId="6">#REF!</definedName>
    <definedName name="NUNI" localSheetId="0">#REF!</definedName>
    <definedName name="NUNI">#REF!</definedName>
    <definedName name="NVOCD">[46]INSUMOS!$P$6</definedName>
    <definedName name="ñ" localSheetId="11">#REF!</definedName>
    <definedName name="ñ" localSheetId="4">#REF!</definedName>
    <definedName name="ñ" localSheetId="7">#REF!</definedName>
    <definedName name="ñ" localSheetId="6">#REF!</definedName>
    <definedName name="ñ" localSheetId="0">#REF!</definedName>
    <definedName name="ñ">#REF!</definedName>
    <definedName name="ÑÑÑ" localSheetId="11">#REF!</definedName>
    <definedName name="ÑÑÑ" localSheetId="4">#REF!</definedName>
    <definedName name="ÑÑÑ" localSheetId="7">#REF!</definedName>
    <definedName name="ÑÑÑ" localSheetId="6">#REF!</definedName>
    <definedName name="ÑÑÑ" localSheetId="0">#REF!</definedName>
    <definedName name="ÑÑÑ">#REF!</definedName>
    <definedName name="o" localSheetId="10" hidden="1">#REF!</definedName>
    <definedName name="o" localSheetId="9" hidden="1">#REF!</definedName>
    <definedName name="O" localSheetId="11">#REF!</definedName>
    <definedName name="O" localSheetId="4">#REF!</definedName>
    <definedName name="O" localSheetId="7">#REF!</definedName>
    <definedName name="O" localSheetId="6">#REF!</definedName>
    <definedName name="O" localSheetId="0">#REF!</definedName>
    <definedName name="O">#REF!</definedName>
    <definedName name="obc" localSheetId="11">#REF!</definedName>
    <definedName name="obc" localSheetId="4">#REF!</definedName>
    <definedName name="obc" localSheetId="7">#REF!</definedName>
    <definedName name="obc" localSheetId="6">#REF!</definedName>
    <definedName name="obc" localSheetId="0">#REF!</definedName>
    <definedName name="obc">#REF!</definedName>
    <definedName name="OBJETO" localSheetId="11">#REF!</definedName>
    <definedName name="OBJETO" localSheetId="4">#REF!</definedName>
    <definedName name="OBJETO" localSheetId="7">#REF!</definedName>
    <definedName name="OBJETO" localSheetId="6">#REF!</definedName>
    <definedName name="OBJETO" localSheetId="0">#REF!</definedName>
    <definedName name="OBJETO">#REF!</definedName>
    <definedName name="Obra" localSheetId="10">[96]Datos!$B$1</definedName>
    <definedName name="Obra" localSheetId="9">[96]Datos!$B$1</definedName>
    <definedName name="obra" localSheetId="12">'[157]Informe de Obra Extra'!$D$8</definedName>
    <definedName name="obra">'[158]Informe de Obra Extra'!$D$8</definedName>
    <definedName name="obre" localSheetId="12">[27]PrecRec!$D$25</definedName>
    <definedName name="obre">[28]PrecRec!$D$25</definedName>
    <definedName name="Observaciones" localSheetId="11">#REF!</definedName>
    <definedName name="Observaciones" localSheetId="4">#REF!</definedName>
    <definedName name="Observaciones" localSheetId="7">#REF!</definedName>
    <definedName name="Observaciones" localSheetId="6">#REF!</definedName>
    <definedName name="Observaciones" localSheetId="0">#REF!</definedName>
    <definedName name="Observaciones">#REF!</definedName>
    <definedName name="OCT" localSheetId="10">#REF!</definedName>
    <definedName name="OCT" localSheetId="9">#REF!</definedName>
    <definedName name="OCT" localSheetId="11">#REF!</definedName>
    <definedName name="OCT" localSheetId="4">#REF!</definedName>
    <definedName name="OCT" localSheetId="7">#REF!</definedName>
    <definedName name="OCT" localSheetId="6">#REF!</definedName>
    <definedName name="OCT" localSheetId="0">#REF!</definedName>
    <definedName name="OCT">#REF!</definedName>
    <definedName name="OFI" localSheetId="10">#REF!</definedName>
    <definedName name="OFI" localSheetId="9">#REF!</definedName>
    <definedName name="ofi" localSheetId="12">[27]PrecRec!$D$23</definedName>
    <definedName name="ofi">[28]PrecRec!$D$23</definedName>
    <definedName name="OFICI" localSheetId="12">[36]BASE!$D$12</definedName>
    <definedName name="OFICI">[35]BASE!$D$12</definedName>
    <definedName name="OFICI_">[54]BASE!$D$11</definedName>
    <definedName name="ofici1" localSheetId="12">[43]BASE!$D$11</definedName>
    <definedName name="ofici1">[44]BASE!$D$11</definedName>
    <definedName name="Oficina" localSheetId="3">#REF!</definedName>
    <definedName name="Oficina" localSheetId="10">#REF!</definedName>
    <definedName name="Oficina" localSheetId="9">#REF!</definedName>
    <definedName name="Oficina" localSheetId="11">#REF!</definedName>
    <definedName name="Oficina" localSheetId="4">#REF!</definedName>
    <definedName name="Oficina" localSheetId="7">#REF!</definedName>
    <definedName name="Oficina" localSheetId="6">#REF!</definedName>
    <definedName name="Oficina" localSheetId="0">#REF!</definedName>
    <definedName name="Oficina">#REF!</definedName>
    <definedName name="ooo" localSheetId="11">#REF!</definedName>
    <definedName name="ooo" localSheetId="4">#REF!</definedName>
    <definedName name="ooo" localSheetId="7">#REF!</definedName>
    <definedName name="ooo" localSheetId="6">#REF!</definedName>
    <definedName name="ooo" localSheetId="0">#REF!</definedName>
    <definedName name="ooo">#REF!</definedName>
    <definedName name="OrigenConsultoria" localSheetId="10">#REF!</definedName>
    <definedName name="OrigenConsultoria" localSheetId="9">#REF!</definedName>
    <definedName name="OrigenConsultoria" localSheetId="11">#REF!</definedName>
    <definedName name="OrigenConsultoria" localSheetId="4">#REF!</definedName>
    <definedName name="OrigenConsultoria" localSheetId="7">#REF!</definedName>
    <definedName name="OrigenConsultoria" localSheetId="6">#REF!</definedName>
    <definedName name="OrigenConsultoria" localSheetId="0">#REF!</definedName>
    <definedName name="OrigenConsultoria">#REF!</definedName>
    <definedName name="OrigenObra" localSheetId="10">#REF!</definedName>
    <definedName name="OrigenObra" localSheetId="9">#REF!</definedName>
    <definedName name="OrigenObra" localSheetId="11">#REF!</definedName>
    <definedName name="OrigenObra" localSheetId="4">#REF!</definedName>
    <definedName name="OrigenObra" localSheetId="7">#REF!</definedName>
    <definedName name="OrigenObra" localSheetId="6">#REF!</definedName>
    <definedName name="OrigenObra" localSheetId="0">#REF!</definedName>
    <definedName name="OrigenObra">#REF!</definedName>
    <definedName name="ORO" localSheetId="10">#REF!</definedName>
    <definedName name="ORO" localSheetId="9">#REF!</definedName>
    <definedName name="ORO" localSheetId="11">#REF!</definedName>
    <definedName name="ORO" localSheetId="4">#REF!</definedName>
    <definedName name="ORO" localSheetId="7">#REF!</definedName>
    <definedName name="ORO" localSheetId="6">#REF!</definedName>
    <definedName name="ORO" localSheetId="0">#REF!</definedName>
    <definedName name="ORO">#REF!</definedName>
    <definedName name="OSCAR" localSheetId="11">#REF!</definedName>
    <definedName name="OSCAR" localSheetId="4">#REF!</definedName>
    <definedName name="OSCAR" localSheetId="7">#REF!</definedName>
    <definedName name="OSCAR" localSheetId="6">#REF!</definedName>
    <definedName name="OSCAR" localSheetId="0">#REF!</definedName>
    <definedName name="OSCAR">#REF!</definedName>
    <definedName name="otros" localSheetId="11">#REF!</definedName>
    <definedName name="otros" localSheetId="4">#REF!</definedName>
    <definedName name="otros" localSheetId="7">#REF!</definedName>
    <definedName name="otros" localSheetId="6">#REF!</definedName>
    <definedName name="otros" localSheetId="0">#REF!</definedName>
    <definedName name="otros">#REF!</definedName>
    <definedName name="p" localSheetId="10">#REF!</definedName>
    <definedName name="p" localSheetId="9">#REF!</definedName>
    <definedName name="P" localSheetId="11">#REF!</definedName>
    <definedName name="P" localSheetId="4">#REF!</definedName>
    <definedName name="P" localSheetId="7">#REF!</definedName>
    <definedName name="P" localSheetId="6">#REF!</definedName>
    <definedName name="P" localSheetId="0">#REF!</definedName>
    <definedName name="P">#REF!</definedName>
    <definedName name="P150X240" localSheetId="11">#REF!</definedName>
    <definedName name="P150X240" localSheetId="4">#REF!</definedName>
    <definedName name="P150X240" localSheetId="7">#REF!</definedName>
    <definedName name="P150X240" localSheetId="6">#REF!</definedName>
    <definedName name="P150X240" localSheetId="0">#REF!</definedName>
    <definedName name="P150X240">#REF!</definedName>
    <definedName name="P80X200" localSheetId="11">#REF!</definedName>
    <definedName name="P80X200" localSheetId="4">#REF!</definedName>
    <definedName name="P80X200" localSheetId="7">#REF!</definedName>
    <definedName name="P80X200" localSheetId="6">#REF!</definedName>
    <definedName name="P80X200" localSheetId="0">#REF!</definedName>
    <definedName name="P80X200">#REF!</definedName>
    <definedName name="P90X200" localSheetId="11">#REF!</definedName>
    <definedName name="P90X200" localSheetId="4">#REF!</definedName>
    <definedName name="P90X200" localSheetId="7">#REF!</definedName>
    <definedName name="P90X200" localSheetId="6">#REF!</definedName>
    <definedName name="P90X200" localSheetId="0">#REF!</definedName>
    <definedName name="P90X200">#REF!</definedName>
    <definedName name="PA" localSheetId="10">[101]PRESUPUESTO!#REF!</definedName>
    <definedName name="PA" localSheetId="9">[101]PRESUPUESTO!#REF!</definedName>
    <definedName name="PA" localSheetId="11">[101]PRESUPUESTO!#REF!</definedName>
    <definedName name="PA" localSheetId="4">[101]PRESUPUESTO!#REF!</definedName>
    <definedName name="PA" localSheetId="6">[101]PRESUPUESTO!#REF!</definedName>
    <definedName name="PA" localSheetId="0">[101]PRESUPUESTO!#REF!</definedName>
    <definedName name="PA">[101]PRESUPUESTO!#REF!</definedName>
    <definedName name="PA14X" localSheetId="11">#REF!</definedName>
    <definedName name="PA14X" localSheetId="4">#REF!</definedName>
    <definedName name="PA14X" localSheetId="7">#REF!</definedName>
    <definedName name="PA14X" localSheetId="6">#REF!</definedName>
    <definedName name="PA14X" localSheetId="0">#REF!</definedName>
    <definedName name="PA14X">#REF!</definedName>
    <definedName name="PAJARITA" localSheetId="11">#REF!</definedName>
    <definedName name="PAJARITA" localSheetId="4">#REF!</definedName>
    <definedName name="PAJARITA" localSheetId="7">#REF!</definedName>
    <definedName name="PAJARITA" localSheetId="6">#REF!</definedName>
    <definedName name="PAJARITA" localSheetId="0">#REF!</definedName>
    <definedName name="PAJARITA">#REF!</definedName>
    <definedName name="PAÑETE" localSheetId="11">#REF!</definedName>
    <definedName name="PAÑETE" localSheetId="4">#REF!</definedName>
    <definedName name="PAÑETE" localSheetId="7">#REF!</definedName>
    <definedName name="PAÑETE" localSheetId="6">#REF!</definedName>
    <definedName name="PAÑETE" localSheetId="0">#REF!</definedName>
    <definedName name="PAÑETE">#REF!</definedName>
    <definedName name="PAPA" localSheetId="11">#REF!</definedName>
    <definedName name="PAPA" localSheetId="4">#REF!</definedName>
    <definedName name="PAPA" localSheetId="7">#REF!</definedName>
    <definedName name="PAPA" localSheetId="6">#REF!</definedName>
    <definedName name="PAPA" localSheetId="0">#REF!</definedName>
    <definedName name="PAPA">#REF!</definedName>
    <definedName name="par" localSheetId="12">[27]PrecRec!$D$51</definedName>
    <definedName name="par">[28]PrecRec!$D$51</definedName>
    <definedName name="PARAMETROS" localSheetId="11">#REF!</definedName>
    <definedName name="PARAMETROS" localSheetId="4">#REF!</definedName>
    <definedName name="PARAMETROS" localSheetId="7">#REF!</definedName>
    <definedName name="PARAMETROS" localSheetId="6">#REF!</definedName>
    <definedName name="PARAMETROS" localSheetId="0">#REF!</definedName>
    <definedName name="PARAMETROS">#REF!</definedName>
    <definedName name="pasamanos" localSheetId="10">#REF!</definedName>
    <definedName name="pasamanos" localSheetId="9">#REF!</definedName>
    <definedName name="pasamanos" localSheetId="11">#REF!</definedName>
    <definedName name="pasamanos" localSheetId="4">#REF!</definedName>
    <definedName name="pasamanos" localSheetId="7">#REF!</definedName>
    <definedName name="pasamanos" localSheetId="6">#REF!</definedName>
    <definedName name="pasamanos" localSheetId="0">#REF!</definedName>
    <definedName name="pasamanos">#REF!</definedName>
    <definedName name="pasav" localSheetId="12">[27]PrecRec!$D$56</definedName>
    <definedName name="pasav">[28]PrecRec!$D$56</definedName>
    <definedName name="pasavia" localSheetId="11">#REF!</definedName>
    <definedName name="pasavia" localSheetId="4">#REF!</definedName>
    <definedName name="pasavia" localSheetId="7">#REF!</definedName>
    <definedName name="pasavia" localSheetId="6">#REF!</definedName>
    <definedName name="pasavia" localSheetId="0">#REF!</definedName>
    <definedName name="pasavia">#REF!</definedName>
    <definedName name="pavimento" localSheetId="10">#REF!</definedName>
    <definedName name="pavimento" localSheetId="9">#REF!</definedName>
    <definedName name="pavimento" localSheetId="11">#REF!</definedName>
    <definedName name="pavimento" localSheetId="4">#REF!</definedName>
    <definedName name="pavimento" localSheetId="7">#REF!</definedName>
    <definedName name="pavimento" localSheetId="6">#REF!</definedName>
    <definedName name="pavimento" localSheetId="0">#REF!</definedName>
    <definedName name="pavimento">#REF!</definedName>
    <definedName name="PB" localSheetId="10">[101]PRESUPUESTO!#REF!</definedName>
    <definedName name="PB" localSheetId="9">'[69]CIRCUITOS CODENSA'!#REF!</definedName>
    <definedName name="PB" localSheetId="11">[101]PRESUPUESTO!#REF!</definedName>
    <definedName name="PB" localSheetId="4">[101]PRESUPUESTO!#REF!</definedName>
    <definedName name="PB" localSheetId="6">[101]PRESUPUESTO!#REF!</definedName>
    <definedName name="PB" localSheetId="0">[101]PRESUPUESTO!#REF!</definedName>
    <definedName name="PB">[101]PRESUPUESTO!#REF!</definedName>
    <definedName name="PC" localSheetId="10">[101]PRESUPUESTO!#REF!</definedName>
    <definedName name="PC" localSheetId="9">[101]PRESUPUESTO!#REF!</definedName>
    <definedName name="PC" localSheetId="11">[101]PRESUPUESTO!#REF!</definedName>
    <definedName name="PC" localSheetId="4">[101]PRESUPUESTO!#REF!</definedName>
    <definedName name="PC" localSheetId="6">[101]PRESUPUESTO!#REF!</definedName>
    <definedName name="PC" localSheetId="0">[101]PRESUPUESTO!#REF!</definedName>
    <definedName name="PC">[101]PRESUPUESTO!#REF!</definedName>
    <definedName name="PE" localSheetId="10">[101]PRESUPUESTO!#REF!</definedName>
    <definedName name="PE" localSheetId="9">[101]PRESUPUESTO!#REF!</definedName>
    <definedName name="PE" localSheetId="11">[101]PRESUPUESTO!#REF!</definedName>
    <definedName name="PE" localSheetId="4">[101]PRESUPUESTO!#REF!</definedName>
    <definedName name="PE" localSheetId="6">[101]PRESUPUESTO!#REF!</definedName>
    <definedName name="PE" localSheetId="0">[101]PRESUPUESTO!#REF!</definedName>
    <definedName name="PE">[101]PRESUPUESTO!#REF!</definedName>
    <definedName name="PEGANTE" localSheetId="11">#REF!</definedName>
    <definedName name="PEGANTE" localSheetId="4">#REF!</definedName>
    <definedName name="PEGANTE" localSheetId="7">#REF!</definedName>
    <definedName name="PEGANTE" localSheetId="6">#REF!</definedName>
    <definedName name="PEGANTE" localSheetId="0">#REF!</definedName>
    <definedName name="PEGANTE">#REF!</definedName>
    <definedName name="Pegante_PVC" localSheetId="11">'[61]L. MAT.'!#REF!</definedName>
    <definedName name="Pegante_PVC" localSheetId="4">'[61]L. MAT.'!#REF!</definedName>
    <definedName name="Pegante_PVC" localSheetId="7">'[61]L. MAT.'!#REF!</definedName>
    <definedName name="Pegante_PVC" localSheetId="6">'[61]L. MAT.'!#REF!</definedName>
    <definedName name="Pegante_PVC" localSheetId="0">'[61]L. MAT.'!#REF!</definedName>
    <definedName name="Pegante_PVC">'[61]L. MAT.'!#REF!</definedName>
    <definedName name="PEGCO" localSheetId="11">#REF!</definedName>
    <definedName name="PEGCO" localSheetId="4">#REF!</definedName>
    <definedName name="PEGCO" localSheetId="7">#REF!</definedName>
    <definedName name="PEGCO" localSheetId="6">#REF!</definedName>
    <definedName name="PEGCO" localSheetId="0">#REF!</definedName>
    <definedName name="PEGCO">#REF!</definedName>
    <definedName name="Peldaño" localSheetId="11">#REF!</definedName>
    <definedName name="Peldaño" localSheetId="4">#REF!</definedName>
    <definedName name="Peldaño" localSheetId="7">#REF!</definedName>
    <definedName name="Peldaño" localSheetId="6">#REF!</definedName>
    <definedName name="Peldaño" localSheetId="0">#REF!</definedName>
    <definedName name="Peldaño">#REF!</definedName>
    <definedName name="PERFIL_DEL_TRAMO" localSheetId="11">#REF!</definedName>
    <definedName name="PERFIL_DEL_TRAMO" localSheetId="4">#REF!</definedName>
    <definedName name="PERFIL_DEL_TRAMO" localSheetId="7">#REF!</definedName>
    <definedName name="PERFIL_DEL_TRAMO" localSheetId="6">#REF!</definedName>
    <definedName name="PERFIL_DEL_TRAMO" localSheetId="0">#REF!</definedName>
    <definedName name="PERFIL_DEL_TRAMO">#REF!</definedName>
    <definedName name="PERGOLA" localSheetId="11">#REF!</definedName>
    <definedName name="PERGOLA" localSheetId="4">#REF!</definedName>
    <definedName name="PERGOLA" localSheetId="7">#REF!</definedName>
    <definedName name="PERGOLA" localSheetId="6">#REF!</definedName>
    <definedName name="PERGOLA" localSheetId="0">#REF!</definedName>
    <definedName name="PERGOLA">#REF!</definedName>
    <definedName name="PeriodoD" localSheetId="11">#REF!</definedName>
    <definedName name="PeriodoD" localSheetId="4">#REF!</definedName>
    <definedName name="PeriodoD" localSheetId="7">#REF!</definedName>
    <definedName name="PeriodoD" localSheetId="6">#REF!</definedName>
    <definedName name="PeriodoD" localSheetId="0">#REF!</definedName>
    <definedName name="PeriodoD">#REF!</definedName>
    <definedName name="PERNO" localSheetId="11">#REF!</definedName>
    <definedName name="PERNO" localSheetId="4">#REF!</definedName>
    <definedName name="PERNO" localSheetId="7">#REF!</definedName>
    <definedName name="PERNO" localSheetId="6">#REF!</definedName>
    <definedName name="PERNO" localSheetId="0">#REF!</definedName>
    <definedName name="PERNO">#REF!</definedName>
    <definedName name="PERSONALBUSQMATRIZ" localSheetId="12">[130]INSUMOS!$I$3:$L$50</definedName>
    <definedName name="PERSONALBUSQMATRIZ">[131]INSUMOS!$I$3:$L$50</definedName>
    <definedName name="PERSONALMATRIZ" localSheetId="12">[130]INSUMOS!$J$3:$L$50</definedName>
    <definedName name="PERSONALMATRIZ">[131]INSUMOS!$J$3:$L$50</definedName>
    <definedName name="PersonalProfesional" localSheetId="10">#REF!</definedName>
    <definedName name="PersonalProfesional" localSheetId="9">#REF!</definedName>
    <definedName name="PersonalProfesional" localSheetId="11">#REF!</definedName>
    <definedName name="PersonalProfesional" localSheetId="4">#REF!</definedName>
    <definedName name="PersonalProfesional" localSheetId="7">#REF!</definedName>
    <definedName name="PersonalProfesional" localSheetId="6">#REF!</definedName>
    <definedName name="PersonalProfesional" localSheetId="0">#REF!</definedName>
    <definedName name="PersonalProfesional">#REF!</definedName>
    <definedName name="PersonalTecnico" localSheetId="10">#REF!</definedName>
    <definedName name="PersonalTecnico" localSheetId="9">#REF!</definedName>
    <definedName name="PersonalTecnico" localSheetId="11">#REF!</definedName>
    <definedName name="PersonalTecnico" localSheetId="4">#REF!</definedName>
    <definedName name="PersonalTecnico" localSheetId="7">#REF!</definedName>
    <definedName name="PersonalTecnico" localSheetId="6">#REF!</definedName>
    <definedName name="PersonalTecnico" localSheetId="0">#REF!</definedName>
    <definedName name="PersonalTecnico">#REF!</definedName>
    <definedName name="PESO14.2" localSheetId="10">#REF!</definedName>
    <definedName name="PESO14.2" localSheetId="9">#REF!</definedName>
    <definedName name="PESO14.2" localSheetId="11">#REF!</definedName>
    <definedName name="PESO14.2" localSheetId="4">#REF!</definedName>
    <definedName name="PESO14.2" localSheetId="7">#REF!</definedName>
    <definedName name="PESO14.2" localSheetId="6">#REF!</definedName>
    <definedName name="PESO14.2" localSheetId="0">#REF!</definedName>
    <definedName name="PESO14.2">#REF!</definedName>
    <definedName name="PESO14.3" localSheetId="10">#REF!</definedName>
    <definedName name="PESO14.3" localSheetId="9">#REF!</definedName>
    <definedName name="PESO14.3" localSheetId="11">#REF!</definedName>
    <definedName name="PESO14.3" localSheetId="4">#REF!</definedName>
    <definedName name="PESO14.3" localSheetId="7">#REF!</definedName>
    <definedName name="PESO14.3" localSheetId="6">#REF!</definedName>
    <definedName name="PESO14.3" localSheetId="0">#REF!</definedName>
    <definedName name="PESO14.3">#REF!</definedName>
    <definedName name="PESO14.4" localSheetId="10">#REF!</definedName>
    <definedName name="PESO14.4" localSheetId="9">#REF!</definedName>
    <definedName name="PESO14.4" localSheetId="11">#REF!</definedName>
    <definedName name="PESO14.4" localSheetId="4">#REF!</definedName>
    <definedName name="PESO14.4" localSheetId="7">#REF!</definedName>
    <definedName name="PESO14.4" localSheetId="6">#REF!</definedName>
    <definedName name="PESO14.4" localSheetId="0">#REF!</definedName>
    <definedName name="PESO14.4">#REF!</definedName>
    <definedName name="PIE4A6" localSheetId="11">#REF!</definedName>
    <definedName name="PIE4A6" localSheetId="4">#REF!</definedName>
    <definedName name="PIE4A6" localSheetId="7">#REF!</definedName>
    <definedName name="PIE4A6" localSheetId="6">#REF!</definedName>
    <definedName name="PIE4A6" localSheetId="0">#REF!</definedName>
    <definedName name="PIE4A6">#REF!</definedName>
    <definedName name="PIECR">[37]BASE!$C$51</definedName>
    <definedName name="pied" localSheetId="12">[27]PrecRec!$D$46</definedName>
    <definedName name="pied">[28]PrecRec!$D$46</definedName>
    <definedName name="PIEDR" localSheetId="11">#REF!</definedName>
    <definedName name="PIEDR" localSheetId="4">#REF!</definedName>
    <definedName name="PIEDR" localSheetId="7">#REF!</definedName>
    <definedName name="PIEDR" localSheetId="6">#REF!</definedName>
    <definedName name="PIEDR" localSheetId="0">#REF!</definedName>
    <definedName name="PIEDR">#REF!</definedName>
    <definedName name="piedragav" localSheetId="12">[27]PrecRec!$D$67</definedName>
    <definedName name="piedragav">[28]PrecRec!$D$67</definedName>
    <definedName name="PILOTE" localSheetId="11">#REF!</definedName>
    <definedName name="PILOTE" localSheetId="4">#REF!</definedName>
    <definedName name="PILOTE" localSheetId="7">#REF!</definedName>
    <definedName name="PILOTE" localSheetId="6">#REF!</definedName>
    <definedName name="PILOTE" localSheetId="0">#REF!</definedName>
    <definedName name="PILOTE">#REF!</definedName>
    <definedName name="Pin" localSheetId="12">[27]PrecRec!$D$57</definedName>
    <definedName name="Pin">[28]PrecRec!$D$57</definedName>
    <definedName name="PINBAR" localSheetId="11">#REF!</definedName>
    <definedName name="PINBAR" localSheetId="4">#REF!</definedName>
    <definedName name="PINBAR" localSheetId="7">#REF!</definedName>
    <definedName name="PINBAR" localSheetId="6">#REF!</definedName>
    <definedName name="PINBAR" localSheetId="0">#REF!</definedName>
    <definedName name="PINBAR">#REF!</definedName>
    <definedName name="PINBLA" localSheetId="11">#REF!</definedName>
    <definedName name="PINBLA" localSheetId="4">#REF!</definedName>
    <definedName name="PINBLA" localSheetId="7">#REF!</definedName>
    <definedName name="PINBLA" localSheetId="6">#REF!</definedName>
    <definedName name="PINBLA" localSheetId="0">#REF!</definedName>
    <definedName name="PINBLA">#REF!</definedName>
    <definedName name="pint" localSheetId="12">[27]PrecRec!$D$68</definedName>
    <definedName name="pint">[28]PrecRec!$D$68</definedName>
    <definedName name="PISOTABLON" localSheetId="11">#REF!</definedName>
    <definedName name="PISOTABLON" localSheetId="4">#REF!</definedName>
    <definedName name="PISOTABLON" localSheetId="7">#REF!</definedName>
    <definedName name="PISOTABLON" localSheetId="6">#REF!</definedName>
    <definedName name="PISOTABLON" localSheetId="0">#REF!</definedName>
    <definedName name="PISOTABLON">#REF!</definedName>
    <definedName name="pk" localSheetId="3">#REF!</definedName>
    <definedName name="pk" localSheetId="11">#REF!</definedName>
    <definedName name="pk" localSheetId="4">#REF!</definedName>
    <definedName name="pk" localSheetId="7">#REF!</definedName>
    <definedName name="pk" localSheetId="6">#REF!</definedName>
    <definedName name="pk" localSheetId="0">#REF!</definedName>
    <definedName name="pk">#REF!</definedName>
    <definedName name="PL" localSheetId="3">[101]PRESUPUESTO!#REF!</definedName>
    <definedName name="PL" localSheetId="10">[101]PRESUPUESTO!#REF!</definedName>
    <definedName name="PL" localSheetId="9">[101]PRESUPUESTO!#REF!</definedName>
    <definedName name="PL" localSheetId="11">[101]PRESUPUESTO!#REF!</definedName>
    <definedName name="PL" localSheetId="4">[101]PRESUPUESTO!#REF!</definedName>
    <definedName name="PL" localSheetId="6">[101]PRESUPUESTO!#REF!</definedName>
    <definedName name="PL" localSheetId="0">[101]PRESUPUESTO!#REF!</definedName>
    <definedName name="PL">[101]PRESUPUESTO!#REF!</definedName>
    <definedName name="PLACAENTREPISO" localSheetId="11">#REF!</definedName>
    <definedName name="PLACAENTREPISO" localSheetId="4">#REF!</definedName>
    <definedName name="PLACAENTREPISO" localSheetId="7">#REF!</definedName>
    <definedName name="PLACAENTREPISO" localSheetId="6">#REF!</definedName>
    <definedName name="PLACAENTREPISO" localSheetId="0">#REF!</definedName>
    <definedName name="PLACAENTREPISO">#REF!</definedName>
    <definedName name="PLACAMESON" localSheetId="11">#REF!</definedName>
    <definedName name="PLACAMESON" localSheetId="4">#REF!</definedName>
    <definedName name="PLACAMESON" localSheetId="7">#REF!</definedName>
    <definedName name="PLACAMESON" localSheetId="6">#REF!</definedName>
    <definedName name="PLACAMESON" localSheetId="0">#REF!</definedName>
    <definedName name="PLACAMESON">#REF!</definedName>
    <definedName name="Placas_.9x.9_Azul_labrador" localSheetId="11">'[61]L. MAT.'!#REF!</definedName>
    <definedName name="Placas_.9x.9_Azul_labrador" localSheetId="4">'[61]L. MAT.'!#REF!</definedName>
    <definedName name="Placas_.9x.9_Azul_labrador" localSheetId="7">'[61]L. MAT.'!#REF!</definedName>
    <definedName name="Placas_.9x.9_Azul_labrador" localSheetId="6">'[61]L. MAT.'!#REF!</definedName>
    <definedName name="Placas_.9x.9_Azul_labrador" localSheetId="0">'[61]L. MAT.'!#REF!</definedName>
    <definedName name="Placas_.9x.9_Azul_labrador">'[61]L. MAT.'!#REF!</definedName>
    <definedName name="PLAELE" localSheetId="11">#REF!</definedName>
    <definedName name="PLAELE" localSheetId="4">#REF!</definedName>
    <definedName name="PLAELE" localSheetId="7">#REF!</definedName>
    <definedName name="PLAELE" localSheetId="6">#REF!</definedName>
    <definedName name="PLAELE" localSheetId="0">#REF!</definedName>
    <definedName name="PLAELE">#REF!</definedName>
    <definedName name="PLAST" localSheetId="11">#REF!</definedName>
    <definedName name="PLAST" localSheetId="4">#REF!</definedName>
    <definedName name="PLAST" localSheetId="7">#REF!</definedName>
    <definedName name="PLAST" localSheetId="6">#REF!</definedName>
    <definedName name="PLAST" localSheetId="0">#REF!</definedName>
    <definedName name="PLAST">#REF!</definedName>
    <definedName name="Plazo" localSheetId="11">#REF!</definedName>
    <definedName name="Plazo" localSheetId="4">#REF!</definedName>
    <definedName name="Plazo" localSheetId="7">#REF!</definedName>
    <definedName name="Plazo" localSheetId="6">#REF!</definedName>
    <definedName name="Plazo" localSheetId="0">#REF!</definedName>
    <definedName name="Plazo">#REF!</definedName>
    <definedName name="PlazoEnMeses" localSheetId="10">#REF!</definedName>
    <definedName name="PlazoEnMeses" localSheetId="9">#REF!</definedName>
    <definedName name="PlazoEnMeses" localSheetId="11">#REF!</definedName>
    <definedName name="PlazoEnMeses" localSheetId="4">#REF!</definedName>
    <definedName name="PlazoEnMeses" localSheetId="7">#REF!</definedName>
    <definedName name="PlazoEnMeses" localSheetId="6">#REF!</definedName>
    <definedName name="PlazoEnMeses" localSheetId="0">#REF!</definedName>
    <definedName name="PlazoEnMeses">#REF!</definedName>
    <definedName name="Plegable" localSheetId="10">#REF!</definedName>
    <definedName name="Plegable" localSheetId="9">#REF!</definedName>
    <definedName name="Plegable" localSheetId="11">#REF!</definedName>
    <definedName name="Plegable" localSheetId="4">#REF!</definedName>
    <definedName name="Plegable" localSheetId="7">#REF!</definedName>
    <definedName name="Plegable" localSheetId="6">#REF!</definedName>
    <definedName name="Plegable" localSheetId="0">#REF!</definedName>
    <definedName name="Plegable">#REF!</definedName>
    <definedName name="PMT" localSheetId="10">#REF!</definedName>
    <definedName name="PMT" localSheetId="9">#REF!</definedName>
    <definedName name="PMT" localSheetId="11">#REF!</definedName>
    <definedName name="PMT" localSheetId="4">#REF!</definedName>
    <definedName name="PMT" localSheetId="7">#REF!</definedName>
    <definedName name="PMT" localSheetId="6">#REF!</definedName>
    <definedName name="PMT" localSheetId="0">#REF!</definedName>
    <definedName name="PMT">#REF!</definedName>
    <definedName name="Poblacion" localSheetId="11">#REF!</definedName>
    <definedName name="Poblacion" localSheetId="4">#REF!</definedName>
    <definedName name="Poblacion" localSheetId="7">#REF!</definedName>
    <definedName name="Poblacion" localSheetId="6">#REF!</definedName>
    <definedName name="Poblacion" localSheetId="0">#REF!</definedName>
    <definedName name="Poblacion">#REF!</definedName>
    <definedName name="POLINOMIAL1" localSheetId="11">[159]CANALETA9!#REF!</definedName>
    <definedName name="POLINOMIAL1" localSheetId="4">[159]CANALETA9!#REF!</definedName>
    <definedName name="POLINOMIAL1" localSheetId="7">[159]CANALETA9!#REF!</definedName>
    <definedName name="POLINOMIAL1" localSheetId="6">[159]CANALETA9!#REF!</definedName>
    <definedName name="POLINOMIAL1" localSheetId="0">[159]CANALETA9!#REF!</definedName>
    <definedName name="POLINOMIAL1">[159]CANALETA9!#REF!</definedName>
    <definedName name="Polynomial" localSheetId="11">#REF!</definedName>
    <definedName name="Polynomial" localSheetId="4">#REF!</definedName>
    <definedName name="Polynomial" localSheetId="7">#REF!</definedName>
    <definedName name="Polynomial" localSheetId="6">#REF!</definedName>
    <definedName name="Polynomial" localSheetId="0">#REF!</definedName>
    <definedName name="Polynomial">#REF!</definedName>
    <definedName name="PoMede" localSheetId="11">#REF!</definedName>
    <definedName name="PoMede" localSheetId="4">#REF!</definedName>
    <definedName name="PoMede" localSheetId="7">#REF!</definedName>
    <definedName name="PoMede" localSheetId="6">#REF!</definedName>
    <definedName name="PoMede" localSheetId="0">#REF!</definedName>
    <definedName name="PoMede">#REF!</definedName>
    <definedName name="pos" localSheetId="12">[27]PrecRec!$D$60</definedName>
    <definedName name="pos">[28]PrecRec!$D$60</definedName>
    <definedName name="post" localSheetId="12">[27]PrecRec!$D$66</definedName>
    <definedName name="post">[28]PrecRec!$D$66</definedName>
    <definedName name="poste" localSheetId="12">[27]PrecRec!$D$60</definedName>
    <definedName name="poste">[28]PrecRec!$D$60</definedName>
    <definedName name="POYOS" localSheetId="11">#REF!</definedName>
    <definedName name="POYOS" localSheetId="4">#REF!</definedName>
    <definedName name="POYOS" localSheetId="7">#REF!</definedName>
    <definedName name="POYOS" localSheetId="6">#REF!</definedName>
    <definedName name="POYOS" localSheetId="0">#REF!</definedName>
    <definedName name="POYOS">#REF!</definedName>
    <definedName name="ppp" localSheetId="3">#REF!</definedName>
    <definedName name="ppp" localSheetId="11">#REF!</definedName>
    <definedName name="ppp" localSheetId="4">#REF!</definedName>
    <definedName name="ppp" localSheetId="7">#REF!</definedName>
    <definedName name="ppp" localSheetId="6">#REF!</definedName>
    <definedName name="ppp" localSheetId="0">#REF!</definedName>
    <definedName name="ppp">#REF!</definedName>
    <definedName name="Ppto" localSheetId="11">#REF!</definedName>
    <definedName name="Ppto" localSheetId="4">#REF!</definedName>
    <definedName name="Ppto" localSheetId="7">#REF!</definedName>
    <definedName name="Ppto" localSheetId="6">#REF!</definedName>
    <definedName name="Ppto" localSheetId="0">#REF!</definedName>
    <definedName name="Ppto">#REF!</definedName>
    <definedName name="PPtoNorte" localSheetId="11">#REF!</definedName>
    <definedName name="PPtoNorte" localSheetId="4">#REF!</definedName>
    <definedName name="PPtoNorte" localSheetId="7">#REF!</definedName>
    <definedName name="PPtoNorte" localSheetId="6">#REF!</definedName>
    <definedName name="PPtoNorte" localSheetId="0">#REF!</definedName>
    <definedName name="PPtoNorte">#REF!</definedName>
    <definedName name="pq" localSheetId="11">[70]Lagunas!#REF!</definedName>
    <definedName name="pq" localSheetId="4">[70]Lagunas!#REF!</definedName>
    <definedName name="pq" localSheetId="7">[70]Lagunas!#REF!</definedName>
    <definedName name="pq" localSheetId="6">[70]Lagunas!#REF!</definedName>
    <definedName name="pq" localSheetId="0">[70]Lagunas!#REF!</definedName>
    <definedName name="pq">[70]Lagunas!#REF!</definedName>
    <definedName name="PRADIZACION" localSheetId="11">#REF!</definedName>
    <definedName name="PRADIZACION" localSheetId="4">#REF!</definedName>
    <definedName name="PRADIZACION" localSheetId="7">#REF!</definedName>
    <definedName name="PRADIZACION" localSheetId="6">#REF!</definedName>
    <definedName name="PRADIZACION" localSheetId="0">#REF!</definedName>
    <definedName name="PRADIZACION">#REF!</definedName>
    <definedName name="PRCSO_EXTERNO" localSheetId="12">'[155]GASTOS FIJOS'!$A$91:$A$150</definedName>
    <definedName name="PRCSO_EXTERNO">'[156]GASTOS FIJOS'!$A$91:$A$150</definedName>
    <definedName name="pre" localSheetId="10">#REF!</definedName>
    <definedName name="pre" localSheetId="9">#REF!</definedName>
    <definedName name="pre" localSheetId="12">[43]BASE!$D$8</definedName>
    <definedName name="pre">[44]BASE!$D$8</definedName>
    <definedName name="Precio" localSheetId="11">#REF!</definedName>
    <definedName name="Precio" localSheetId="4">#REF!</definedName>
    <definedName name="Precio" localSheetId="7">#REF!</definedName>
    <definedName name="Precio" localSheetId="6">#REF!</definedName>
    <definedName name="Precio" localSheetId="0">#REF!</definedName>
    <definedName name="Precio">#REF!</definedName>
    <definedName name="precio2" localSheetId="11">#REF!</definedName>
    <definedName name="precio2" localSheetId="4">#REF!</definedName>
    <definedName name="precio2" localSheetId="7">#REF!</definedName>
    <definedName name="precio2" localSheetId="6">#REF!</definedName>
    <definedName name="precio2" localSheetId="0">#REF!</definedName>
    <definedName name="precio2">#REF!</definedName>
    <definedName name="PrecioS" localSheetId="11">#REF!</definedName>
    <definedName name="PrecioS" localSheetId="4">#REF!</definedName>
    <definedName name="PrecioS" localSheetId="7">#REF!</definedName>
    <definedName name="PrecioS" localSheetId="6">#REF!</definedName>
    <definedName name="PrecioS" localSheetId="0">#REF!</definedName>
    <definedName name="PrecioS">#REF!</definedName>
    <definedName name="PRELIMINAR" localSheetId="10">#REF!</definedName>
    <definedName name="PRELIMINAR" localSheetId="9">#REF!</definedName>
    <definedName name="PRELIMINAR" localSheetId="11">#REF!</definedName>
    <definedName name="PRELIMINAR" localSheetId="4">#REF!</definedName>
    <definedName name="PRELIMINAR" localSheetId="7">#REF!</definedName>
    <definedName name="PRELIMINAR" localSheetId="6">#REF!</definedName>
    <definedName name="PRELIMINAR" localSheetId="0">#REF!</definedName>
    <definedName name="PRELIMINAR">#REF!</definedName>
    <definedName name="PRES.AGRI" localSheetId="11">#REF!</definedName>
    <definedName name="PRES.AGRI" localSheetId="4">#REF!</definedName>
    <definedName name="PRES.AGRI" localSheetId="7">#REF!</definedName>
    <definedName name="PRES.AGRI" localSheetId="6">#REF!</definedName>
    <definedName name="PRES.AGRI" localSheetId="0">#REF!</definedName>
    <definedName name="PRES.AGRI">#REF!</definedName>
    <definedName name="PRESIPISTO" localSheetId="11">#REF!</definedName>
    <definedName name="PRESIPISTO" localSheetId="4">#REF!</definedName>
    <definedName name="PRESIPISTO" localSheetId="7">#REF!</definedName>
    <definedName name="PRESIPISTO" localSheetId="6">#REF!</definedName>
    <definedName name="PRESIPISTO" localSheetId="0">#REF!</definedName>
    <definedName name="PRESIPISTO">#REF!</definedName>
    <definedName name="PREST" localSheetId="10">#REF!</definedName>
    <definedName name="PREST" localSheetId="9">#REF!</definedName>
    <definedName name="PREST" localSheetId="11">#REF!</definedName>
    <definedName name="PREST" localSheetId="4">#REF!</definedName>
    <definedName name="PREST" localSheetId="7">#REF!</definedName>
    <definedName name="PREST" localSheetId="6">#REF!</definedName>
    <definedName name="PREST" localSheetId="0">#REF!</definedName>
    <definedName name="PREST">#REF!</definedName>
    <definedName name="presta" localSheetId="12">[36]BASE!$D$9</definedName>
    <definedName name="presta">[35]BASE!$D$9</definedName>
    <definedName name="Prestaciones_sociales">'[61]P.S.'!$C$33</definedName>
    <definedName name="PrestacionesSeguridadOtros" localSheetId="3">#REF!</definedName>
    <definedName name="PrestacionesSeguridadOtros" localSheetId="10">#REF!</definedName>
    <definedName name="PrestacionesSeguridadOtros" localSheetId="9">#REF!</definedName>
    <definedName name="PrestacionesSeguridadOtros" localSheetId="11">#REF!</definedName>
    <definedName name="PrestacionesSeguridadOtros" localSheetId="4">#REF!</definedName>
    <definedName name="PrestacionesSeguridadOtros" localSheetId="7">#REF!</definedName>
    <definedName name="PrestacionesSeguridadOtros" localSheetId="6">#REF!</definedName>
    <definedName name="PrestacionesSeguridadOtros" localSheetId="0">#REF!</definedName>
    <definedName name="PrestacionesSeguridadOtros">#REF!</definedName>
    <definedName name="Presupuest" localSheetId="11">#REF!</definedName>
    <definedName name="Presupuest" localSheetId="4">#REF!</definedName>
    <definedName name="Presupuest" localSheetId="7">#REF!</definedName>
    <definedName name="Presupuest" localSheetId="6">#REF!</definedName>
    <definedName name="Presupuest" localSheetId="0">#REF!</definedName>
    <definedName name="Presupuest">#REF!</definedName>
    <definedName name="PRESUPUESTADO" localSheetId="10">#REF!</definedName>
    <definedName name="PRESUPUESTADO" localSheetId="9">#REF!</definedName>
    <definedName name="PRESUPUESTADO" localSheetId="11">#REF!</definedName>
    <definedName name="PRESUPUESTADO" localSheetId="4">#REF!</definedName>
    <definedName name="PRESUPUESTADO" localSheetId="7">#REF!</definedName>
    <definedName name="PRESUPUESTADO" localSheetId="6">#REF!</definedName>
    <definedName name="PRESUPUESTADO" localSheetId="0">#REF!</definedName>
    <definedName name="PRESUPUESTADO">#REF!</definedName>
    <definedName name="Presupuesto" localSheetId="11">#REF!</definedName>
    <definedName name="Presupuesto" localSheetId="4">#REF!</definedName>
    <definedName name="Presupuesto" localSheetId="7">#REF!</definedName>
    <definedName name="Presupuesto" localSheetId="6">#REF!</definedName>
    <definedName name="Presupuesto" localSheetId="0">#REF!</definedName>
    <definedName name="Presupuesto">#REF!</definedName>
    <definedName name="PRINT_AREA">#N/A</definedName>
    <definedName name="Print_Area_MI" localSheetId="10">#REF!</definedName>
    <definedName name="Print_Area_MI" localSheetId="9">#REF!</definedName>
    <definedName name="PRINT_AREA_MI">#N/A</definedName>
    <definedName name="PRINT_TITLES">#N/A</definedName>
    <definedName name="PRINT_TITLES_MI">#N/A</definedName>
    <definedName name="PRODUCTOS" localSheetId="12">[155]PRODUCTOS!$B$3:$B$65536</definedName>
    <definedName name="PRODUCTOS">[156]PRODUCTOS!$B$3:$B$65536</definedName>
    <definedName name="PROF" localSheetId="11">#REF!</definedName>
    <definedName name="PROF" localSheetId="4">#REF!</definedName>
    <definedName name="PROF" localSheetId="7">#REF!</definedName>
    <definedName name="PROF" localSheetId="6">#REF!</definedName>
    <definedName name="PROF" localSheetId="0">#REF!</definedName>
    <definedName name="PROF">#REF!</definedName>
    <definedName name="Profesional" localSheetId="10">#REF!</definedName>
    <definedName name="Profesional" localSheetId="9">#REF!</definedName>
    <definedName name="Profesional" localSheetId="11">#REF!</definedName>
    <definedName name="Profesional" localSheetId="4">#REF!</definedName>
    <definedName name="Profesional" localSheetId="7">#REF!</definedName>
    <definedName name="Profesional" localSheetId="6">#REF!</definedName>
    <definedName name="Profesional" localSheetId="0">#REF!</definedName>
    <definedName name="Profesional">#REF!</definedName>
    <definedName name="PROP" localSheetId="9">[55]DATOS!$D$7</definedName>
    <definedName name="PROP">[55]DATOS!$D$7</definedName>
    <definedName name="PROPONE" localSheetId="3">#REF!</definedName>
    <definedName name="PROPONE" localSheetId="10">#REF!</definedName>
    <definedName name="PROPONE" localSheetId="9">#REF!</definedName>
    <definedName name="PROPONE" localSheetId="11">#REF!</definedName>
    <definedName name="PROPONE" localSheetId="4">#REF!</definedName>
    <definedName name="PROPONE" localSheetId="7">#REF!</definedName>
    <definedName name="PROPONE" localSheetId="6">#REF!</definedName>
    <definedName name="PROPONE" localSheetId="0">#REF!</definedName>
    <definedName name="PROPONE">#REF!</definedName>
    <definedName name="prueba" localSheetId="10">#REF!</definedName>
    <definedName name="prueba" localSheetId="9">#REF!</definedName>
    <definedName name="prueba" localSheetId="11">#REF!</definedName>
    <definedName name="prueba" localSheetId="4">#REF!</definedName>
    <definedName name="prueba" localSheetId="7">#REF!</definedName>
    <definedName name="prueba" localSheetId="6">#REF!</definedName>
    <definedName name="prueba" localSheetId="0">#REF!</definedName>
    <definedName name="prueba">#REF!</definedName>
    <definedName name="PRUEBA2" localSheetId="11">#REF!</definedName>
    <definedName name="PRUEBA2" localSheetId="4">#REF!</definedName>
    <definedName name="PRUEBA2" localSheetId="7">#REF!</definedName>
    <definedName name="PRUEBA2" localSheetId="6">#REF!</definedName>
    <definedName name="PRUEBA2" localSheetId="0">#REF!</definedName>
    <definedName name="PRUEBA2">#REF!</definedName>
    <definedName name="ptoof">'[160]RESUMEN PROPUESTA'!$D$14</definedName>
    <definedName name="PUERTA2" localSheetId="11">#REF!</definedName>
    <definedName name="PUERTA2" localSheetId="4">#REF!</definedName>
    <definedName name="PUERTA2" localSheetId="7">#REF!</definedName>
    <definedName name="PUERTA2" localSheetId="6">#REF!</definedName>
    <definedName name="PUERTA2" localSheetId="0">#REF!</definedName>
    <definedName name="PUERTA2">#REF!</definedName>
    <definedName name="PUERTALUMTOT" localSheetId="11">#REF!</definedName>
    <definedName name="PUERTALUMTOT" localSheetId="4">#REF!</definedName>
    <definedName name="PUERTALUMTOT" localSheetId="7">#REF!</definedName>
    <definedName name="PUERTALUMTOT" localSheetId="6">#REF!</definedName>
    <definedName name="PUERTALUMTOT" localSheetId="0">#REF!</definedName>
    <definedName name="PUERTALUMTOT">#REF!</definedName>
    <definedName name="PUERTAMADETOT" localSheetId="11">#REF!</definedName>
    <definedName name="PUERTAMADETOT" localSheetId="4">#REF!</definedName>
    <definedName name="PUERTAMADETOT" localSheetId="7">#REF!</definedName>
    <definedName name="PUERTAMADETOT" localSheetId="6">#REF!</definedName>
    <definedName name="PUERTAMADETOT" localSheetId="0">#REF!</definedName>
    <definedName name="PUERTAMADETOT">#REF!</definedName>
    <definedName name="PUERTMADECERRAT" localSheetId="11">#REF!</definedName>
    <definedName name="PUERTMADECERRAT" localSheetId="4">#REF!</definedName>
    <definedName name="PUERTMADECERRAT" localSheetId="7">#REF!</definedName>
    <definedName name="PUERTMADECERRAT" localSheetId="6">#REF!</definedName>
    <definedName name="PUERTMADECERRAT" localSheetId="0">#REF!</definedName>
    <definedName name="PUERTMADECERRAT">#REF!</definedName>
    <definedName name="Pulidora" localSheetId="11">'[61]L. MAT.'!#REF!</definedName>
    <definedName name="Pulidora" localSheetId="4">'[61]L. MAT.'!#REF!</definedName>
    <definedName name="Pulidora" localSheetId="7">'[61]L. MAT.'!#REF!</definedName>
    <definedName name="Pulidora" localSheetId="6">'[61]L. MAT.'!#REF!</definedName>
    <definedName name="Pulidora" localSheetId="0">'[61]L. MAT.'!#REF!</definedName>
    <definedName name="Pulidora">'[61]L. MAT.'!#REF!</definedName>
    <definedName name="PUNT">[50]INSUMOS!$D$688</definedName>
    <definedName name="PUNTI" localSheetId="11">#REF!</definedName>
    <definedName name="PUNTI" localSheetId="4">#REF!</definedName>
    <definedName name="PUNTI" localSheetId="7">#REF!</definedName>
    <definedName name="PUNTI" localSheetId="6">#REF!</definedName>
    <definedName name="PUNTI" localSheetId="0">#REF!</definedName>
    <definedName name="PUNTI">#REF!</definedName>
    <definedName name="PUNTILLA" localSheetId="11">#REF!</definedName>
    <definedName name="PUNTILLA" localSheetId="4">#REF!</definedName>
    <definedName name="PUNTILLA" localSheetId="7">#REF!</definedName>
    <definedName name="PUNTILLA" localSheetId="6">#REF!</definedName>
    <definedName name="PUNTILLA" localSheetId="0">#REF!</definedName>
    <definedName name="PUNTILLA">#REF!</definedName>
    <definedName name="PUNTOHIDRA" localSheetId="11">#REF!</definedName>
    <definedName name="PUNTOHIDRA" localSheetId="4">#REF!</definedName>
    <definedName name="PUNTOHIDRA" localSheetId="7">#REF!</definedName>
    <definedName name="PUNTOHIDRA" localSheetId="6">#REF!</definedName>
    <definedName name="PUNTOHIDRA" localSheetId="0">#REF!</definedName>
    <definedName name="PUNTOHIDRA">#REF!</definedName>
    <definedName name="PUNTOSANIT" localSheetId="11">#REF!</definedName>
    <definedName name="PUNTOSANIT" localSheetId="4">#REF!</definedName>
    <definedName name="PUNTOSANIT" localSheetId="7">#REF!</definedName>
    <definedName name="PUNTOSANIT" localSheetId="6">#REF!</definedName>
    <definedName name="PUNTOSANIT" localSheetId="0">#REF!</definedName>
    <definedName name="PUNTOSANIT">#REF!</definedName>
    <definedName name="q" localSheetId="3" hidden="1">{"via1",#N/A,TRUE,"general";"via2",#N/A,TRUE,"general";"via3",#N/A,TRUE,"general"}</definedName>
    <definedName name="Q" localSheetId="10">#REF!</definedName>
    <definedName name="Q" localSheetId="9">#REF!</definedName>
    <definedName name="q" localSheetId="7" hidden="1">{"via1",#N/A,TRUE,"general";"via2",#N/A,TRUE,"general";"via3",#N/A,TRUE,"general"}</definedName>
    <definedName name="q" localSheetId="12" hidden="1">{"via1",#N/A,TRUE,"general";"via2",#N/A,TRUE,"general";"via3",#N/A,TRUE,"general"}</definedName>
    <definedName name="q" hidden="1">{"via1",#N/A,TRUE,"general";"via2",#N/A,TRUE,"general";"via3",#N/A,TRUE,"general"}</definedName>
    <definedName name="qdefqfqwreqwerqw" localSheetId="10">[45]Insumos!#REF!</definedName>
    <definedName name="qdefqfqwreqwerqw" localSheetId="9">[45]Insumos!#REF!</definedName>
    <definedName name="qdefqfqwreqwerqw" localSheetId="11">[45]Insumos!#REF!</definedName>
    <definedName name="qdefqfqwreqwerqw" localSheetId="4">[45]Insumos!#REF!</definedName>
    <definedName name="qdefqfqwreqwerqw" localSheetId="6">[45]Insumos!#REF!</definedName>
    <definedName name="qdefqfqwreqwerqw" localSheetId="0">[45]Insumos!#REF!</definedName>
    <definedName name="qdefqfqwreqwerqw">[45]Insumos!#REF!</definedName>
    <definedName name="qm" localSheetId="11">#REF!</definedName>
    <definedName name="qm" localSheetId="4">#REF!</definedName>
    <definedName name="qm" localSheetId="7">#REF!</definedName>
    <definedName name="qm" localSheetId="6">#REF!</definedName>
    <definedName name="qm" localSheetId="0">#REF!</definedName>
    <definedName name="qm">#REF!</definedName>
    <definedName name="qq" localSheetId="11">[66]!absc</definedName>
    <definedName name="qq" localSheetId="4">[66]!absc</definedName>
    <definedName name="qq" localSheetId="6">[66]!absc</definedName>
    <definedName name="qq" localSheetId="0">[66]!absc</definedName>
    <definedName name="qq">[66]!absc</definedName>
    <definedName name="qqq" localSheetId="10">#REF!</definedName>
    <definedName name="qqq" localSheetId="9">#REF!</definedName>
    <definedName name="qqq" localSheetId="11">#REF!</definedName>
    <definedName name="qqq" localSheetId="4">#REF!</definedName>
    <definedName name="qqq" localSheetId="7">#REF!</definedName>
    <definedName name="qqq" localSheetId="6">#REF!</definedName>
    <definedName name="qqq" localSheetId="0">#REF!</definedName>
    <definedName name="qqq">#REF!</definedName>
    <definedName name="RAJON" localSheetId="10">#REF!</definedName>
    <definedName name="RAJON" localSheetId="9">#REF!</definedName>
    <definedName name="RAJON" localSheetId="11">#REF!</definedName>
    <definedName name="RAJON" localSheetId="4">#REF!</definedName>
    <definedName name="RAJON" localSheetId="7">#REF!</definedName>
    <definedName name="RAJON" localSheetId="6">#REF!</definedName>
    <definedName name="RAJON" localSheetId="0">#REF!</definedName>
    <definedName name="RAJON">#REF!</definedName>
    <definedName name="Rasante" localSheetId="11">#REF!</definedName>
    <definedName name="Rasante" localSheetId="4">#REF!</definedName>
    <definedName name="Rasante" localSheetId="7">#REF!</definedName>
    <definedName name="Rasante" localSheetId="6">#REF!</definedName>
    <definedName name="Rasante" localSheetId="0">#REF!</definedName>
    <definedName name="Rasante">#REF!</definedName>
    <definedName name="rata" localSheetId="11">#REF!</definedName>
    <definedName name="rata" localSheetId="4">#REF!</definedName>
    <definedName name="rata" localSheetId="7">#REF!</definedName>
    <definedName name="rata" localSheetId="6">#REF!</definedName>
    <definedName name="rata" localSheetId="0">#REF!</definedName>
    <definedName name="rata">#REF!</definedName>
    <definedName name="RECEBO" localSheetId="10">#REF!</definedName>
    <definedName name="RECEBO" localSheetId="9">#REF!</definedName>
    <definedName name="RECEBO" localSheetId="11">#REF!</definedName>
    <definedName name="RECEBO" localSheetId="4">#REF!</definedName>
    <definedName name="RECEBO" localSheetId="7">#REF!</definedName>
    <definedName name="RECEBO" localSheetId="6">#REF!</definedName>
    <definedName name="RECEBO" localSheetId="0">#REF!</definedName>
    <definedName name="RECEBO">#REF!</definedName>
    <definedName name="RECURSOS" localSheetId="10">'[161]REC-COD,'!$A$1:$D$962</definedName>
    <definedName name="RECURSOS" localSheetId="9">'[161]REC-COD,'!$A$1:$D$962</definedName>
    <definedName name="RECURSOS" localSheetId="12">[124]Recursos!$A$6:$D$124</definedName>
    <definedName name="RECURSOS">[125]Recursos!$A$6:$D$124</definedName>
    <definedName name="Red" localSheetId="11">#REF!</definedName>
    <definedName name="Red" localSheetId="4">#REF!</definedName>
    <definedName name="Red" localSheetId="7">#REF!</definedName>
    <definedName name="Red" localSheetId="6">#REF!</definedName>
    <definedName name="Red" localSheetId="0">#REF!</definedName>
    <definedName name="Red">#REF!</definedName>
    <definedName name="REDOBLON" localSheetId="11">#REF!</definedName>
    <definedName name="REDOBLON" localSheetId="4">#REF!</definedName>
    <definedName name="REDOBLON" localSheetId="7">#REF!</definedName>
    <definedName name="REDOBLON" localSheetId="6">#REF!</definedName>
    <definedName name="REDOBLON" localSheetId="0">#REF!</definedName>
    <definedName name="REDOBLON">#REF!</definedName>
    <definedName name="REG" localSheetId="12">'[150]Estado Resumen'!XFC1&gt;2.5</definedName>
    <definedName name="REG">'[149]Estado Resumen'!XFC1&gt;2.5</definedName>
    <definedName name="Regional" localSheetId="10">#REF!</definedName>
    <definedName name="Regional" localSheetId="9">#REF!</definedName>
    <definedName name="Regional" localSheetId="11">#REF!</definedName>
    <definedName name="Regional" localSheetId="4">#REF!</definedName>
    <definedName name="Regional" localSheetId="7">#REF!</definedName>
    <definedName name="Regional" localSheetId="6">#REF!</definedName>
    <definedName name="Regional" localSheetId="0">#REF!</definedName>
    <definedName name="Regional">#REF!</definedName>
    <definedName name="REGULAR" localSheetId="10">'[151]ESTADO VÍA-CRIT.TECNICO'!XFC1&gt;2.5</definedName>
    <definedName name="REGULAR" localSheetId="9">'[151]ESTADO VÍA-CRIT.TECNICO'!XFC1&gt;2.5</definedName>
    <definedName name="REGULAR">'[152]ESTADO VÍA-CRIT.TECNICO'!XFC1&gt;2.5</definedName>
    <definedName name="REJILLA" localSheetId="11">#REF!</definedName>
    <definedName name="REJILLA" localSheetId="4">#REF!</definedName>
    <definedName name="REJILLA" localSheetId="7">#REF!</definedName>
    <definedName name="REJILLA" localSheetId="6">#REF!</definedName>
    <definedName name="REJILLA" localSheetId="0">#REF!</definedName>
    <definedName name="REJILLA">#REF!</definedName>
    <definedName name="REJISOS2TOT" localSheetId="11">#REF!</definedName>
    <definedName name="REJISOS2TOT" localSheetId="4">#REF!</definedName>
    <definedName name="REJISOS2TOT" localSheetId="7">#REF!</definedName>
    <definedName name="REJISOS2TOT" localSheetId="6">#REF!</definedName>
    <definedName name="REJISOS2TOT" localSheetId="0">#REF!</definedName>
    <definedName name="REJISOS2TOT">#REF!</definedName>
    <definedName name="rell" localSheetId="10">#REF!</definedName>
    <definedName name="rell" localSheetId="9">#REF!</definedName>
    <definedName name="rell" localSheetId="12">[27]PrecRec!$D$38</definedName>
    <definedName name="rell">[28]PrecRec!$D$38</definedName>
    <definedName name="RELLENO" localSheetId="11">#REF!</definedName>
    <definedName name="RELLENO" localSheetId="4">#REF!</definedName>
    <definedName name="RELLENO" localSheetId="7">#REF!</definedName>
    <definedName name="RELLENO" localSheetId="6">#REF!</definedName>
    <definedName name="RELLENO" localSheetId="0">#REF!</definedName>
    <definedName name="RELLENO">#REF!</definedName>
    <definedName name="RELLENOALUV" localSheetId="11">#REF!</definedName>
    <definedName name="RELLENOALUV" localSheetId="4">#REF!</definedName>
    <definedName name="RELLENOALUV" localSheetId="7">#REF!</definedName>
    <definedName name="RELLENOALUV" localSheetId="6">#REF!</definedName>
    <definedName name="RELLENOALUV" localSheetId="0">#REF!</definedName>
    <definedName name="RELLENOALUV">#REF!</definedName>
    <definedName name="RELLG" localSheetId="3">#REF!</definedName>
    <definedName name="RELLG" localSheetId="11">#REF!</definedName>
    <definedName name="RELLG" localSheetId="4">#REF!</definedName>
    <definedName name="RELLG" localSheetId="7">#REF!</definedName>
    <definedName name="RELLG" localSheetId="6">#REF!</definedName>
    <definedName name="RELLG" localSheetId="0">#REF!</definedName>
    <definedName name="RELLG">#REF!</definedName>
    <definedName name="REMATE" localSheetId="11">#REF!</definedName>
    <definedName name="REMATE" localSheetId="4">#REF!</definedName>
    <definedName name="REMATE" localSheetId="7">#REF!</definedName>
    <definedName name="REMATE" localSheetId="6">#REF!</definedName>
    <definedName name="REMATE" localSheetId="0">#REF!</definedName>
    <definedName name="REMATE">#REF!</definedName>
    <definedName name="Resistenciaconductor" localSheetId="3">[98]Modelo!#REF!</definedName>
    <definedName name="Resistenciaconductor" localSheetId="10">[98]Modelo!#REF!</definedName>
    <definedName name="Resistenciaconductor" localSheetId="9">[98]Modelo!#REF!</definedName>
    <definedName name="Resistenciaconductor" localSheetId="11">[98]Modelo!#REF!</definedName>
    <definedName name="Resistenciaconductor" localSheetId="4">[98]Modelo!#REF!</definedName>
    <definedName name="Resistenciaconductor" localSheetId="6">[98]Modelo!#REF!</definedName>
    <definedName name="Resistenciaconductor" localSheetId="0">[98]Modelo!#REF!</definedName>
    <definedName name="Resistenciaconductor">[98]Modelo!#REF!</definedName>
    <definedName name="RESU" localSheetId="11">#REF!</definedName>
    <definedName name="RESU" localSheetId="4">#REF!</definedName>
    <definedName name="RESU" localSheetId="7">#REF!</definedName>
    <definedName name="RESU" localSheetId="6">#REF!</definedName>
    <definedName name="RESU" localSheetId="0">#REF!</definedName>
    <definedName name="RESU">#REF!</definedName>
    <definedName name="resumen" localSheetId="11">#REF!</definedName>
    <definedName name="resumen" localSheetId="4">#REF!</definedName>
    <definedName name="resumen" localSheetId="7">#REF!</definedName>
    <definedName name="resumen" localSheetId="6">#REF!</definedName>
    <definedName name="resumen" localSheetId="0">#REF!</definedName>
    <definedName name="resumen">#REF!</definedName>
    <definedName name="RET" localSheetId="11">#REF!</definedName>
    <definedName name="RET" localSheetId="4">#REF!</definedName>
    <definedName name="RET" localSheetId="7">#REF!</definedName>
    <definedName name="RET" localSheetId="6">#REF!</definedName>
    <definedName name="RET" localSheetId="0">#REF!</definedName>
    <definedName name="RET">#REF!</definedName>
    <definedName name="RETIROTOT" localSheetId="11">#REF!</definedName>
    <definedName name="RETIROTOT" localSheetId="4">#REF!</definedName>
    <definedName name="RETIROTOT" localSheetId="7">#REF!</definedName>
    <definedName name="RETIROTOT" localSheetId="6">#REF!</definedName>
    <definedName name="RETIROTOT" localSheetId="0">#REF!</definedName>
    <definedName name="RETIROTOT">#REF!</definedName>
    <definedName name="RETIROV" localSheetId="10">#REF!</definedName>
    <definedName name="RETIROV" localSheetId="9">#REF!</definedName>
    <definedName name="RETIROV" localSheetId="11">#REF!</definedName>
    <definedName name="RETIROV" localSheetId="4">#REF!</definedName>
    <definedName name="RETIROV" localSheetId="7">#REF!</definedName>
    <definedName name="RETIROV" localSheetId="6">#REF!</definedName>
    <definedName name="RETIROV" localSheetId="0">#REF!</definedName>
    <definedName name="RETIROV">#REF!</definedName>
    <definedName name="RETRO" localSheetId="10">#REF!</definedName>
    <definedName name="RETRO" localSheetId="9">#REF!</definedName>
    <definedName name="RETRO" localSheetId="11">#REF!</definedName>
    <definedName name="RETRO" localSheetId="4">#REF!</definedName>
    <definedName name="RETRO" localSheetId="7">#REF!</definedName>
    <definedName name="RETRO" localSheetId="6">#REF!</definedName>
    <definedName name="RETRO" localSheetId="0">#REF!</definedName>
    <definedName name="RETRO">#REF!</definedName>
    <definedName name="REY" localSheetId="11">'[162]Tabla 1.1'!#REF!</definedName>
    <definedName name="REY" localSheetId="4">'[162]Tabla 1.1'!#REF!</definedName>
    <definedName name="REY" localSheetId="7">'[162]Tabla 1.1'!#REF!</definedName>
    <definedName name="REY" localSheetId="6">'[162]Tabla 1.1'!#REF!</definedName>
    <definedName name="REY" localSheetId="0">'[162]Tabla 1.1'!#REF!</definedName>
    <definedName name="REY">'[162]Tabla 1.1'!#REF!</definedName>
    <definedName name="rfref" localSheetId="10">#REF!</definedName>
    <definedName name="rfref" localSheetId="9">#REF!</definedName>
    <definedName name="rfref" localSheetId="11">#REF!</definedName>
    <definedName name="rfref" localSheetId="4">#REF!</definedName>
    <definedName name="rfref" localSheetId="7">#REF!</definedName>
    <definedName name="rfref" localSheetId="6">#REF!</definedName>
    <definedName name="rfref" localSheetId="0">#REF!</definedName>
    <definedName name="rfref">#REF!</definedName>
    <definedName name="RIEL" localSheetId="11">#REF!</definedName>
    <definedName name="RIEL" localSheetId="4">#REF!</definedName>
    <definedName name="RIEL" localSheetId="7">#REF!</definedName>
    <definedName name="RIEL" localSheetId="6">#REF!</definedName>
    <definedName name="RIEL" localSheetId="0">#REF!</definedName>
    <definedName name="RIEL">#REF!</definedName>
    <definedName name="RLIGA" localSheetId="11">#REF!</definedName>
    <definedName name="RLIGA" localSheetId="4">#REF!</definedName>
    <definedName name="RLIGA" localSheetId="7">#REF!</definedName>
    <definedName name="RLIGA" localSheetId="6">#REF!</definedName>
    <definedName name="RLIGA" localSheetId="0">#REF!</definedName>
    <definedName name="RLIGA">#REF!</definedName>
    <definedName name="RODILLO" localSheetId="11">#REF!</definedName>
    <definedName name="RODILLO" localSheetId="4">#REF!</definedName>
    <definedName name="RODILLO" localSheetId="7">#REF!</definedName>
    <definedName name="RODILLO" localSheetId="6">#REF!</definedName>
    <definedName name="RODILLO" localSheetId="0">#REF!</definedName>
    <definedName name="RODILLO">#REF!</definedName>
    <definedName name="rr" localSheetId="11">#REF!</definedName>
    <definedName name="rr" localSheetId="4">#REF!</definedName>
    <definedName name="rr" localSheetId="7">#REF!</definedName>
    <definedName name="rr" localSheetId="6">#REF!</definedName>
    <definedName name="rr" localSheetId="0">#REF!</definedName>
    <definedName name="rr">#REF!</definedName>
    <definedName name="rrrr" localSheetId="10">#REF!</definedName>
    <definedName name="rrrr" localSheetId="9">#REF!</definedName>
    <definedName name="rrrr" localSheetId="11">#REF!</definedName>
    <definedName name="rrrr" localSheetId="4">#REF!</definedName>
    <definedName name="rrrr" localSheetId="7">#REF!</definedName>
    <definedName name="rrrr" localSheetId="6">#REF!</definedName>
    <definedName name="rrrr" localSheetId="0">#REF!</definedName>
    <definedName name="rrrr">#REF!</definedName>
    <definedName name="s" localSheetId="10">#REF!</definedName>
    <definedName name="S" localSheetId="9">#REF!</definedName>
    <definedName name="s" localSheetId="11">#REF!</definedName>
    <definedName name="s" localSheetId="4">#REF!</definedName>
    <definedName name="s" localSheetId="7">#REF!</definedName>
    <definedName name="s" localSheetId="6">#REF!</definedName>
    <definedName name="s" localSheetId="0">#REF!</definedName>
    <definedName name="s">#REF!</definedName>
    <definedName name="SA" localSheetId="10">[101]PRESUPUESTO!#REF!</definedName>
    <definedName name="SA" localSheetId="9">[101]PRESUPUESTO!#REF!</definedName>
    <definedName name="SA" localSheetId="11">[101]PRESUPUESTO!#REF!</definedName>
    <definedName name="SA" localSheetId="4">[101]PRESUPUESTO!#REF!</definedName>
    <definedName name="SA" localSheetId="6">[101]PRESUPUESTO!#REF!</definedName>
    <definedName name="SA" localSheetId="0">[101]PRESUPUESTO!#REF!</definedName>
    <definedName name="SA">[101]PRESUPUESTO!#REF!</definedName>
    <definedName name="Sabaneta">'[57]SABANETA 3335'!$B$7:$L$475</definedName>
    <definedName name="Salarios" localSheetId="10">#REF!</definedName>
    <definedName name="Salarios" localSheetId="9">#REF!</definedName>
    <definedName name="Salarios" localSheetId="11">#REF!</definedName>
    <definedName name="Salarios" localSheetId="4">#REF!</definedName>
    <definedName name="Salarios" localSheetId="7">#REF!</definedName>
    <definedName name="Salarios" localSheetId="6">#REF!</definedName>
    <definedName name="Salarios" localSheetId="0">#REF!</definedName>
    <definedName name="Salarios">#REF!</definedName>
    <definedName name="SANIB" localSheetId="11">#REF!</definedName>
    <definedName name="SANIB" localSheetId="4">#REF!</definedName>
    <definedName name="SANIB" localSheetId="7">#REF!</definedName>
    <definedName name="SANIB" localSheetId="6">#REF!</definedName>
    <definedName name="SANIB" localSheetId="0">#REF!</definedName>
    <definedName name="SANIB">#REF!</definedName>
    <definedName name="SANIBLA" localSheetId="11">#REF!</definedName>
    <definedName name="SANIBLA" localSheetId="4">#REF!</definedName>
    <definedName name="SANIBLA" localSheetId="7">#REF!</definedName>
    <definedName name="SANIBLA" localSheetId="6">#REF!</definedName>
    <definedName name="SANIBLA" localSheetId="0">#REF!</definedName>
    <definedName name="SANIBLA">#REF!</definedName>
    <definedName name="SANITNOVATOT" localSheetId="11">#REF!</definedName>
    <definedName name="SANITNOVATOT" localSheetId="4">#REF!</definedName>
    <definedName name="SANITNOVATOT" localSheetId="7">#REF!</definedName>
    <definedName name="SANITNOVATOT" localSheetId="6">#REF!</definedName>
    <definedName name="SANITNOVATOT" localSheetId="0">#REF!</definedName>
    <definedName name="SANITNOVATOT">#REF!</definedName>
    <definedName name="SAOG7" localSheetId="11">#REF!</definedName>
    <definedName name="SAOG7" localSheetId="4">#REF!</definedName>
    <definedName name="SAOG7" localSheetId="7">#REF!</definedName>
    <definedName name="SAOG7" localSheetId="6">#REF!</definedName>
    <definedName name="SAOG7" localSheetId="0">#REF!</definedName>
    <definedName name="SAOG7">#REF!</definedName>
    <definedName name="SAOG7OCTUBRE" localSheetId="11">#REF!</definedName>
    <definedName name="SAOG7OCTUBRE" localSheetId="4">#REF!</definedName>
    <definedName name="SAOG7OCTUBRE" localSheetId="7">#REF!</definedName>
    <definedName name="SAOG7OCTUBRE" localSheetId="6">#REF!</definedName>
    <definedName name="SAOG7OCTUBRE" localSheetId="0">#REF!</definedName>
    <definedName name="SAOG7OCTUBRE">#REF!</definedName>
    <definedName name="SARDINELV" localSheetId="10">#REF!</definedName>
    <definedName name="SARDINELV" localSheetId="9">#REF!</definedName>
    <definedName name="SARDINELV" localSheetId="11">#REF!</definedName>
    <definedName name="SARDINELV" localSheetId="4">#REF!</definedName>
    <definedName name="SARDINELV" localSheetId="7">#REF!</definedName>
    <definedName name="SARDINELV" localSheetId="6">#REF!</definedName>
    <definedName name="SARDINELV" localSheetId="0">#REF!</definedName>
    <definedName name="SARDINELV">#REF!</definedName>
    <definedName name="SB" localSheetId="10">[101]PRESUPUESTO!#REF!</definedName>
    <definedName name="SB" localSheetId="9">[101]PRESUPUESTO!#REF!</definedName>
    <definedName name="SB" localSheetId="11">[101]PRESUPUESTO!#REF!</definedName>
    <definedName name="SB" localSheetId="4">[101]PRESUPUESTO!#REF!</definedName>
    <definedName name="SB" localSheetId="6">[101]PRESUPUESTO!#REF!</definedName>
    <definedName name="SB" localSheetId="0">[101]PRESUPUESTO!#REF!</definedName>
    <definedName name="SB">[101]PRESUPUESTO!#REF!</definedName>
    <definedName name="sbg" localSheetId="12">[27]PrecRec!$D$37</definedName>
    <definedName name="sbg">[28]PrecRec!$D$37</definedName>
    <definedName name="SbtPpto">[46]PRESUPUESTO!$G$77</definedName>
    <definedName name="SC" localSheetId="10">[101]PRESUPUESTO!#REF!</definedName>
    <definedName name="SC" localSheetId="9">[101]PRESUPUESTO!#REF!</definedName>
    <definedName name="SC" localSheetId="11">[101]PRESUPUESTO!#REF!</definedName>
    <definedName name="SC" localSheetId="4">[101]PRESUPUESTO!#REF!</definedName>
    <definedName name="SC" localSheetId="6">[101]PRESUPUESTO!#REF!</definedName>
    <definedName name="SC" localSheetId="0">[101]PRESUPUESTO!#REF!</definedName>
    <definedName name="SC">[101]PRESUPUESTO!#REF!</definedName>
    <definedName name="SDas" localSheetId="11">#REF!</definedName>
    <definedName name="SDas" localSheetId="4">#REF!</definedName>
    <definedName name="SDas" localSheetId="7">#REF!</definedName>
    <definedName name="SDas" localSheetId="6">#REF!</definedName>
    <definedName name="SDas" localSheetId="0">#REF!</definedName>
    <definedName name="SDas">#REF!</definedName>
    <definedName name="sdf" localSheetId="10">#REF!</definedName>
    <definedName name="sdf" localSheetId="9">#REF!</definedName>
    <definedName name="sdf" localSheetId="11">#REF!</definedName>
    <definedName name="sdf" localSheetId="4">#REF!</definedName>
    <definedName name="sdf" localSheetId="7">#REF!</definedName>
    <definedName name="sdf" localSheetId="6">#REF!</definedName>
    <definedName name="sdf" localSheetId="0">#REF!</definedName>
    <definedName name="sdf">#REF!</definedName>
    <definedName name="SDFDFDSF" localSheetId="10">#REF!</definedName>
    <definedName name="SDFDFDSF" localSheetId="9">#REF!</definedName>
    <definedName name="SDFDFDSF" localSheetId="11">#REF!</definedName>
    <definedName name="SDFDFDSF" localSheetId="4">#REF!</definedName>
    <definedName name="SDFDFDSF" localSheetId="7">#REF!</definedName>
    <definedName name="SDFDFDSF" localSheetId="6">#REF!</definedName>
    <definedName name="SDFDFDSF" localSheetId="0">#REF!</definedName>
    <definedName name="SDFDFDSF">#REF!</definedName>
    <definedName name="SDFG" localSheetId="12">[163]BASE!$C$3</definedName>
    <definedName name="SDFG">[164]BASE!$C$3</definedName>
    <definedName name="SE" localSheetId="10">[101]PRESUPUESTO!#REF!</definedName>
    <definedName name="SE" localSheetId="9">[101]PRESUPUESTO!#REF!</definedName>
    <definedName name="SE" localSheetId="11">[101]PRESUPUESTO!#REF!</definedName>
    <definedName name="SE" localSheetId="4">[101]PRESUPUESTO!#REF!</definedName>
    <definedName name="SE" localSheetId="6">[101]PRESUPUESTO!#REF!</definedName>
    <definedName name="SE" localSheetId="0">[101]PRESUPUESTO!#REF!</definedName>
    <definedName name="SE">[101]PRESUPUESTO!#REF!</definedName>
    <definedName name="sem" localSheetId="12">[27]PrecRec!$D$63</definedName>
    <definedName name="sem">[28]PrecRec!$D$63</definedName>
    <definedName name="semanal" localSheetId="12">'[165]Informe Obra Cívil'!$C$5</definedName>
    <definedName name="semanal">'[166]Informe Obra Cívil'!$C$5</definedName>
    <definedName name="semilla" localSheetId="11">#REF!</definedName>
    <definedName name="semilla" localSheetId="4">#REF!</definedName>
    <definedName name="semilla" localSheetId="7">#REF!</definedName>
    <definedName name="semilla" localSheetId="6">#REF!</definedName>
    <definedName name="semilla" localSheetId="0">#REF!</definedName>
    <definedName name="semilla">#REF!</definedName>
    <definedName name="señv" localSheetId="12">[27]PrecRec!$D$48</definedName>
    <definedName name="señv">[28]PrecRec!$D$48</definedName>
    <definedName name="SEP" localSheetId="3">#REF!</definedName>
    <definedName name="SEP" localSheetId="10">#REF!</definedName>
    <definedName name="SEP" localSheetId="9">#REF!</definedName>
    <definedName name="SEP" localSheetId="11">#REF!</definedName>
    <definedName name="SEP" localSheetId="4">#REF!</definedName>
    <definedName name="SEP" localSheetId="7">#REF!</definedName>
    <definedName name="SEP" localSheetId="6">#REF!</definedName>
    <definedName name="SEP" localSheetId="0">#REF!</definedName>
    <definedName name="SEP">#REF!</definedName>
    <definedName name="SepOct">'[111]Sep-Oct'!$A$12:$H$30</definedName>
    <definedName name="SepOct_C">'[136]Sep-Oct'!$A$31:$H$45</definedName>
    <definedName name="septico" localSheetId="11">#REF!</definedName>
    <definedName name="septico" localSheetId="4">#REF!</definedName>
    <definedName name="septico" localSheetId="7">#REF!</definedName>
    <definedName name="septico" localSheetId="6">#REF!</definedName>
    <definedName name="septico" localSheetId="0">#REF!</definedName>
    <definedName name="septico">#REF!</definedName>
    <definedName name="servicio" localSheetId="12">'[167]Solicitud de Servicios'!$B$4</definedName>
    <definedName name="servicio">'[168]Solicitud de Servicios'!$B$4</definedName>
    <definedName name="SF" localSheetId="10">'[69]CIRCUITOS CODENSA'!#REF!</definedName>
    <definedName name="SF" localSheetId="9">'[69]CIRCUITOS CODENSA'!#REF!</definedName>
    <definedName name="SF" localSheetId="11">'[69]CIRCUITOS CODENSA'!#REF!</definedName>
    <definedName name="SF" localSheetId="4">'[69]CIRCUITOS CODENSA'!#REF!</definedName>
    <definedName name="SF" localSheetId="6">'[69]CIRCUITOS CODENSA'!#REF!</definedName>
    <definedName name="SF" localSheetId="0">'[69]CIRCUITOS CODENSA'!#REF!</definedName>
    <definedName name="SF">'[69]CIRCUITOS CODENSA'!#REF!</definedName>
    <definedName name="SFWEQ">#N/A</definedName>
    <definedName name="SGI_V_INDICES_CIRCUITO_CAUSA" localSheetId="3">#REF!</definedName>
    <definedName name="SGI_V_INDICES_CIRCUITO_CAUSA" localSheetId="10">#REF!</definedName>
    <definedName name="SGI_V_INDICES_CIRCUITO_CAUSA" localSheetId="9">#REF!</definedName>
    <definedName name="SGI_V_INDICES_CIRCUITO_CAUSA" localSheetId="11">#REF!</definedName>
    <definedName name="SGI_V_INDICES_CIRCUITO_CAUSA" localSheetId="4">#REF!</definedName>
    <definedName name="SGI_V_INDICES_CIRCUITO_CAUSA" localSheetId="7">#REF!</definedName>
    <definedName name="SGI_V_INDICES_CIRCUITO_CAUSA" localSheetId="6">#REF!</definedName>
    <definedName name="SGI_V_INDICES_CIRCUITO_CAUSA" localSheetId="0">#REF!</definedName>
    <definedName name="SGI_V_INDICES_CIRCUITO_CAUSA">#REF!</definedName>
    <definedName name="SHARED_FORMULA_21">#N/A</definedName>
    <definedName name="si" localSheetId="3">#REF!</definedName>
    <definedName name="si" localSheetId="10">#REF!</definedName>
    <definedName name="si" localSheetId="9">#REF!</definedName>
    <definedName name="si" localSheetId="11">#REF!</definedName>
    <definedName name="si" localSheetId="4">#REF!</definedName>
    <definedName name="si" localSheetId="7">#REF!</definedName>
    <definedName name="si" localSheetId="6">#REF!</definedName>
    <definedName name="si" localSheetId="0">#REF!</definedName>
    <definedName name="si">#REF!</definedName>
    <definedName name="SIKAD" localSheetId="11">#REF!</definedName>
    <definedName name="SIKAD" localSheetId="4">#REF!</definedName>
    <definedName name="SIKAD" localSheetId="7">#REF!</definedName>
    <definedName name="SIKAD" localSheetId="6">#REF!</definedName>
    <definedName name="SIKAD" localSheetId="0">#REF!</definedName>
    <definedName name="SIKAD">#REF!</definedName>
    <definedName name="Sin_nombre" localSheetId="11">#REF!</definedName>
    <definedName name="Sin_nombre" localSheetId="4">#REF!</definedName>
    <definedName name="Sin_nombre" localSheetId="7">#REF!</definedName>
    <definedName name="Sin_nombre" localSheetId="6">#REF!</definedName>
    <definedName name="Sin_nombre" localSheetId="0">#REF!</definedName>
    <definedName name="Sin_nombre">#REF!</definedName>
    <definedName name="SJ" localSheetId="10">'[69]CIRCUITOS CODENSA'!#REF!</definedName>
    <definedName name="SJ" localSheetId="9">'[69]CIRCUITOS CODENSA'!#REF!</definedName>
    <definedName name="SJ" localSheetId="11">'[69]CIRCUITOS CODENSA'!#REF!</definedName>
    <definedName name="SJ" localSheetId="4">'[69]CIRCUITOS CODENSA'!#REF!</definedName>
    <definedName name="SJ" localSheetId="6">'[69]CIRCUITOS CODENSA'!#REF!</definedName>
    <definedName name="SJ" localSheetId="0">'[69]CIRCUITOS CODENSA'!#REF!</definedName>
    <definedName name="SJ">'[69]CIRCUITOS CODENSA'!#REF!</definedName>
    <definedName name="SL" localSheetId="10">[101]PRESUPUESTO!#REF!</definedName>
    <definedName name="SL" localSheetId="9">[101]PRESUPUESTO!#REF!</definedName>
    <definedName name="SL" localSheetId="11">[101]PRESUPUESTO!#REF!</definedName>
    <definedName name="SL" localSheetId="4">[101]PRESUPUESTO!#REF!</definedName>
    <definedName name="SL" localSheetId="6">[101]PRESUPUESTO!#REF!</definedName>
    <definedName name="SL" localSheetId="0">[101]PRESUPUESTO!#REF!</definedName>
    <definedName name="SL">[101]PRESUPUESTO!#REF!</definedName>
    <definedName name="SLPVC" localSheetId="11">#REF!</definedName>
    <definedName name="SLPVC" localSheetId="4">#REF!</definedName>
    <definedName name="SLPVC" localSheetId="7">#REF!</definedName>
    <definedName name="SLPVC" localSheetId="6">#REF!</definedName>
    <definedName name="SLPVC" localSheetId="0">#REF!</definedName>
    <definedName name="SLPVC">#REF!</definedName>
    <definedName name="sm" localSheetId="3">#REF!</definedName>
    <definedName name="SM" localSheetId="10">'[69]CIRCUITOS CODENSA'!#REF!</definedName>
    <definedName name="SM" localSheetId="9">'[69]CIRCUITOS CODENSA'!#REF!</definedName>
    <definedName name="sm" localSheetId="11">#REF!</definedName>
    <definedName name="sm" localSheetId="4">#REF!</definedName>
    <definedName name="sm" localSheetId="7">#REF!</definedName>
    <definedName name="sm" localSheetId="6">#REF!</definedName>
    <definedName name="sm" localSheetId="0">#REF!</definedName>
    <definedName name="sm">#REF!</definedName>
    <definedName name="SMMLV" localSheetId="12">[36]PRESTA!$D$18</definedName>
    <definedName name="SMMLV">[35]PRESTA!$D$18</definedName>
    <definedName name="SOBRECIMIEN20" localSheetId="11">#REF!</definedName>
    <definedName name="SOBRECIMIEN20" localSheetId="4">#REF!</definedName>
    <definedName name="SOBRECIMIEN20" localSheetId="7">#REF!</definedName>
    <definedName name="SOBRECIMIEN20" localSheetId="6">#REF!</definedName>
    <definedName name="SOBRECIMIEN20" localSheetId="0">#REF!</definedName>
    <definedName name="SOBRECIMIEN20">#REF!</definedName>
    <definedName name="SOCIAL" localSheetId="10">#REF!</definedName>
    <definedName name="SOCIAL" localSheetId="9">#REF!</definedName>
    <definedName name="SOCIAL" localSheetId="11">#REF!</definedName>
    <definedName name="SOCIAL" localSheetId="4">#REF!</definedName>
    <definedName name="SOCIAL" localSheetId="7">#REF!</definedName>
    <definedName name="SOCIAL" localSheetId="6">#REF!</definedName>
    <definedName name="SOCIAL" localSheetId="0">#REF!</definedName>
    <definedName name="SOCIAL">#REF!</definedName>
    <definedName name="soladov" localSheetId="10">#REF!</definedName>
    <definedName name="soladov" localSheetId="9">#REF!</definedName>
    <definedName name="soladov" localSheetId="11">#REF!</definedName>
    <definedName name="soladov" localSheetId="4">#REF!</definedName>
    <definedName name="soladov" localSheetId="7">#REF!</definedName>
    <definedName name="soladov" localSheetId="6">#REF!</definedName>
    <definedName name="soladov" localSheetId="0">#REF!</definedName>
    <definedName name="soladov">#REF!</definedName>
    <definedName name="SOLDA" localSheetId="11">#REF!</definedName>
    <definedName name="SOLDA" localSheetId="4">#REF!</definedName>
    <definedName name="SOLDA" localSheetId="7">#REF!</definedName>
    <definedName name="SOLDA" localSheetId="6">#REF!</definedName>
    <definedName name="SOLDA" localSheetId="0">#REF!</definedName>
    <definedName name="SOLDA">#REF!</definedName>
    <definedName name="SOLPVC" localSheetId="11">#REF!</definedName>
    <definedName name="SOLPVC" localSheetId="4">#REF!</definedName>
    <definedName name="SOLPVC" localSheetId="7">#REF!</definedName>
    <definedName name="SOLPVC" localSheetId="6">#REF!</definedName>
    <definedName name="SOLPVC" localSheetId="0">#REF!</definedName>
    <definedName name="SOLPVC">#REF!</definedName>
    <definedName name="Ss" localSheetId="10">#REF!</definedName>
    <definedName name="Ss" localSheetId="9">#REF!</definedName>
    <definedName name="Ss" localSheetId="11">#REF!</definedName>
    <definedName name="Ss" localSheetId="4">#REF!</definedName>
    <definedName name="Ss" localSheetId="7">#REF!</definedName>
    <definedName name="Ss" localSheetId="6">#REF!</definedName>
    <definedName name="Ss" localSheetId="0">#REF!</definedName>
    <definedName name="Ss">#REF!</definedName>
    <definedName name="sss" localSheetId="11">#REF!</definedName>
    <definedName name="sss" localSheetId="4">#REF!</definedName>
    <definedName name="sss" localSheetId="7">#REF!</definedName>
    <definedName name="sss" localSheetId="6">#REF!</definedName>
    <definedName name="sss" localSheetId="0">#REF!</definedName>
    <definedName name="sss">#REF!</definedName>
    <definedName name="ssss" localSheetId="11">#REF!</definedName>
    <definedName name="ssss" localSheetId="4">#REF!</definedName>
    <definedName name="ssss" localSheetId="7">#REF!</definedName>
    <definedName name="ssss" localSheetId="6">#REF!</definedName>
    <definedName name="ssss" localSheetId="0">#REF!</definedName>
    <definedName name="ssss">#REF!</definedName>
    <definedName name="sssssssssss" localSheetId="11">#REF!</definedName>
    <definedName name="sssssssssss" localSheetId="4">#REF!</definedName>
    <definedName name="sssssssssss" localSheetId="7">#REF!</definedName>
    <definedName name="sssssssssss" localSheetId="6">#REF!</definedName>
    <definedName name="sssssssssss" localSheetId="0">#REF!</definedName>
    <definedName name="sssssssssss">#REF!</definedName>
    <definedName name="st" localSheetId="10">#REF!</definedName>
    <definedName name="st" localSheetId="9">#REF!</definedName>
    <definedName name="st" localSheetId="11">#REF!</definedName>
    <definedName name="st" localSheetId="4">#REF!</definedName>
    <definedName name="st" localSheetId="7">#REF!</definedName>
    <definedName name="st" localSheetId="6">#REF!</definedName>
    <definedName name="st" localSheetId="0">#REF!</definedName>
    <definedName name="st">#REF!</definedName>
    <definedName name="SU" localSheetId="10">'[69]CIRCUITOS CODENSA'!#REF!</definedName>
    <definedName name="SU" localSheetId="9">'[69]CIRCUITOS CODENSA'!#REF!</definedName>
    <definedName name="SU" localSheetId="11">'[69]CIRCUITOS CODENSA'!#REF!</definedName>
    <definedName name="SU" localSheetId="4">'[69]CIRCUITOS CODENSA'!#REF!</definedName>
    <definedName name="SU" localSheetId="6">'[69]CIRCUITOS CODENSA'!#REF!</definedName>
    <definedName name="SU" localSheetId="0">'[69]CIRCUITOS CODENSA'!#REF!</definedName>
    <definedName name="SU">'[69]CIRCUITOS CODENSA'!#REF!</definedName>
    <definedName name="SUBA" localSheetId="12">'[169]SUB APU'!$A:$D</definedName>
    <definedName name="SUBA">'[170]SUB APU'!$A$1:$D$65536</definedName>
    <definedName name="SUBBASE" localSheetId="10">#REF!</definedName>
    <definedName name="SUBBASE" localSheetId="9">#REF!</definedName>
    <definedName name="SUBBASE" localSheetId="11">#REF!</definedName>
    <definedName name="SUBBASE" localSheetId="4">#REF!</definedName>
    <definedName name="SUBBASE" localSheetId="7">#REF!</definedName>
    <definedName name="SUBBASE" localSheetId="6">#REF!</definedName>
    <definedName name="SUBBASE" localSheetId="0">#REF!</definedName>
    <definedName name="SUBBASE">#REF!</definedName>
    <definedName name="SUBESTACIONES" localSheetId="10">'[171]OBRAS SES'!#REF!</definedName>
    <definedName name="SUBESTACIONES" localSheetId="9">'[171]OBRAS SES'!#REF!</definedName>
    <definedName name="SUBESTACIONES" localSheetId="11">'[171]OBRAS SES'!#REF!</definedName>
    <definedName name="SUBESTACIONES" localSheetId="4">'[171]OBRAS SES'!#REF!</definedName>
    <definedName name="SUBESTACIONES" localSheetId="6">'[171]OBRAS SES'!#REF!</definedName>
    <definedName name="SUBESTACIONES" localSheetId="0">'[171]OBRAS SES'!#REF!</definedName>
    <definedName name="SUBESTACIONES">'[171]OBRAS SES'!#REF!</definedName>
    <definedName name="SUBPRODUCTOS" localSheetId="10">#REF!</definedName>
    <definedName name="SUBPRODUCTOS" localSheetId="9">#REF!</definedName>
    <definedName name="SUBPRODUCTOS" localSheetId="11">#REF!</definedName>
    <definedName name="SUBPRODUCTOS" localSheetId="4">#REF!</definedName>
    <definedName name="SUBPRODUCTOS" localSheetId="7">#REF!</definedName>
    <definedName name="SUBPRODUCTOS" localSheetId="6">#REF!</definedName>
    <definedName name="SUBPRODUCTOS" localSheetId="0">#REF!</definedName>
    <definedName name="SUBPRODUCTOS">#REF!</definedName>
    <definedName name="SUBTOTALMAT" localSheetId="10">'[101]2,2,6,1 Pilotes 0,30'!$I$19</definedName>
    <definedName name="SUBTOTALMAT">'[101]2,2,6,1 Pilotes 0,30'!$I$19</definedName>
    <definedName name="Sum" localSheetId="11">'[162]Tabla 1.1'!#REF!</definedName>
    <definedName name="Sum" localSheetId="4">'[162]Tabla 1.1'!#REF!</definedName>
    <definedName name="Sum" localSheetId="6">'[162]Tabla 1.1'!#REF!</definedName>
    <definedName name="Sum" localSheetId="0">'[162]Tabla 1.1'!#REF!</definedName>
    <definedName name="Sum">'[162]Tabla 1.1'!#REF!</definedName>
    <definedName name="suma" localSheetId="12">[85]Hoja1!$F$60</definedName>
    <definedName name="suma">[86]Hoja1!$F$60</definedName>
    <definedName name="SUMIN" localSheetId="11">#REF!</definedName>
    <definedName name="SUMIN" localSheetId="4">#REF!</definedName>
    <definedName name="SUMIN" localSheetId="7">#REF!</definedName>
    <definedName name="SUMIN" localSheetId="6">#REF!</definedName>
    <definedName name="SUMIN" localSheetId="0">#REF!</definedName>
    <definedName name="SUMIN">#REF!</definedName>
    <definedName name="Swvu.TAB1." localSheetId="11" hidden="1">#REF!</definedName>
    <definedName name="Swvu.TAB1." localSheetId="4" hidden="1">#REF!</definedName>
    <definedName name="Swvu.TAB1." localSheetId="7" hidden="1">#REF!</definedName>
    <definedName name="Swvu.TAB1." localSheetId="6" hidden="1">#REF!</definedName>
    <definedName name="Swvu.TAB1." localSheetId="0" hidden="1">#REF!</definedName>
    <definedName name="Swvu.TAB1." hidden="1">#REF!</definedName>
    <definedName name="Swvu.TAB2." localSheetId="11" hidden="1">#REF!</definedName>
    <definedName name="Swvu.TAB2." localSheetId="4" hidden="1">#REF!</definedName>
    <definedName name="Swvu.TAB2." localSheetId="7" hidden="1">#REF!</definedName>
    <definedName name="Swvu.TAB2." localSheetId="6" hidden="1">#REF!</definedName>
    <definedName name="Swvu.TAB2." localSheetId="0" hidden="1">#REF!</definedName>
    <definedName name="Swvu.TAB2." hidden="1">#REF!</definedName>
    <definedName name="Swvu.TAB3." localSheetId="11" hidden="1">#REF!</definedName>
    <definedName name="Swvu.TAB3." localSheetId="4" hidden="1">#REF!</definedName>
    <definedName name="Swvu.TAB3." localSheetId="7" hidden="1">#REF!</definedName>
    <definedName name="Swvu.TAB3." localSheetId="6" hidden="1">#REF!</definedName>
    <definedName name="Swvu.TAB3." localSheetId="0" hidden="1">#REF!</definedName>
    <definedName name="Swvu.TAB3." hidden="1">#REF!</definedName>
    <definedName name="Swvu.TAB4." localSheetId="11" hidden="1">#REF!</definedName>
    <definedName name="Swvu.TAB4." localSheetId="4" hidden="1">#REF!</definedName>
    <definedName name="Swvu.TAB4." localSheetId="7" hidden="1">#REF!</definedName>
    <definedName name="Swvu.TAB4." localSheetId="6" hidden="1">#REF!</definedName>
    <definedName name="Swvu.TAB4." localSheetId="0" hidden="1">#REF!</definedName>
    <definedName name="Swvu.TAB4." hidden="1">#REF!</definedName>
    <definedName name="Swvu.TAB5." localSheetId="11" hidden="1">#REF!</definedName>
    <definedName name="Swvu.TAB5." localSheetId="4" hidden="1">#REF!</definedName>
    <definedName name="Swvu.TAB5." localSheetId="7" hidden="1">#REF!</definedName>
    <definedName name="Swvu.TAB5." localSheetId="6" hidden="1">#REF!</definedName>
    <definedName name="Swvu.TAB5." localSheetId="0" hidden="1">#REF!</definedName>
    <definedName name="Swvu.TAB5." hidden="1">#REF!</definedName>
    <definedName name="t" localSheetId="10">#REF!</definedName>
    <definedName name="t" localSheetId="9">#REF!</definedName>
    <definedName name="t" localSheetId="11">#REF!</definedName>
    <definedName name="t" localSheetId="4">#REF!</definedName>
    <definedName name="t" localSheetId="7">#REF!</definedName>
    <definedName name="t" localSheetId="6">#REF!</definedName>
    <definedName name="t" localSheetId="0">#REF!</definedName>
    <definedName name="t">#REF!</definedName>
    <definedName name="T22JH" localSheetId="11">#REF!</definedName>
    <definedName name="T22JH" localSheetId="4">#REF!</definedName>
    <definedName name="T22JH" localSheetId="7">#REF!</definedName>
    <definedName name="T22JH" localSheetId="6">#REF!</definedName>
    <definedName name="T22JH" localSheetId="0">#REF!</definedName>
    <definedName name="T22JH">#REF!</definedName>
    <definedName name="T32JH" localSheetId="11">#REF!</definedName>
    <definedName name="T32JH" localSheetId="4">#REF!</definedName>
    <definedName name="T32JH" localSheetId="7">#REF!</definedName>
    <definedName name="T32JH" localSheetId="6">#REF!</definedName>
    <definedName name="T32JH" localSheetId="0">#REF!</definedName>
    <definedName name="T32JH">#REF!</definedName>
    <definedName name="T33JH" localSheetId="11">#REF!</definedName>
    <definedName name="T33JH" localSheetId="4">#REF!</definedName>
    <definedName name="T33JH" localSheetId="7">#REF!</definedName>
    <definedName name="T33JH" localSheetId="6">#REF!</definedName>
    <definedName name="T33JH" localSheetId="0">#REF!</definedName>
    <definedName name="T33JH">#REF!</definedName>
    <definedName name="T42JH" localSheetId="11">#REF!</definedName>
    <definedName name="T42JH" localSheetId="4">#REF!</definedName>
    <definedName name="T42JH" localSheetId="7">#REF!</definedName>
    <definedName name="T42JH" localSheetId="6">#REF!</definedName>
    <definedName name="T42JH" localSheetId="0">#REF!</definedName>
    <definedName name="T42JH">#REF!</definedName>
    <definedName name="T43JH" localSheetId="11">#REF!</definedName>
    <definedName name="T43JH" localSheetId="4">#REF!</definedName>
    <definedName name="T43JH" localSheetId="7">#REF!</definedName>
    <definedName name="T43JH" localSheetId="6">#REF!</definedName>
    <definedName name="T43JH" localSheetId="0">#REF!</definedName>
    <definedName name="T43JH">#REF!</definedName>
    <definedName name="T44JH" localSheetId="11">#REF!</definedName>
    <definedName name="T44JH" localSheetId="4">#REF!</definedName>
    <definedName name="T44JH" localSheetId="7">#REF!</definedName>
    <definedName name="T44JH" localSheetId="6">#REF!</definedName>
    <definedName name="T44JH" localSheetId="0">#REF!</definedName>
    <definedName name="T44JH">#REF!</definedName>
    <definedName name="T62JH" localSheetId="11">#REF!</definedName>
    <definedName name="T62JH" localSheetId="4">#REF!</definedName>
    <definedName name="T62JH" localSheetId="7">#REF!</definedName>
    <definedName name="T62JH" localSheetId="6">#REF!</definedName>
    <definedName name="T62JH" localSheetId="0">#REF!</definedName>
    <definedName name="T62JH">#REF!</definedName>
    <definedName name="T63JH" localSheetId="11">#REF!</definedName>
    <definedName name="T63JH" localSheetId="4">#REF!</definedName>
    <definedName name="T63JH" localSheetId="7">#REF!</definedName>
    <definedName name="T63JH" localSheetId="6">#REF!</definedName>
    <definedName name="T63JH" localSheetId="0">#REF!</definedName>
    <definedName name="T63JH">#REF!</definedName>
    <definedName name="T64JH" localSheetId="11">#REF!</definedName>
    <definedName name="T64JH" localSheetId="4">#REF!</definedName>
    <definedName name="T64JH" localSheetId="7">#REF!</definedName>
    <definedName name="T64JH" localSheetId="6">#REF!</definedName>
    <definedName name="T64JH" localSheetId="0">#REF!</definedName>
    <definedName name="T64JH">#REF!</definedName>
    <definedName name="T66JH" localSheetId="11">#REF!</definedName>
    <definedName name="T66JH" localSheetId="4">#REF!</definedName>
    <definedName name="T66JH" localSheetId="7">#REF!</definedName>
    <definedName name="T66JH" localSheetId="6">#REF!</definedName>
    <definedName name="T66JH" localSheetId="0">#REF!</definedName>
    <definedName name="T66JH">#REF!</definedName>
    <definedName name="T82JH" localSheetId="11">#REF!</definedName>
    <definedName name="T82JH" localSheetId="4">#REF!</definedName>
    <definedName name="T82JH" localSheetId="7">#REF!</definedName>
    <definedName name="T82JH" localSheetId="6">#REF!</definedName>
    <definedName name="T82JH" localSheetId="0">#REF!</definedName>
    <definedName name="T82JH">#REF!</definedName>
    <definedName name="T83JH" localSheetId="11">#REF!</definedName>
    <definedName name="T83JH" localSheetId="4">#REF!</definedName>
    <definedName name="T83JH" localSheetId="7">#REF!</definedName>
    <definedName name="T83JH" localSheetId="6">#REF!</definedName>
    <definedName name="T83JH" localSheetId="0">#REF!</definedName>
    <definedName name="T83JH">#REF!</definedName>
    <definedName name="T84JH" localSheetId="11">#REF!</definedName>
    <definedName name="T84JH" localSheetId="4">#REF!</definedName>
    <definedName name="T84JH" localSheetId="7">#REF!</definedName>
    <definedName name="T84JH" localSheetId="6">#REF!</definedName>
    <definedName name="T84JH" localSheetId="0">#REF!</definedName>
    <definedName name="T84JH">#REF!</definedName>
    <definedName name="T88EB" localSheetId="11">#REF!</definedName>
    <definedName name="T88EB" localSheetId="4">#REF!</definedName>
    <definedName name="T88EB" localSheetId="7">#REF!</definedName>
    <definedName name="T88EB" localSheetId="6">#REF!</definedName>
    <definedName name="T88EB" localSheetId="0">#REF!</definedName>
    <definedName name="T88EB">#REF!</definedName>
    <definedName name="T88EL" localSheetId="11">#REF!</definedName>
    <definedName name="T88EL" localSheetId="4">#REF!</definedName>
    <definedName name="T88EL" localSheetId="7">#REF!</definedName>
    <definedName name="T88EL" localSheetId="6">#REF!</definedName>
    <definedName name="T88EL" localSheetId="0">#REF!</definedName>
    <definedName name="T88EL">#REF!</definedName>
    <definedName name="T88JH" localSheetId="12">[19]BASE!$D$259</definedName>
    <definedName name="T88JH">[20]BASE!$D$259</definedName>
    <definedName name="TA" localSheetId="10">[101]PRESUPUESTO!#REF!</definedName>
    <definedName name="TA" localSheetId="9">[101]PRESUPUESTO!#REF!</definedName>
    <definedName name="TA" localSheetId="11">[101]PRESUPUESTO!#REF!</definedName>
    <definedName name="TA" localSheetId="4">[101]PRESUPUESTO!#REF!</definedName>
    <definedName name="TA" localSheetId="6">[101]PRESUPUESTO!#REF!</definedName>
    <definedName name="TA" localSheetId="0">[101]PRESUPUESTO!#REF!</definedName>
    <definedName name="TA">[101]PRESUPUESTO!#REF!</definedName>
    <definedName name="Tabla" localSheetId="3">#REF!</definedName>
    <definedName name="TABLA" localSheetId="10">[50]INSUMOS!$D$793</definedName>
    <definedName name="TABLA" localSheetId="9">[50]INSUMOS!$D$793</definedName>
    <definedName name="Tabla" localSheetId="11">#REF!</definedName>
    <definedName name="Tabla" localSheetId="4">#REF!</definedName>
    <definedName name="Tabla" localSheetId="7">#REF!</definedName>
    <definedName name="Tabla" localSheetId="6">#REF!</definedName>
    <definedName name="Tabla" localSheetId="0">#REF!</definedName>
    <definedName name="Tabla">#REF!</definedName>
    <definedName name="TABLA1.2.2" localSheetId="11">'[39]A.P.U'!#REF!</definedName>
    <definedName name="TABLA1.2.2" localSheetId="4">'[39]A.P.U'!#REF!</definedName>
    <definedName name="TABLA1.2.2" localSheetId="7">'[39]A.P.U'!#REF!</definedName>
    <definedName name="TABLA1.2.2" localSheetId="6">'[39]A.P.U'!#REF!</definedName>
    <definedName name="TABLA1.2.2" localSheetId="0">'[39]A.P.U'!#REF!</definedName>
    <definedName name="TABLA1.2.2">'[39]A.P.U'!#REF!</definedName>
    <definedName name="tabla2" localSheetId="10">#REF!</definedName>
    <definedName name="tabla2" localSheetId="9">#REF!</definedName>
    <definedName name="tabla2" localSheetId="11">#REF!</definedName>
    <definedName name="tabla2" localSheetId="4">#REF!</definedName>
    <definedName name="tabla2" localSheetId="7">#REF!</definedName>
    <definedName name="tabla2" localSheetId="6">#REF!</definedName>
    <definedName name="tabla2" localSheetId="0">#REF!</definedName>
    <definedName name="tabla2">#REF!</definedName>
    <definedName name="Tablero_trifásico_12_circuitos" localSheetId="11">'[61]L. MAT.'!#REF!</definedName>
    <definedName name="Tablero_trifásico_12_circuitos" localSheetId="4">'[61]L. MAT.'!#REF!</definedName>
    <definedName name="Tablero_trifásico_12_circuitos" localSheetId="7">'[61]L. MAT.'!#REF!</definedName>
    <definedName name="Tablero_trifásico_12_circuitos" localSheetId="6">'[61]L. MAT.'!#REF!</definedName>
    <definedName name="Tablero_trifásico_12_circuitos" localSheetId="0">'[61]L. MAT.'!#REF!</definedName>
    <definedName name="Tablero_trifásico_12_circuitos">'[61]L. MAT.'!#REF!</definedName>
    <definedName name="TABLETA" localSheetId="11">#REF!</definedName>
    <definedName name="TABLETA" localSheetId="4">#REF!</definedName>
    <definedName name="TABLETA" localSheetId="7">#REF!</definedName>
    <definedName name="TABLETA" localSheetId="6">#REF!</definedName>
    <definedName name="TABLETA" localSheetId="0">#REF!</definedName>
    <definedName name="TABLETA">#REF!</definedName>
    <definedName name="TABLILLA">[77]BASE!$D$396</definedName>
    <definedName name="TABLON" localSheetId="11">#REF!</definedName>
    <definedName name="TABLON" localSheetId="4">#REF!</definedName>
    <definedName name="TABLON" localSheetId="7">#REF!</definedName>
    <definedName name="TABLON" localSheetId="6">#REF!</definedName>
    <definedName name="TABLON" localSheetId="0">#REF!</definedName>
    <definedName name="TABLON">#REF!</definedName>
    <definedName name="tacha" localSheetId="12">[27]PrecRec!$D$53</definedName>
    <definedName name="tacha">[28]PrecRec!$D$53</definedName>
    <definedName name="TACOM" localSheetId="11">#REF!</definedName>
    <definedName name="TACOM" localSheetId="4">#REF!</definedName>
    <definedName name="TACOM" localSheetId="7">#REF!</definedName>
    <definedName name="TACOM" localSheetId="6">#REF!</definedName>
    <definedName name="TACOM" localSheetId="0">#REF!</definedName>
    <definedName name="TACOM">#REF!</definedName>
    <definedName name="TACOM1">[172]BASE!$D$306</definedName>
    <definedName name="TACOR" localSheetId="11">#REF!</definedName>
    <definedName name="TACOR" localSheetId="4">#REF!</definedName>
    <definedName name="TACOR" localSheetId="7">#REF!</definedName>
    <definedName name="TACOR" localSheetId="6">#REF!</definedName>
    <definedName name="TACOR" localSheetId="0">#REF!</definedName>
    <definedName name="TACOR">#REF!</definedName>
    <definedName name="Tanq" localSheetId="11">#REF!</definedName>
    <definedName name="Tanq" localSheetId="4">#REF!</definedName>
    <definedName name="Tanq" localSheetId="7">#REF!</definedName>
    <definedName name="Tanq" localSheetId="6">#REF!</definedName>
    <definedName name="Tanq" localSheetId="0">#REF!</definedName>
    <definedName name="Tanq">#REF!</definedName>
    <definedName name="TANQUE" localSheetId="10">#REF!</definedName>
    <definedName name="TANQUE" localSheetId="9">#REF!</definedName>
    <definedName name="TANQUE" localSheetId="11">#REF!</definedName>
    <definedName name="TANQUE" localSheetId="4">#REF!</definedName>
    <definedName name="TANQUE" localSheetId="7">#REF!</definedName>
    <definedName name="TANQUE" localSheetId="6">#REF!</definedName>
    <definedName name="TANQUE" localSheetId="0">#REF!</definedName>
    <definedName name="TANQUE">#REF!</definedName>
    <definedName name="TANQUEELEVATOT" localSheetId="11">#REF!</definedName>
    <definedName name="TANQUEELEVATOT" localSheetId="4">#REF!</definedName>
    <definedName name="TANQUEELEVATOT" localSheetId="7">#REF!</definedName>
    <definedName name="TANQUEELEVATOT" localSheetId="6">#REF!</definedName>
    <definedName name="TANQUEELEVATOT" localSheetId="0">#REF!</definedName>
    <definedName name="TANQUEELEVATOT">#REF!</definedName>
    <definedName name="TAPAM" localSheetId="11">#REF!</definedName>
    <definedName name="TAPAM" localSheetId="4">#REF!</definedName>
    <definedName name="TAPAM" localSheetId="7">#REF!</definedName>
    <definedName name="TAPAM" localSheetId="6">#REF!</definedName>
    <definedName name="TAPAM" localSheetId="0">#REF!</definedName>
    <definedName name="TAPAM">#REF!</definedName>
    <definedName name="TASH2_" localSheetId="12">[52]BASE!$D$137</definedName>
    <definedName name="TASH2_">[53]BASE!$D$137</definedName>
    <definedName name="TASH4_" localSheetId="12">[52]BASE!$D$234</definedName>
    <definedName name="TASH4_">[53]BASE!$D$234</definedName>
    <definedName name="TASP1" localSheetId="11">#REF!</definedName>
    <definedName name="TASP1" localSheetId="4">#REF!</definedName>
    <definedName name="TASP1" localSheetId="7">#REF!</definedName>
    <definedName name="TASP1" localSheetId="6">#REF!</definedName>
    <definedName name="TASP1" localSheetId="0">#REF!</definedName>
    <definedName name="TASP1">#REF!</definedName>
    <definedName name="TASP2" localSheetId="11">#REF!</definedName>
    <definedName name="TASP2" localSheetId="4">#REF!</definedName>
    <definedName name="TASP2" localSheetId="7">#REF!</definedName>
    <definedName name="TASP2" localSheetId="6">#REF!</definedName>
    <definedName name="TASP2" localSheetId="0">#REF!</definedName>
    <definedName name="TASP2">#REF!</definedName>
    <definedName name="TASP3" localSheetId="11">#REF!</definedName>
    <definedName name="TASP3" localSheetId="4">#REF!</definedName>
    <definedName name="TASP3" localSheetId="7">#REF!</definedName>
    <definedName name="TASP3" localSheetId="6">#REF!</definedName>
    <definedName name="TASP3" localSheetId="0">#REF!</definedName>
    <definedName name="TASP3">#REF!</definedName>
    <definedName name="TASP4" localSheetId="11">#REF!</definedName>
    <definedName name="TASP4" localSheetId="4">#REF!</definedName>
    <definedName name="TASP4" localSheetId="7">#REF!</definedName>
    <definedName name="TASP4" localSheetId="6">#REF!</definedName>
    <definedName name="TASP4" localSheetId="0">#REF!</definedName>
    <definedName name="TASP4">#REF!</definedName>
    <definedName name="TASR4" localSheetId="11">#REF!</definedName>
    <definedName name="TASR4" localSheetId="4">#REF!</definedName>
    <definedName name="TASR4" localSheetId="7">#REF!</definedName>
    <definedName name="TASR4" localSheetId="6">#REF!</definedName>
    <definedName name="TASR4" localSheetId="0">#REF!</definedName>
    <definedName name="TASR4">#REF!</definedName>
    <definedName name="TB" localSheetId="10">[101]PRESUPUESTO!#REF!</definedName>
    <definedName name="TB" localSheetId="9">'[69]CIRCUITOS CODENSA'!#REF!</definedName>
    <definedName name="TB" localSheetId="11">[101]PRESUPUESTO!#REF!</definedName>
    <definedName name="TB" localSheetId="4">[101]PRESUPUESTO!#REF!</definedName>
    <definedName name="TB" localSheetId="6">[101]PRESUPUESTO!#REF!</definedName>
    <definedName name="TB" localSheetId="0">[101]PRESUPUESTO!#REF!</definedName>
    <definedName name="TB">[101]PRESUPUESTO!#REF!</definedName>
    <definedName name="TC" localSheetId="10">[101]PRESUPUESTO!#REF!</definedName>
    <definedName name="TC" localSheetId="9">[101]PRESUPUESTO!#REF!</definedName>
    <definedName name="TC" localSheetId="11">[101]PRESUPUESTO!#REF!</definedName>
    <definedName name="TC" localSheetId="4">[101]PRESUPUESTO!#REF!</definedName>
    <definedName name="TC" localSheetId="6">[101]PRESUPUESTO!#REF!</definedName>
    <definedName name="TC" localSheetId="0">[101]PRESUPUESTO!#REF!</definedName>
    <definedName name="TC">[101]PRESUPUESTO!#REF!</definedName>
    <definedName name="TE" localSheetId="10">[101]PRESUPUESTO!#REF!</definedName>
    <definedName name="TE" localSheetId="9">'[69]CIRCUITOS CODENSA'!#REF!</definedName>
    <definedName name="TE" localSheetId="11">[101]PRESUPUESTO!#REF!</definedName>
    <definedName name="TE" localSheetId="4">[101]PRESUPUESTO!#REF!</definedName>
    <definedName name="TE" localSheetId="6">[101]PRESUPUESTO!#REF!</definedName>
    <definedName name="TE" localSheetId="0">[101]PRESUPUESTO!#REF!</definedName>
    <definedName name="TE">[101]PRESUPUESTO!#REF!</definedName>
    <definedName name="Tec_Adesivo" localSheetId="11">'[61]L. MAT.'!#REF!</definedName>
    <definedName name="Tec_Adesivo" localSheetId="4">'[61]L. MAT.'!#REF!</definedName>
    <definedName name="Tec_Adesivo" localSheetId="6">'[61]L. MAT.'!#REF!</definedName>
    <definedName name="Tec_Adesivo" localSheetId="0">'[61]L. MAT.'!#REF!</definedName>
    <definedName name="Tec_Adesivo">'[61]L. MAT.'!#REF!</definedName>
    <definedName name="Tecnico" localSheetId="10">#REF!</definedName>
    <definedName name="Tecnico" localSheetId="9">#REF!</definedName>
    <definedName name="Tecnico" localSheetId="11">#REF!</definedName>
    <definedName name="Tecnico" localSheetId="4">#REF!</definedName>
    <definedName name="Tecnico" localSheetId="7">#REF!</definedName>
    <definedName name="Tecnico" localSheetId="6">#REF!</definedName>
    <definedName name="Tecnico" localSheetId="0">#REF!</definedName>
    <definedName name="Tecnico">#REF!</definedName>
    <definedName name="TEJA6" localSheetId="11">#REF!</definedName>
    <definedName name="TEJA6" localSheetId="4">#REF!</definedName>
    <definedName name="TEJA6" localSheetId="7">#REF!</definedName>
    <definedName name="TEJA6" localSheetId="6">#REF!</definedName>
    <definedName name="TEJA6" localSheetId="0">#REF!</definedName>
    <definedName name="TEJA6">#REF!</definedName>
    <definedName name="TEJAB" localSheetId="11">#REF!</definedName>
    <definedName name="TEJAB" localSheetId="4">#REF!</definedName>
    <definedName name="TEJAB" localSheetId="7">#REF!</definedName>
    <definedName name="TEJAB" localSheetId="6">#REF!</definedName>
    <definedName name="TEJAB" localSheetId="0">#REF!</definedName>
    <definedName name="TEJAB">#REF!</definedName>
    <definedName name="TEJAJ" localSheetId="11">#REF!</definedName>
    <definedName name="TEJAJ" localSheetId="4">#REF!</definedName>
    <definedName name="TEJAJ" localSheetId="7">#REF!</definedName>
    <definedName name="TEJAJ" localSheetId="6">#REF!</definedName>
    <definedName name="TEJAJ" localSheetId="0">#REF!</definedName>
    <definedName name="TEJAJ">#REF!</definedName>
    <definedName name="TEJBAR" localSheetId="11">[23]BASE!#REF!</definedName>
    <definedName name="TEJBAR" localSheetId="4">[23]BASE!#REF!</definedName>
    <definedName name="TEJBAR" localSheetId="7">[23]BASE!#REF!</definedName>
    <definedName name="TEJBAR" localSheetId="6">[23]BASE!#REF!</definedName>
    <definedName name="TEJBAR" localSheetId="0">[23]BASE!#REF!</definedName>
    <definedName name="TEJBAR">[23]BASE!#REF!</definedName>
    <definedName name="TELEP" localSheetId="11">#REF!</definedName>
    <definedName name="TELEP" localSheetId="4">#REF!</definedName>
    <definedName name="TELEP" localSheetId="7">#REF!</definedName>
    <definedName name="TELEP" localSheetId="6">#REF!</definedName>
    <definedName name="TELEP" localSheetId="0">#REF!</definedName>
    <definedName name="TELEP">#REF!</definedName>
    <definedName name="term" localSheetId="12">[27]PrecRec!$D$49</definedName>
    <definedName name="term">[28]PrecRec!$D$49</definedName>
    <definedName name="TERMINADORA" localSheetId="10">#REF!</definedName>
    <definedName name="TERMINADORA" localSheetId="9">#REF!</definedName>
    <definedName name="terminadora" localSheetId="12">[27]PrecRec!$D$12</definedName>
    <definedName name="terminadora">[28]PrecRec!$D$12</definedName>
    <definedName name="terminales" localSheetId="11">#REF!</definedName>
    <definedName name="terminales" localSheetId="4">#REF!</definedName>
    <definedName name="terminales" localSheetId="7">#REF!</definedName>
    <definedName name="terminales" localSheetId="6">#REF!</definedName>
    <definedName name="terminales" localSheetId="0">#REF!</definedName>
    <definedName name="terminales">#REF!</definedName>
    <definedName name="TGALV" localSheetId="11">#REF!</definedName>
    <definedName name="TGALV" localSheetId="4">#REF!</definedName>
    <definedName name="TGALV" localSheetId="7">#REF!</definedName>
    <definedName name="TGALV" localSheetId="6">#REF!</definedName>
    <definedName name="TGALV" localSheetId="0">#REF!</definedName>
    <definedName name="TGALV">#REF!</definedName>
    <definedName name="TGRASA" localSheetId="12">[173]BASE!$D$280</definedName>
    <definedName name="TGRASA">[174]BASE!$D$280</definedName>
    <definedName name="TH10J" localSheetId="11">#REF!</definedName>
    <definedName name="TH10J" localSheetId="4">#REF!</definedName>
    <definedName name="TH10J" localSheetId="7">#REF!</definedName>
    <definedName name="TH10J" localSheetId="6">#REF!</definedName>
    <definedName name="TH10J" localSheetId="0">#REF!</definedName>
    <definedName name="TH10J">#REF!</definedName>
    <definedName name="THF6JH" localSheetId="11">#REF!</definedName>
    <definedName name="THF6JH" localSheetId="4">#REF!</definedName>
    <definedName name="THF6JH" localSheetId="7">#REF!</definedName>
    <definedName name="THF6JH" localSheetId="6">#REF!</definedName>
    <definedName name="THF6JH" localSheetId="0">#REF!</definedName>
    <definedName name="THF6JH">#REF!</definedName>
    <definedName name="THF6RO" localSheetId="11">#REF!</definedName>
    <definedName name="THF6RO" localSheetId="4">#REF!</definedName>
    <definedName name="THF6RO" localSheetId="7">#REF!</definedName>
    <definedName name="THF6RO" localSheetId="6">#REF!</definedName>
    <definedName name="THF6RO" localSheetId="0">#REF!</definedName>
    <definedName name="THF6RO">#REF!</definedName>
    <definedName name="THF8JH" localSheetId="11">#REF!</definedName>
    <definedName name="THF8JH" localSheetId="4">#REF!</definedName>
    <definedName name="THF8JH" localSheetId="7">#REF!</definedName>
    <definedName name="THF8JH" localSheetId="6">#REF!</definedName>
    <definedName name="THF8JH" localSheetId="0">#REF!</definedName>
    <definedName name="THF8JH">#REF!</definedName>
    <definedName name="Tipocimentacion" localSheetId="11">#REF!</definedName>
    <definedName name="Tipocimentacion" localSheetId="4">#REF!</definedName>
    <definedName name="Tipocimentacion" localSheetId="7">#REF!</definedName>
    <definedName name="Tipocimentacion" localSheetId="6">#REF!</definedName>
    <definedName name="Tipocimentacion" localSheetId="0">#REF!</definedName>
    <definedName name="Tipocimentacion">#REF!</definedName>
    <definedName name="TipoCosteo" localSheetId="10">#REF!</definedName>
    <definedName name="TipoCosteo" localSheetId="9">#REF!</definedName>
    <definedName name="TipoCosteo" localSheetId="11">#REF!</definedName>
    <definedName name="TipoCosteo" localSheetId="4">#REF!</definedName>
    <definedName name="TipoCosteo" localSheetId="7">#REF!</definedName>
    <definedName name="TipoCosteo" localSheetId="6">#REF!</definedName>
    <definedName name="TipoCosteo" localSheetId="0">#REF!</definedName>
    <definedName name="TipoCosteo">#REF!</definedName>
    <definedName name="TipoCosteoNivelRiesgo" localSheetId="10">#REF!</definedName>
    <definedName name="TipoCosteoNivelRiesgo" localSheetId="9">#REF!</definedName>
    <definedName name="TipoCosteoNivelRiesgo" localSheetId="11">#REF!</definedName>
    <definedName name="TipoCosteoNivelRiesgo" localSheetId="4">#REF!</definedName>
    <definedName name="TipoCosteoNivelRiesgo" localSheetId="7">#REF!</definedName>
    <definedName name="TipoCosteoNivelRiesgo" localSheetId="6">#REF!</definedName>
    <definedName name="TipoCosteoNivelRiesgo" localSheetId="0">#REF!</definedName>
    <definedName name="TipoCosteoNivelRiesgo">#REF!</definedName>
    <definedName name="TiposCampamentos" localSheetId="10">#REF!</definedName>
    <definedName name="TiposCampamentos" localSheetId="9">#REF!</definedName>
    <definedName name="TiposCampamentos" localSheetId="11">#REF!</definedName>
    <definedName name="TiposCampamentos" localSheetId="4">#REF!</definedName>
    <definedName name="TiposCampamentos" localSheetId="7">#REF!</definedName>
    <definedName name="TiposCampamentos" localSheetId="6">#REF!</definedName>
    <definedName name="TiposCampamentos" localSheetId="0">#REF!</definedName>
    <definedName name="TiposCampamentos">#REF!</definedName>
    <definedName name="TiposEnsayos" localSheetId="10">#REF!</definedName>
    <definedName name="TiposEnsayos" localSheetId="9">#REF!</definedName>
    <definedName name="TiposEnsayos" localSheetId="11">#REF!</definedName>
    <definedName name="TiposEnsayos" localSheetId="4">#REF!</definedName>
    <definedName name="TiposEnsayos" localSheetId="7">#REF!</definedName>
    <definedName name="TiposEnsayos" localSheetId="6">#REF!</definedName>
    <definedName name="TiposEnsayos" localSheetId="0">#REF!</definedName>
    <definedName name="TiposEnsayos">#REF!</definedName>
    <definedName name="TiposEquipos" localSheetId="10">#REF!</definedName>
    <definedName name="TiposEquipos" localSheetId="9">#REF!</definedName>
    <definedName name="TiposEquipos" localSheetId="11">#REF!</definedName>
    <definedName name="TiposEquipos" localSheetId="4">#REF!</definedName>
    <definedName name="TiposEquipos" localSheetId="7">#REF!</definedName>
    <definedName name="TiposEquipos" localSheetId="6">#REF!</definedName>
    <definedName name="TiposEquipos" localSheetId="0">#REF!</definedName>
    <definedName name="TiposEquipos">#REF!</definedName>
    <definedName name="TiposOficina" localSheetId="10">#REF!</definedName>
    <definedName name="TiposOficina" localSheetId="9">#REF!</definedName>
    <definedName name="TiposOficina" localSheetId="11">#REF!</definedName>
    <definedName name="TiposOficina" localSheetId="4">#REF!</definedName>
    <definedName name="TiposOficina" localSheetId="7">#REF!</definedName>
    <definedName name="TiposOficina" localSheetId="6">#REF!</definedName>
    <definedName name="TiposOficina" localSheetId="0">#REF!</definedName>
    <definedName name="TiposOficina">#REF!</definedName>
    <definedName name="TiposPersonalProfesional" localSheetId="10">#REF!</definedName>
    <definedName name="TiposPersonalProfesional" localSheetId="9">#REF!</definedName>
    <definedName name="TiposPersonalProfesional" localSheetId="11">#REF!</definedName>
    <definedName name="TiposPersonalProfesional" localSheetId="4">#REF!</definedName>
    <definedName name="TiposPersonalProfesional" localSheetId="7">#REF!</definedName>
    <definedName name="TiposPersonalProfesional" localSheetId="6">#REF!</definedName>
    <definedName name="TiposPersonalProfesional" localSheetId="0">#REF!</definedName>
    <definedName name="TiposPersonalProfesional">#REF!</definedName>
    <definedName name="TiposPersonalTecnico" localSheetId="10">#REF!</definedName>
    <definedName name="TiposPersonalTecnico" localSheetId="9">#REF!</definedName>
    <definedName name="TiposPersonalTecnico" localSheetId="11">#REF!</definedName>
    <definedName name="TiposPersonalTecnico" localSheetId="4">#REF!</definedName>
    <definedName name="TiposPersonalTecnico" localSheetId="7">#REF!</definedName>
    <definedName name="TiposPersonalTecnico" localSheetId="6">#REF!</definedName>
    <definedName name="TiposPersonalTecnico" localSheetId="0">#REF!</definedName>
    <definedName name="TiposPersonalTecnico">#REF!</definedName>
    <definedName name="TITULO" localSheetId="11">#REF!</definedName>
    <definedName name="TITULO" localSheetId="4">#REF!</definedName>
    <definedName name="TITULO" localSheetId="7">#REF!</definedName>
    <definedName name="TITULO" localSheetId="6">#REF!</definedName>
    <definedName name="TITULO" localSheetId="0">#REF!</definedName>
    <definedName name="TITULO">#REF!</definedName>
    <definedName name="_xlnm.Print_Titles" localSheetId="9">INTERV!$2:$3</definedName>
    <definedName name="_xlnm.Print_Titles">#N/A</definedName>
    <definedName name="Títulos_a_imprimir_IM" localSheetId="11">[175]FINANZAS!#REF!</definedName>
    <definedName name="Títulos_a_imprimir_IM" localSheetId="4">[175]FINANZAS!#REF!</definedName>
    <definedName name="Títulos_a_imprimir_IM" localSheetId="6">[175]FINANZAS!#REF!</definedName>
    <definedName name="Títulos_a_imprimir_IM" localSheetId="0">[175]FINANZAS!#REF!</definedName>
    <definedName name="Títulos_a_imprimir_IM">[175]FINANZAS!#REF!</definedName>
    <definedName name="TL" localSheetId="10">[101]PRESUPUESTO!#REF!</definedName>
    <definedName name="TL" localSheetId="9">[101]PRESUPUESTO!#REF!</definedName>
    <definedName name="TL" localSheetId="11">[101]PRESUPUESTO!#REF!</definedName>
    <definedName name="TL" localSheetId="4">[101]PRESUPUESTO!#REF!</definedName>
    <definedName name="TL" localSheetId="6">[101]PRESUPUESTO!#REF!</definedName>
    <definedName name="TL" localSheetId="0">[101]PRESUPUESTO!#REF!</definedName>
    <definedName name="TL">[101]PRESUPUESTO!#REF!</definedName>
    <definedName name="TNOV10" localSheetId="11">#REF!</definedName>
    <definedName name="TNOV10" localSheetId="4">#REF!</definedName>
    <definedName name="TNOV10" localSheetId="7">#REF!</definedName>
    <definedName name="TNOV10" localSheetId="6">#REF!</definedName>
    <definedName name="TNOV10" localSheetId="0">#REF!</definedName>
    <definedName name="TNOV10">#REF!</definedName>
    <definedName name="TNOV12" localSheetId="11">#REF!</definedName>
    <definedName name="TNOV12" localSheetId="4">#REF!</definedName>
    <definedName name="TNOV12" localSheetId="7">#REF!</definedName>
    <definedName name="TNOV12" localSheetId="6">#REF!</definedName>
    <definedName name="TNOV12" localSheetId="0">#REF!</definedName>
    <definedName name="TNOV12">#REF!</definedName>
    <definedName name="TNOV16" localSheetId="11">#REF!</definedName>
    <definedName name="TNOV16" localSheetId="4">#REF!</definedName>
    <definedName name="TNOV16" localSheetId="7">#REF!</definedName>
    <definedName name="TNOV16" localSheetId="6">#REF!</definedName>
    <definedName name="TNOV16" localSheetId="0">#REF!</definedName>
    <definedName name="TNOV16">#REF!</definedName>
    <definedName name="TNOV18" localSheetId="11">#REF!</definedName>
    <definedName name="TNOV18" localSheetId="4">#REF!</definedName>
    <definedName name="TNOV18" localSheetId="7">#REF!</definedName>
    <definedName name="TNOV18" localSheetId="6">#REF!</definedName>
    <definedName name="TNOV18" localSheetId="0">#REF!</definedName>
    <definedName name="TNOV18">#REF!</definedName>
    <definedName name="TNOV20" localSheetId="11">#REF!</definedName>
    <definedName name="TNOV20" localSheetId="4">#REF!</definedName>
    <definedName name="TNOV20" localSheetId="7">#REF!</definedName>
    <definedName name="TNOV20" localSheetId="6">#REF!</definedName>
    <definedName name="TNOV20" localSheetId="0">#REF!</definedName>
    <definedName name="TNOV20">#REF!</definedName>
    <definedName name="TNOV6" localSheetId="11">#REF!</definedName>
    <definedName name="TNOV6" localSheetId="4">#REF!</definedName>
    <definedName name="TNOV6" localSheetId="7">#REF!</definedName>
    <definedName name="TNOV6" localSheetId="6">#REF!</definedName>
    <definedName name="TNOV6" localSheetId="0">#REF!</definedName>
    <definedName name="TNOV6">#REF!</definedName>
    <definedName name="TNOV8" localSheetId="11">#REF!</definedName>
    <definedName name="TNOV8" localSheetId="4">#REF!</definedName>
    <definedName name="TNOV8" localSheetId="7">#REF!</definedName>
    <definedName name="TNOV8" localSheetId="6">#REF!</definedName>
    <definedName name="TNOV8" localSheetId="0">#REF!</definedName>
    <definedName name="TNOV8">#REF!</definedName>
    <definedName name="To" localSheetId="10">#REF!</definedName>
    <definedName name="To" localSheetId="9">#REF!</definedName>
    <definedName name="To" localSheetId="11">#REF!</definedName>
    <definedName name="To" localSheetId="4">#REF!</definedName>
    <definedName name="To" localSheetId="7">#REF!</definedName>
    <definedName name="To" localSheetId="6">#REF!</definedName>
    <definedName name="To" localSheetId="0">#REF!</definedName>
    <definedName name="To">#REF!</definedName>
    <definedName name="TODOANA" localSheetId="11">'[1]APU PVC'!#REF!</definedName>
    <definedName name="TODOANA" localSheetId="4">'[1]APU PVC'!#REF!</definedName>
    <definedName name="TODOANA" localSheetId="7">'[1]APU PVC'!#REF!</definedName>
    <definedName name="TODOANA" localSheetId="6">'[1]APU PVC'!#REF!</definedName>
    <definedName name="TODOANA" localSheetId="0">'[1]APU PVC'!#REF!</definedName>
    <definedName name="TODOANA">'[1]APU PVC'!#REF!</definedName>
    <definedName name="TODOINSU" localSheetId="11">'[1]APU PVC'!#REF!</definedName>
    <definedName name="TODOINSU" localSheetId="4">'[1]APU PVC'!#REF!</definedName>
    <definedName name="TODOINSU" localSheetId="6">'[1]APU PVC'!#REF!</definedName>
    <definedName name="TODOINSU" localSheetId="0">'[1]APU PVC'!#REF!</definedName>
    <definedName name="TODOINSU">'[1]APU PVC'!#REF!</definedName>
    <definedName name="TODOITEM" localSheetId="11">'[1]APU PVC'!#REF!</definedName>
    <definedName name="TODOITEM" localSheetId="4">'[1]APU PVC'!#REF!</definedName>
    <definedName name="TODOITEM" localSheetId="6">'[1]APU PVC'!#REF!</definedName>
    <definedName name="TODOITEM" localSheetId="0">'[1]APU PVC'!#REF!</definedName>
    <definedName name="TODOITEM">'[1]APU PVC'!#REF!</definedName>
    <definedName name="TopEncargado" localSheetId="11">#REF!</definedName>
    <definedName name="TopEncargado" localSheetId="4">#REF!</definedName>
    <definedName name="TopEncargado" localSheetId="7">#REF!</definedName>
    <definedName name="TopEncargado" localSheetId="6">#REF!</definedName>
    <definedName name="TopEncargado" localSheetId="0">#REF!</definedName>
    <definedName name="TopEncargado">#REF!</definedName>
    <definedName name="TOPO" localSheetId="10">#REF!</definedName>
    <definedName name="TOPO" localSheetId="9">#REF!</definedName>
    <definedName name="TOPO" localSheetId="11">#REF!</definedName>
    <definedName name="TOPO" localSheetId="4">#REF!</definedName>
    <definedName name="TOPO" localSheetId="7">#REF!</definedName>
    <definedName name="TOPO" localSheetId="6">#REF!</definedName>
    <definedName name="TOPO" localSheetId="0">#REF!</definedName>
    <definedName name="TOPO">#REF!</definedName>
    <definedName name="TORNI" localSheetId="11">#REF!</definedName>
    <definedName name="TORNI" localSheetId="4">#REF!</definedName>
    <definedName name="TORNI" localSheetId="7">#REF!</definedName>
    <definedName name="TORNI" localSheetId="6">#REF!</definedName>
    <definedName name="TORNI" localSheetId="0">#REF!</definedName>
    <definedName name="TORNI">#REF!</definedName>
    <definedName name="Tot_Act01" localSheetId="11">#REF!</definedName>
    <definedName name="Tot_Act01" localSheetId="4">#REF!</definedName>
    <definedName name="Tot_Act01" localSheetId="7">#REF!</definedName>
    <definedName name="Tot_Act01" localSheetId="6">#REF!</definedName>
    <definedName name="Tot_Act01" localSheetId="0">#REF!</definedName>
    <definedName name="Tot_Act01">#REF!</definedName>
    <definedName name="Tot_Act02" localSheetId="11">#REF!</definedName>
    <definedName name="Tot_Act02" localSheetId="4">#REF!</definedName>
    <definedName name="Tot_Act02" localSheetId="7">#REF!</definedName>
    <definedName name="Tot_Act02" localSheetId="6">#REF!</definedName>
    <definedName name="Tot_Act02" localSheetId="0">#REF!</definedName>
    <definedName name="Tot_Act02">#REF!</definedName>
    <definedName name="Tot_Act03" localSheetId="11">#REF!</definedName>
    <definedName name="Tot_Act03" localSheetId="4">#REF!</definedName>
    <definedName name="Tot_Act03" localSheetId="7">#REF!</definedName>
    <definedName name="Tot_Act03" localSheetId="6">#REF!</definedName>
    <definedName name="Tot_Act03" localSheetId="0">#REF!</definedName>
    <definedName name="Tot_Act03">#REF!</definedName>
    <definedName name="Total" localSheetId="10">#REF!</definedName>
    <definedName name="Total" localSheetId="9">#REF!</definedName>
    <definedName name="Total" localSheetId="11">#REF!</definedName>
    <definedName name="Total" localSheetId="4">#REF!</definedName>
    <definedName name="Total" localSheetId="7">#REF!</definedName>
    <definedName name="Total" localSheetId="6">#REF!</definedName>
    <definedName name="Total" localSheetId="0">#REF!</definedName>
    <definedName name="Total">#REF!</definedName>
    <definedName name="Total_Kilometro_típico_aereo_11.4_kV" localSheetId="10">'[176]c2.5y2.6'!#REF!</definedName>
    <definedName name="Total_Kilometro_típico_aereo_11.4_kV" localSheetId="9">'[176]c2.5y2.6'!#REF!</definedName>
    <definedName name="Total_Kilometro_típico_aereo_11.4_kV" localSheetId="11">'[176]c2.5y2.6'!#REF!</definedName>
    <definedName name="Total_Kilometro_típico_aereo_11.4_kV" localSheetId="4">'[176]c2.5y2.6'!#REF!</definedName>
    <definedName name="Total_Kilometro_típico_aereo_11.4_kV" localSheetId="6">'[176]c2.5y2.6'!#REF!</definedName>
    <definedName name="Total_Kilometro_típico_aereo_11.4_kV" localSheetId="0">'[176]c2.5y2.6'!#REF!</definedName>
    <definedName name="Total_Kilometro_típico_aereo_11.4_kV">'[176]c2.5y2.6'!#REF!</definedName>
    <definedName name="Total_Kilometro_típico_aereo_34.5_kV" localSheetId="10">'[176]c2.5y2.6'!#REF!</definedName>
    <definedName name="Total_Kilometro_típico_aereo_34.5_kV" localSheetId="9">'[176]c2.5y2.6'!#REF!</definedName>
    <definedName name="Total_Kilometro_típico_aereo_34.5_kV" localSheetId="11">'[176]c2.5y2.6'!#REF!</definedName>
    <definedName name="Total_Kilometro_típico_aereo_34.5_kV" localSheetId="4">'[176]c2.5y2.6'!#REF!</definedName>
    <definedName name="Total_Kilometro_típico_aereo_34.5_kV" localSheetId="6">'[176]c2.5y2.6'!#REF!</definedName>
    <definedName name="Total_Kilometro_típico_aereo_34.5_kV" localSheetId="0">'[176]c2.5y2.6'!#REF!</definedName>
    <definedName name="Total_Kilometro_típico_aereo_34.5_kV">'[176]c2.5y2.6'!#REF!</definedName>
    <definedName name="Total_Kilometro_típico_aereo_rural_11.4kV" localSheetId="10">'[176]c2.5y2.6'!#REF!</definedName>
    <definedName name="Total_Kilometro_típico_aereo_rural_11.4kV" localSheetId="9">'[176]c2.5y2.6'!#REF!</definedName>
    <definedName name="Total_Kilometro_típico_aereo_rural_11.4kV" localSheetId="11">'[176]c2.5y2.6'!#REF!</definedName>
    <definedName name="Total_Kilometro_típico_aereo_rural_11.4kV" localSheetId="4">'[176]c2.5y2.6'!#REF!</definedName>
    <definedName name="Total_Kilometro_típico_aereo_rural_11.4kV" localSheetId="6">'[176]c2.5y2.6'!#REF!</definedName>
    <definedName name="Total_Kilometro_típico_aereo_rural_11.4kV" localSheetId="0">'[176]c2.5y2.6'!#REF!</definedName>
    <definedName name="Total_Kilometro_típico_aereo_rural_11.4kV">'[176]c2.5y2.6'!#REF!</definedName>
    <definedName name="Total_Kilometro_típico_aereo_rural_34.5kV" localSheetId="10">'[176]c2.5y2.6'!#REF!</definedName>
    <definedName name="Total_Kilometro_típico_aereo_rural_34.5kV" localSheetId="9">'[176]c2.5y2.6'!#REF!</definedName>
    <definedName name="Total_Kilometro_típico_aereo_rural_34.5kV" localSheetId="11">'[176]c2.5y2.6'!#REF!</definedName>
    <definedName name="Total_Kilometro_típico_aereo_rural_34.5kV" localSheetId="4">'[176]c2.5y2.6'!#REF!</definedName>
    <definedName name="Total_Kilometro_típico_aereo_rural_34.5kV" localSheetId="6">'[176]c2.5y2.6'!#REF!</definedName>
    <definedName name="Total_Kilometro_típico_aereo_rural_34.5kV" localSheetId="0">'[176]c2.5y2.6'!#REF!</definedName>
    <definedName name="Total_Kilometro_típico_aereo_rural_34.5kV">'[176]c2.5y2.6'!#REF!</definedName>
    <definedName name="Total_Kilometro_típico_subterraneo_11.4_kV" localSheetId="10">'[176]c2.5y2.6'!#REF!</definedName>
    <definedName name="Total_Kilometro_típico_subterraneo_11.4_kV" localSheetId="9">'[176]c2.5y2.6'!#REF!</definedName>
    <definedName name="Total_Kilometro_típico_subterraneo_11.4_kV" localSheetId="11">'[176]c2.5y2.6'!#REF!</definedName>
    <definedName name="Total_Kilometro_típico_subterraneo_11.4_kV" localSheetId="4">'[176]c2.5y2.6'!#REF!</definedName>
    <definedName name="Total_Kilometro_típico_subterraneo_11.4_kV" localSheetId="6">'[176]c2.5y2.6'!#REF!</definedName>
    <definedName name="Total_Kilometro_típico_subterraneo_11.4_kV" localSheetId="0">'[176]c2.5y2.6'!#REF!</definedName>
    <definedName name="Total_Kilometro_típico_subterraneo_11.4_kV">'[176]c2.5y2.6'!#REF!</definedName>
    <definedName name="Total_Kilometro_típico_subterraneo_34.5_kV" localSheetId="10">'[176]c2.5y2.6'!#REF!</definedName>
    <definedName name="Total_Kilometro_típico_subterraneo_34.5_kV" localSheetId="9">'[176]c2.5y2.6'!#REF!</definedName>
    <definedName name="Total_Kilometro_típico_subterraneo_34.5_kV" localSheetId="11">'[176]c2.5y2.6'!#REF!</definedName>
    <definedName name="Total_Kilometro_típico_subterraneo_34.5_kV" localSheetId="4">'[176]c2.5y2.6'!#REF!</definedName>
    <definedName name="Total_Kilometro_típico_subterraneo_34.5_kV" localSheetId="6">'[176]c2.5y2.6'!#REF!</definedName>
    <definedName name="Total_Kilometro_típico_subterraneo_34.5_kV" localSheetId="0">'[176]c2.5y2.6'!#REF!</definedName>
    <definedName name="Total_Kilometro_típico_subterraneo_34.5_kV">'[176]c2.5y2.6'!#REF!</definedName>
    <definedName name="TotalAIU">[46]PRESUPUESTO!$F$84</definedName>
    <definedName name="TotalCalidad" localSheetId="10">#REF!</definedName>
    <definedName name="TotalCalidad" localSheetId="9">#REF!</definedName>
    <definedName name="TotalCalidad" localSheetId="11">#REF!</definedName>
    <definedName name="TotalCalidad" localSheetId="4">#REF!</definedName>
    <definedName name="TotalCalidad" localSheetId="7">#REF!</definedName>
    <definedName name="TotalCalidad" localSheetId="6">#REF!</definedName>
    <definedName name="TotalCalidad" localSheetId="0">#REF!</definedName>
    <definedName name="TotalCalidad">#REF!</definedName>
    <definedName name="TotalCam" localSheetId="10">#REF!</definedName>
    <definedName name="TotalCam" localSheetId="9">#REF!</definedName>
    <definedName name="TotalCam" localSheetId="11">#REF!</definedName>
    <definedName name="TotalCam" localSheetId="4">#REF!</definedName>
    <definedName name="TotalCam" localSheetId="7">#REF!</definedName>
    <definedName name="TotalCam" localSheetId="6">#REF!</definedName>
    <definedName name="TotalCam" localSheetId="0">#REF!</definedName>
    <definedName name="TotalCam">#REF!</definedName>
    <definedName name="TotalContratoConIva" localSheetId="10">'[97]COSTEO TOTAL OBRA'!$D$37</definedName>
    <definedName name="TotalContratoConIva">'[97]COSTEO TOTAL OBRA'!$D$37</definedName>
    <definedName name="TotalContratoSinIVA" localSheetId="10">'[97]COSTEO TOTAL OBRA'!$D$33</definedName>
    <definedName name="TotalContratoSinIVA">'[97]COSTEO TOTAL OBRA'!$D$33</definedName>
    <definedName name="TotalEns" localSheetId="10">#REF!</definedName>
    <definedName name="TotalEns" localSheetId="9">#REF!</definedName>
    <definedName name="TotalEns" localSheetId="11">#REF!</definedName>
    <definedName name="TotalEns" localSheetId="4">#REF!</definedName>
    <definedName name="TotalEns" localSheetId="7">#REF!</definedName>
    <definedName name="TotalEns" localSheetId="6">#REF!</definedName>
    <definedName name="TotalEns" localSheetId="0">#REF!</definedName>
    <definedName name="TotalEns">#REF!</definedName>
    <definedName name="TotalEqu" localSheetId="10">#REF!</definedName>
    <definedName name="TotalEqu" localSheetId="9">#REF!</definedName>
    <definedName name="TotalEqu" localSheetId="11">#REF!</definedName>
    <definedName name="TotalEqu" localSheetId="4">#REF!</definedName>
    <definedName name="TotalEqu" localSheetId="7">#REF!</definedName>
    <definedName name="TotalEqu" localSheetId="6">#REF!</definedName>
    <definedName name="TotalEqu" localSheetId="0">#REF!</definedName>
    <definedName name="TotalEqu">#REF!</definedName>
    <definedName name="TotalImpuestosObra" localSheetId="10">#REF!</definedName>
    <definedName name="TotalImpuestosObra" localSheetId="9">#REF!</definedName>
    <definedName name="TotalImpuestosObra" localSheetId="11">#REF!</definedName>
    <definedName name="TotalImpuestosObra" localSheetId="4">#REF!</definedName>
    <definedName name="TotalImpuestosObra" localSheetId="7">#REF!</definedName>
    <definedName name="TotalImpuestosObra" localSheetId="6">#REF!</definedName>
    <definedName name="TotalImpuestosObra" localSheetId="0">#REF!</definedName>
    <definedName name="TotalImpuestosObra">#REF!</definedName>
    <definedName name="TOTALITEM1.1" localSheetId="11">'[39]A.P.U'!#REF!</definedName>
    <definedName name="TOTALITEM1.1" localSheetId="4">'[39]A.P.U'!#REF!</definedName>
    <definedName name="TOTALITEM1.1" localSheetId="7">'[39]A.P.U'!#REF!</definedName>
    <definedName name="TOTALITEM1.1" localSheetId="6">'[39]A.P.U'!#REF!</definedName>
    <definedName name="TOTALITEM1.1" localSheetId="0">'[39]A.P.U'!#REF!</definedName>
    <definedName name="TOTALITEM1.1">'[39]A.P.U'!#REF!</definedName>
    <definedName name="TOTALITEM1.1.1" localSheetId="11">'[39]A.P.U'!#REF!</definedName>
    <definedName name="TOTALITEM1.1.1" localSheetId="4">'[39]A.P.U'!#REF!</definedName>
    <definedName name="TOTALITEM1.1.1" localSheetId="6">'[39]A.P.U'!#REF!</definedName>
    <definedName name="TOTALITEM1.1.1" localSheetId="0">'[39]A.P.U'!#REF!</definedName>
    <definedName name="TOTALITEM1.1.1">'[39]A.P.U'!#REF!</definedName>
    <definedName name="TOTALITEM1.1.2" localSheetId="11">'[39]A.P.U'!#REF!</definedName>
    <definedName name="TOTALITEM1.1.2" localSheetId="4">'[39]A.P.U'!#REF!</definedName>
    <definedName name="TOTALITEM1.1.2" localSheetId="6">'[39]A.P.U'!#REF!</definedName>
    <definedName name="TOTALITEM1.1.2" localSheetId="0">'[39]A.P.U'!#REF!</definedName>
    <definedName name="TOTALITEM1.1.2">'[39]A.P.U'!#REF!</definedName>
    <definedName name="TOTALITEM1.1.3" localSheetId="11">'[39]A.P.U'!#REF!</definedName>
    <definedName name="TOTALITEM1.1.3" localSheetId="4">'[39]A.P.U'!#REF!</definedName>
    <definedName name="TOTALITEM1.1.3" localSheetId="6">'[39]A.P.U'!#REF!</definedName>
    <definedName name="TOTALITEM1.1.3" localSheetId="0">'[39]A.P.U'!#REF!</definedName>
    <definedName name="TOTALITEM1.1.3">'[39]A.P.U'!#REF!</definedName>
    <definedName name="TOTALITEM1.1.4" localSheetId="11">'[39]A.P.U'!#REF!</definedName>
    <definedName name="TOTALITEM1.1.4" localSheetId="4">'[39]A.P.U'!#REF!</definedName>
    <definedName name="TOTALITEM1.1.4" localSheetId="6">'[39]A.P.U'!#REF!</definedName>
    <definedName name="TOTALITEM1.1.4" localSheetId="0">'[39]A.P.U'!#REF!</definedName>
    <definedName name="TOTALITEM1.1.4">'[39]A.P.U'!#REF!</definedName>
    <definedName name="TOTALITEM1.2.1" localSheetId="11">'[39]A.P.U'!#REF!</definedName>
    <definedName name="TOTALITEM1.2.1" localSheetId="4">'[39]A.P.U'!#REF!</definedName>
    <definedName name="TOTALITEM1.2.1" localSheetId="6">'[39]A.P.U'!#REF!</definedName>
    <definedName name="TOTALITEM1.2.1" localSheetId="0">'[39]A.P.U'!#REF!</definedName>
    <definedName name="TOTALITEM1.2.1">'[39]A.P.U'!#REF!</definedName>
    <definedName name="TOTALITEM1.2.2" localSheetId="11">'[39]A.P.U'!#REF!</definedName>
    <definedName name="TOTALITEM1.2.2" localSheetId="4">'[39]A.P.U'!#REF!</definedName>
    <definedName name="TOTALITEM1.2.2" localSheetId="6">'[39]A.P.U'!#REF!</definedName>
    <definedName name="TOTALITEM1.2.2" localSheetId="0">'[39]A.P.U'!#REF!</definedName>
    <definedName name="TOTALITEM1.2.2">'[39]A.P.U'!#REF!</definedName>
    <definedName name="TOTALITEM1.2.3" localSheetId="11">'[39]A.P.U'!#REF!</definedName>
    <definedName name="TOTALITEM1.2.3" localSheetId="4">'[39]A.P.U'!#REF!</definedName>
    <definedName name="TOTALITEM1.2.3" localSheetId="6">'[39]A.P.U'!#REF!</definedName>
    <definedName name="TOTALITEM1.2.3" localSheetId="0">'[39]A.P.U'!#REF!</definedName>
    <definedName name="TOTALITEM1.2.3">'[39]A.P.U'!#REF!</definedName>
    <definedName name="TOTALITEM1.2.4" localSheetId="11">'[39]A.P.U'!#REF!</definedName>
    <definedName name="TOTALITEM1.2.4" localSheetId="4">'[39]A.P.U'!#REF!</definedName>
    <definedName name="TOTALITEM1.2.4" localSheetId="6">'[39]A.P.U'!#REF!</definedName>
    <definedName name="TOTALITEM1.2.4" localSheetId="0">'[39]A.P.U'!#REF!</definedName>
    <definedName name="TOTALITEM1.2.4">'[39]A.P.U'!#REF!</definedName>
    <definedName name="TOTALITEM1.2.5" localSheetId="11">'[39]A.P.U'!#REF!</definedName>
    <definedName name="TOTALITEM1.2.5" localSheetId="4">'[39]A.P.U'!#REF!</definedName>
    <definedName name="TOTALITEM1.2.5" localSheetId="6">'[39]A.P.U'!#REF!</definedName>
    <definedName name="TOTALITEM1.2.5" localSheetId="0">'[39]A.P.U'!#REF!</definedName>
    <definedName name="TOTALITEM1.2.5">'[39]A.P.U'!#REF!</definedName>
    <definedName name="TOTALITEM1.2.6" localSheetId="11">'[39]A.P.U'!#REF!</definedName>
    <definedName name="TOTALITEM1.2.6" localSheetId="4">'[39]A.P.U'!#REF!</definedName>
    <definedName name="TOTALITEM1.2.6" localSheetId="6">'[39]A.P.U'!#REF!</definedName>
    <definedName name="TOTALITEM1.2.6" localSheetId="0">'[39]A.P.U'!#REF!</definedName>
    <definedName name="TOTALITEM1.2.6">'[39]A.P.U'!#REF!</definedName>
    <definedName name="TOTALITEM1.3.1" localSheetId="11">'[39]A.P.U'!#REF!</definedName>
    <definedName name="TOTALITEM1.3.1" localSheetId="4">'[39]A.P.U'!#REF!</definedName>
    <definedName name="TOTALITEM1.3.1" localSheetId="6">'[39]A.P.U'!#REF!</definedName>
    <definedName name="TOTALITEM1.3.1" localSheetId="0">'[39]A.P.U'!#REF!</definedName>
    <definedName name="TOTALITEM1.3.1">'[39]A.P.U'!#REF!</definedName>
    <definedName name="TOTALITEM1.4" localSheetId="11">'[39]A.P.U'!#REF!</definedName>
    <definedName name="TOTALITEM1.4" localSheetId="4">'[39]A.P.U'!#REF!</definedName>
    <definedName name="TOTALITEM1.4" localSheetId="6">'[39]A.P.U'!#REF!</definedName>
    <definedName name="TOTALITEM1.4" localSheetId="0">'[39]A.P.U'!#REF!</definedName>
    <definedName name="TOTALITEM1.4">'[39]A.P.U'!#REF!</definedName>
    <definedName name="TOTALITEM1.5" localSheetId="11">'[39]A.P.U'!#REF!</definedName>
    <definedName name="TOTALITEM1.5" localSheetId="4">'[39]A.P.U'!#REF!</definedName>
    <definedName name="TOTALITEM1.5" localSheetId="6">'[39]A.P.U'!#REF!</definedName>
    <definedName name="TOTALITEM1.5" localSheetId="0">'[39]A.P.U'!#REF!</definedName>
    <definedName name="TOTALITEM1.5">'[39]A.P.U'!#REF!</definedName>
    <definedName name="TOTALITEM1.6" localSheetId="11">'[39]A.P.U'!#REF!</definedName>
    <definedName name="TOTALITEM1.6" localSheetId="4">'[39]A.P.U'!#REF!</definedName>
    <definedName name="TOTALITEM1.6" localSheetId="6">'[39]A.P.U'!#REF!</definedName>
    <definedName name="TOTALITEM1.6" localSheetId="0">'[39]A.P.U'!#REF!</definedName>
    <definedName name="TOTALITEM1.6">'[39]A.P.U'!#REF!</definedName>
    <definedName name="TOTALITEM1.7" localSheetId="11">'[39]A.P.U'!#REF!</definedName>
    <definedName name="TOTALITEM1.7" localSheetId="4">'[39]A.P.U'!#REF!</definedName>
    <definedName name="TOTALITEM1.7" localSheetId="6">'[39]A.P.U'!#REF!</definedName>
    <definedName name="TOTALITEM1.7" localSheetId="0">'[39]A.P.U'!#REF!</definedName>
    <definedName name="TOTALITEM1.7">'[39]A.P.U'!#REF!</definedName>
    <definedName name="TOTALITEM1.8" localSheetId="11">'[39]A.P.U'!#REF!</definedName>
    <definedName name="TOTALITEM1.8" localSheetId="4">'[39]A.P.U'!#REF!</definedName>
    <definedName name="TOTALITEM1.8" localSheetId="6">'[39]A.P.U'!#REF!</definedName>
    <definedName name="TOTALITEM1.8" localSheetId="0">'[39]A.P.U'!#REF!</definedName>
    <definedName name="TOTALITEM1.8">'[39]A.P.U'!#REF!</definedName>
    <definedName name="TOTALITEM10.1" localSheetId="11">'[39]A.P.U'!#REF!</definedName>
    <definedName name="TOTALITEM10.1" localSheetId="4">'[39]A.P.U'!#REF!</definedName>
    <definedName name="TOTALITEM10.1" localSheetId="6">'[39]A.P.U'!#REF!</definedName>
    <definedName name="TOTALITEM10.1" localSheetId="0">'[39]A.P.U'!#REF!</definedName>
    <definedName name="TOTALITEM10.1">'[39]A.P.U'!#REF!</definedName>
    <definedName name="TOTALITEM11.1" localSheetId="11">'[39]A.P.U'!#REF!</definedName>
    <definedName name="TOTALITEM11.1" localSheetId="4">'[39]A.P.U'!#REF!</definedName>
    <definedName name="TOTALITEM11.1" localSheetId="6">'[39]A.P.U'!#REF!</definedName>
    <definedName name="TOTALITEM11.1" localSheetId="0">'[39]A.P.U'!#REF!</definedName>
    <definedName name="TOTALITEM11.1">'[39]A.P.U'!#REF!</definedName>
    <definedName name="TOTALITEM11.2" localSheetId="11">'[39]A.P.U'!#REF!</definedName>
    <definedName name="TOTALITEM11.2" localSheetId="4">'[39]A.P.U'!#REF!</definedName>
    <definedName name="TOTALITEM11.2" localSheetId="6">'[39]A.P.U'!#REF!</definedName>
    <definedName name="TOTALITEM11.2" localSheetId="0">'[39]A.P.U'!#REF!</definedName>
    <definedName name="TOTALITEM11.2">'[39]A.P.U'!#REF!</definedName>
    <definedName name="TOTALITEM11.3" localSheetId="11">'[39]A.P.U'!#REF!</definedName>
    <definedName name="TOTALITEM11.3" localSheetId="4">'[39]A.P.U'!#REF!</definedName>
    <definedName name="TOTALITEM11.3" localSheetId="6">'[39]A.P.U'!#REF!</definedName>
    <definedName name="TOTALITEM11.3" localSheetId="0">'[39]A.P.U'!#REF!</definedName>
    <definedName name="TOTALITEM11.3">'[39]A.P.U'!#REF!</definedName>
    <definedName name="TOTALITEM11.4" localSheetId="11">'[39]A.P.U'!#REF!</definedName>
    <definedName name="TOTALITEM11.4" localSheetId="4">'[39]A.P.U'!#REF!</definedName>
    <definedName name="TOTALITEM11.4" localSheetId="6">'[39]A.P.U'!#REF!</definedName>
    <definedName name="TOTALITEM11.4" localSheetId="0">'[39]A.P.U'!#REF!</definedName>
    <definedName name="TOTALITEM11.4">'[39]A.P.U'!#REF!</definedName>
    <definedName name="TOTALITEM11.5" localSheetId="11">'[39]A.P.U'!#REF!</definedName>
    <definedName name="TOTALITEM11.5" localSheetId="4">'[39]A.P.U'!#REF!</definedName>
    <definedName name="TOTALITEM11.5" localSheetId="6">'[39]A.P.U'!#REF!</definedName>
    <definedName name="TOTALITEM11.5" localSheetId="0">'[39]A.P.U'!#REF!</definedName>
    <definedName name="TOTALITEM11.5">'[39]A.P.U'!#REF!</definedName>
    <definedName name="TOTALITEM11.6" localSheetId="11">'[39]A.P.U'!#REF!</definedName>
    <definedName name="TOTALITEM11.6" localSheetId="4">'[39]A.P.U'!#REF!</definedName>
    <definedName name="TOTALITEM11.6" localSheetId="6">'[39]A.P.U'!#REF!</definedName>
    <definedName name="TOTALITEM11.6" localSheetId="0">'[39]A.P.U'!#REF!</definedName>
    <definedName name="TOTALITEM11.6">'[39]A.P.U'!#REF!</definedName>
    <definedName name="TOTALITEM12.1" localSheetId="11">'[39]A.P.U'!#REF!</definedName>
    <definedName name="TOTALITEM12.1" localSheetId="4">'[39]A.P.U'!#REF!</definedName>
    <definedName name="TOTALITEM12.1" localSheetId="6">'[39]A.P.U'!#REF!</definedName>
    <definedName name="TOTALITEM12.1" localSheetId="0">'[39]A.P.U'!#REF!</definedName>
    <definedName name="TOTALITEM12.1">'[39]A.P.U'!#REF!</definedName>
    <definedName name="TOTALITEM12.10" localSheetId="11">'[39]A.P.U'!#REF!</definedName>
    <definedName name="TOTALITEM12.10" localSheetId="4">'[39]A.P.U'!#REF!</definedName>
    <definedName name="TOTALITEM12.10" localSheetId="6">'[39]A.P.U'!#REF!</definedName>
    <definedName name="TOTALITEM12.10" localSheetId="0">'[39]A.P.U'!#REF!</definedName>
    <definedName name="TOTALITEM12.10">'[39]A.P.U'!#REF!</definedName>
    <definedName name="TOTALITEM12.2" localSheetId="11">'[39]A.P.U'!#REF!</definedName>
    <definedName name="TOTALITEM12.2" localSheetId="4">'[39]A.P.U'!#REF!</definedName>
    <definedName name="TOTALITEM12.2" localSheetId="6">'[39]A.P.U'!#REF!</definedName>
    <definedName name="TOTALITEM12.2" localSheetId="0">'[39]A.P.U'!#REF!</definedName>
    <definedName name="TOTALITEM12.2">'[39]A.P.U'!#REF!</definedName>
    <definedName name="TOTALITEM12.3" localSheetId="11">'[39]A.P.U'!#REF!</definedName>
    <definedName name="TOTALITEM12.3" localSheetId="4">'[39]A.P.U'!#REF!</definedName>
    <definedName name="TOTALITEM12.3" localSheetId="6">'[39]A.P.U'!#REF!</definedName>
    <definedName name="TOTALITEM12.3" localSheetId="0">'[39]A.P.U'!#REF!</definedName>
    <definedName name="TOTALITEM12.3">'[39]A.P.U'!#REF!</definedName>
    <definedName name="TOTALITEM12.4" localSheetId="11">'[39]A.P.U'!#REF!</definedName>
    <definedName name="TOTALITEM12.4" localSheetId="4">'[39]A.P.U'!#REF!</definedName>
    <definedName name="TOTALITEM12.4" localSheetId="6">'[39]A.P.U'!#REF!</definedName>
    <definedName name="TOTALITEM12.4" localSheetId="0">'[39]A.P.U'!#REF!</definedName>
    <definedName name="TOTALITEM12.4">'[39]A.P.U'!#REF!</definedName>
    <definedName name="TOTALITEM12.5" localSheetId="11">'[39]A.P.U'!#REF!</definedName>
    <definedName name="TOTALITEM12.5" localSheetId="4">'[39]A.P.U'!#REF!</definedName>
    <definedName name="TOTALITEM12.5" localSheetId="6">'[39]A.P.U'!#REF!</definedName>
    <definedName name="TOTALITEM12.5" localSheetId="0">'[39]A.P.U'!#REF!</definedName>
    <definedName name="TOTALITEM12.5">'[39]A.P.U'!#REF!</definedName>
    <definedName name="TOTALITEM12.6" localSheetId="11">'[39]A.P.U'!#REF!</definedName>
    <definedName name="TOTALITEM12.6" localSheetId="4">'[39]A.P.U'!#REF!</definedName>
    <definedName name="TOTALITEM12.6" localSheetId="6">'[39]A.P.U'!#REF!</definedName>
    <definedName name="TOTALITEM12.6" localSheetId="0">'[39]A.P.U'!#REF!</definedName>
    <definedName name="TOTALITEM12.6">'[39]A.P.U'!#REF!</definedName>
    <definedName name="TOTALITEM12.7" localSheetId="11">'[39]A.P.U'!#REF!</definedName>
    <definedName name="TOTALITEM12.7" localSheetId="4">'[39]A.P.U'!#REF!</definedName>
    <definedName name="TOTALITEM12.7" localSheetId="6">'[39]A.P.U'!#REF!</definedName>
    <definedName name="TOTALITEM12.7" localSheetId="0">'[39]A.P.U'!#REF!</definedName>
    <definedName name="TOTALITEM12.7">'[39]A.P.U'!#REF!</definedName>
    <definedName name="TOTALITEM12.8" localSheetId="11">'[39]A.P.U'!#REF!</definedName>
    <definedName name="TOTALITEM12.8" localSheetId="4">'[39]A.P.U'!#REF!</definedName>
    <definedName name="TOTALITEM12.8" localSheetId="6">'[39]A.P.U'!#REF!</definedName>
    <definedName name="TOTALITEM12.8" localSheetId="0">'[39]A.P.U'!#REF!</definedName>
    <definedName name="TOTALITEM12.8">'[39]A.P.U'!#REF!</definedName>
    <definedName name="TOTALITEM12.9" localSheetId="11">'[39]A.P.U'!#REF!</definedName>
    <definedName name="TOTALITEM12.9" localSheetId="4">'[39]A.P.U'!#REF!</definedName>
    <definedName name="TOTALITEM12.9" localSheetId="6">'[39]A.P.U'!#REF!</definedName>
    <definedName name="TOTALITEM12.9" localSheetId="0">'[39]A.P.U'!#REF!</definedName>
    <definedName name="TOTALITEM12.9">'[39]A.P.U'!#REF!</definedName>
    <definedName name="TOTALITEM13.1.1" localSheetId="11">'[39]A.P.U'!#REF!</definedName>
    <definedName name="TOTALITEM13.1.1" localSheetId="4">'[39]A.P.U'!#REF!</definedName>
    <definedName name="TOTALITEM13.1.1" localSheetId="6">'[39]A.P.U'!#REF!</definedName>
    <definedName name="TOTALITEM13.1.1" localSheetId="0">'[39]A.P.U'!#REF!</definedName>
    <definedName name="TOTALITEM13.1.1">'[39]A.P.U'!#REF!</definedName>
    <definedName name="TOTALITEM13.1.2" localSheetId="11">'[39]A.P.U'!#REF!</definedName>
    <definedName name="TOTALITEM13.1.2" localSheetId="4">'[39]A.P.U'!#REF!</definedName>
    <definedName name="TOTALITEM13.1.2" localSheetId="6">'[39]A.P.U'!#REF!</definedName>
    <definedName name="TOTALITEM13.1.2" localSheetId="0">'[39]A.P.U'!#REF!</definedName>
    <definedName name="TOTALITEM13.1.2">'[39]A.P.U'!#REF!</definedName>
    <definedName name="TOTALITEM13.1.3" localSheetId="11">'[39]A.P.U'!#REF!</definedName>
    <definedName name="TOTALITEM13.1.3" localSheetId="4">'[39]A.P.U'!#REF!</definedName>
    <definedName name="TOTALITEM13.1.3" localSheetId="6">'[39]A.P.U'!#REF!</definedName>
    <definedName name="TOTALITEM13.1.3" localSheetId="0">'[39]A.P.U'!#REF!</definedName>
    <definedName name="TOTALITEM13.1.3">'[39]A.P.U'!#REF!</definedName>
    <definedName name="TOTALITEM13.2.2" localSheetId="11">'[39]A.P.U'!#REF!</definedName>
    <definedName name="TOTALITEM13.2.2" localSheetId="4">'[39]A.P.U'!#REF!</definedName>
    <definedName name="TOTALITEM13.2.2" localSheetId="6">'[39]A.P.U'!#REF!</definedName>
    <definedName name="TOTALITEM13.2.2" localSheetId="0">'[39]A.P.U'!#REF!</definedName>
    <definedName name="TOTALITEM13.2.2">'[39]A.P.U'!#REF!</definedName>
    <definedName name="TOTALITEM14.2" localSheetId="11">'[39]A.P.U'!#REF!</definedName>
    <definedName name="TOTALITEM14.2" localSheetId="4">'[39]A.P.U'!#REF!</definedName>
    <definedName name="TOTALITEM14.2" localSheetId="6">'[39]A.P.U'!#REF!</definedName>
    <definedName name="TOTALITEM14.2" localSheetId="0">'[39]A.P.U'!#REF!</definedName>
    <definedName name="TOTALITEM14.2">'[39]A.P.U'!#REF!</definedName>
    <definedName name="TOTALITEM14.3" localSheetId="11">'[39]A.P.U'!#REF!</definedName>
    <definedName name="TOTALITEM14.3" localSheetId="4">'[39]A.P.U'!#REF!</definedName>
    <definedName name="TOTALITEM14.3" localSheetId="6">'[39]A.P.U'!#REF!</definedName>
    <definedName name="TOTALITEM14.3" localSheetId="0">'[39]A.P.U'!#REF!</definedName>
    <definedName name="TOTALITEM14.3">'[39]A.P.U'!#REF!</definedName>
    <definedName name="TOTALITEM14.4" localSheetId="11">'[39]A.P.U'!#REF!</definedName>
    <definedName name="TOTALITEM14.4" localSheetId="4">'[39]A.P.U'!#REF!</definedName>
    <definedName name="TOTALITEM14.4" localSheetId="6">'[39]A.P.U'!#REF!</definedName>
    <definedName name="TOTALITEM14.4" localSheetId="0">'[39]A.P.U'!#REF!</definedName>
    <definedName name="TOTALITEM14.4">'[39]A.P.U'!#REF!</definedName>
    <definedName name="TOTALITEM14.5" localSheetId="11">'[39]A.P.U'!#REF!</definedName>
    <definedName name="TOTALITEM14.5" localSheetId="4">'[39]A.P.U'!#REF!</definedName>
    <definedName name="TOTALITEM14.5" localSheetId="6">'[39]A.P.U'!#REF!</definedName>
    <definedName name="TOTALITEM14.5" localSheetId="0">'[39]A.P.U'!#REF!</definedName>
    <definedName name="TOTALITEM14.5">'[39]A.P.U'!#REF!</definedName>
    <definedName name="TOTALITEM14.6" localSheetId="11">'[39]A.P.U'!#REF!</definedName>
    <definedName name="TOTALITEM14.6" localSheetId="4">'[39]A.P.U'!#REF!</definedName>
    <definedName name="TOTALITEM14.6" localSheetId="6">'[39]A.P.U'!#REF!</definedName>
    <definedName name="TOTALITEM14.6" localSheetId="0">'[39]A.P.U'!#REF!</definedName>
    <definedName name="TOTALITEM14.6">'[39]A.P.U'!#REF!</definedName>
    <definedName name="TOTALITEM15" localSheetId="11">'[39]A.P.U'!#REF!</definedName>
    <definedName name="TOTALITEM15" localSheetId="4">'[39]A.P.U'!#REF!</definedName>
    <definedName name="TOTALITEM15" localSheetId="6">'[39]A.P.U'!#REF!</definedName>
    <definedName name="TOTALITEM15" localSheetId="0">'[39]A.P.U'!#REF!</definedName>
    <definedName name="TOTALITEM15">'[39]A.P.U'!#REF!</definedName>
    <definedName name="TOTALITEM16" localSheetId="11">'[39]A.P.U'!#REF!</definedName>
    <definedName name="TOTALITEM16" localSheetId="4">'[39]A.P.U'!#REF!</definedName>
    <definedName name="TOTALITEM16" localSheetId="6">'[39]A.P.U'!#REF!</definedName>
    <definedName name="TOTALITEM16" localSheetId="0">'[39]A.P.U'!#REF!</definedName>
    <definedName name="TOTALITEM16">'[39]A.P.U'!#REF!</definedName>
    <definedName name="TOTALITEM2.1" localSheetId="11">'[39]A.P.U'!#REF!</definedName>
    <definedName name="TOTALITEM2.1" localSheetId="4">'[39]A.P.U'!#REF!</definedName>
    <definedName name="TOTALITEM2.1" localSheetId="6">'[39]A.P.U'!#REF!</definedName>
    <definedName name="TOTALITEM2.1" localSheetId="0">'[39]A.P.U'!#REF!</definedName>
    <definedName name="TOTALITEM2.1">'[39]A.P.U'!#REF!</definedName>
    <definedName name="TOTALITEM2.10" localSheetId="11">'[39]A.P.U'!#REF!</definedName>
    <definedName name="TOTALITEM2.10" localSheetId="4">'[39]A.P.U'!#REF!</definedName>
    <definedName name="TOTALITEM2.10" localSheetId="6">'[39]A.P.U'!#REF!</definedName>
    <definedName name="TOTALITEM2.10" localSheetId="0">'[39]A.P.U'!#REF!</definedName>
    <definedName name="TOTALITEM2.10">'[39]A.P.U'!#REF!</definedName>
    <definedName name="TOTALITEM2.11.1" localSheetId="11">'[39]A.P.U'!#REF!</definedName>
    <definedName name="TOTALITEM2.11.1" localSheetId="4">'[39]A.P.U'!#REF!</definedName>
    <definedName name="TOTALITEM2.11.1" localSheetId="6">'[39]A.P.U'!#REF!</definedName>
    <definedName name="TOTALITEM2.11.1" localSheetId="0">'[39]A.P.U'!#REF!</definedName>
    <definedName name="TOTALITEM2.11.1">'[39]A.P.U'!#REF!</definedName>
    <definedName name="TOTALITEM2.11.2" localSheetId="11">'[39]A.P.U'!#REF!</definedName>
    <definedName name="TOTALITEM2.11.2" localSheetId="4">'[39]A.P.U'!#REF!</definedName>
    <definedName name="TOTALITEM2.11.2" localSheetId="6">'[39]A.P.U'!#REF!</definedName>
    <definedName name="TOTALITEM2.11.2" localSheetId="0">'[39]A.P.U'!#REF!</definedName>
    <definedName name="TOTALITEM2.11.2">'[39]A.P.U'!#REF!</definedName>
    <definedName name="TOTALITEM2.12.1" localSheetId="11">'[39]A.P.U'!#REF!</definedName>
    <definedName name="TOTALITEM2.12.1" localSheetId="4">'[39]A.P.U'!#REF!</definedName>
    <definedName name="TOTALITEM2.12.1" localSheetId="6">'[39]A.P.U'!#REF!</definedName>
    <definedName name="TOTALITEM2.12.1" localSheetId="0">'[39]A.P.U'!#REF!</definedName>
    <definedName name="TOTALITEM2.12.1">'[39]A.P.U'!#REF!</definedName>
    <definedName name="TOTALITEM2.2" localSheetId="11">'[39]A.P.U'!#REF!</definedName>
    <definedName name="TOTALITEM2.2" localSheetId="4">'[39]A.P.U'!#REF!</definedName>
    <definedName name="TOTALITEM2.2" localSheetId="6">'[39]A.P.U'!#REF!</definedName>
    <definedName name="TOTALITEM2.2" localSheetId="0">'[39]A.P.U'!#REF!</definedName>
    <definedName name="TOTALITEM2.2">'[39]A.P.U'!#REF!</definedName>
    <definedName name="TOTALITEM2.3" localSheetId="11">'[39]A.P.U'!#REF!</definedName>
    <definedName name="TOTALITEM2.3" localSheetId="4">'[39]A.P.U'!#REF!</definedName>
    <definedName name="TOTALITEM2.3" localSheetId="6">'[39]A.P.U'!#REF!</definedName>
    <definedName name="TOTALITEM2.3" localSheetId="0">'[39]A.P.U'!#REF!</definedName>
    <definedName name="TOTALITEM2.3">'[39]A.P.U'!#REF!</definedName>
    <definedName name="TOTALITEM2.4" localSheetId="11">'[39]A.P.U'!#REF!</definedName>
    <definedName name="TOTALITEM2.4" localSheetId="4">'[39]A.P.U'!#REF!</definedName>
    <definedName name="TOTALITEM2.4" localSheetId="6">'[39]A.P.U'!#REF!</definedName>
    <definedName name="TOTALITEM2.4" localSheetId="0">'[39]A.P.U'!#REF!</definedName>
    <definedName name="TOTALITEM2.4">'[39]A.P.U'!#REF!</definedName>
    <definedName name="TOTALITEM2.5" localSheetId="11">'[39]A.P.U'!#REF!</definedName>
    <definedName name="TOTALITEM2.5" localSheetId="4">'[39]A.P.U'!#REF!</definedName>
    <definedName name="TOTALITEM2.5" localSheetId="6">'[39]A.P.U'!#REF!</definedName>
    <definedName name="TOTALITEM2.5" localSheetId="0">'[39]A.P.U'!#REF!</definedName>
    <definedName name="TOTALITEM2.5">'[39]A.P.U'!#REF!</definedName>
    <definedName name="TOTALITEM2.6" localSheetId="11">'[39]A.P.U'!#REF!</definedName>
    <definedName name="TOTALITEM2.6" localSheetId="4">'[39]A.P.U'!#REF!</definedName>
    <definedName name="TOTALITEM2.6" localSheetId="6">'[39]A.P.U'!#REF!</definedName>
    <definedName name="TOTALITEM2.6" localSheetId="0">'[39]A.P.U'!#REF!</definedName>
    <definedName name="TOTALITEM2.6">'[39]A.P.U'!#REF!</definedName>
    <definedName name="TOTALITEM2.7" localSheetId="11">'[39]A.P.U'!#REF!</definedName>
    <definedName name="TOTALITEM2.7" localSheetId="4">'[39]A.P.U'!#REF!</definedName>
    <definedName name="TOTALITEM2.7" localSheetId="6">'[39]A.P.U'!#REF!</definedName>
    <definedName name="TOTALITEM2.7" localSheetId="0">'[39]A.P.U'!#REF!</definedName>
    <definedName name="TOTALITEM2.7">'[39]A.P.U'!#REF!</definedName>
    <definedName name="TOTALITEM3.1.1" localSheetId="11">'[39]A.P.U'!#REF!</definedName>
    <definedName name="TOTALITEM3.1.1" localSheetId="4">'[39]A.P.U'!#REF!</definedName>
    <definedName name="TOTALITEM3.1.1" localSheetId="6">'[39]A.P.U'!#REF!</definedName>
    <definedName name="TOTALITEM3.1.1" localSheetId="0">'[39]A.P.U'!#REF!</definedName>
    <definedName name="TOTALITEM3.1.1">'[39]A.P.U'!#REF!</definedName>
    <definedName name="TOTALITEM3.1.2" localSheetId="11">'[39]A.P.U'!#REF!</definedName>
    <definedName name="TOTALITEM3.1.2" localSheetId="4">'[39]A.P.U'!#REF!</definedName>
    <definedName name="TOTALITEM3.1.2" localSheetId="6">'[39]A.P.U'!#REF!</definedName>
    <definedName name="TOTALITEM3.1.2" localSheetId="0">'[39]A.P.U'!#REF!</definedName>
    <definedName name="TOTALITEM3.1.2">'[39]A.P.U'!#REF!</definedName>
    <definedName name="TOTALITEM3.2" localSheetId="11">'[39]A.P.U'!#REF!</definedName>
    <definedName name="TOTALITEM3.2" localSheetId="4">'[39]A.P.U'!#REF!</definedName>
    <definedName name="TOTALITEM3.2" localSheetId="6">'[39]A.P.U'!#REF!</definedName>
    <definedName name="TOTALITEM3.2" localSheetId="0">'[39]A.P.U'!#REF!</definedName>
    <definedName name="TOTALITEM3.2">'[39]A.P.U'!#REF!</definedName>
    <definedName name="TOTALITEM3.3" localSheetId="11">'[39]A.P.U'!#REF!</definedName>
    <definedName name="TOTALITEM3.3" localSheetId="4">'[39]A.P.U'!#REF!</definedName>
    <definedName name="TOTALITEM3.3" localSheetId="6">'[39]A.P.U'!#REF!</definedName>
    <definedName name="TOTALITEM3.3" localSheetId="0">'[39]A.P.U'!#REF!</definedName>
    <definedName name="TOTALITEM3.3">'[39]A.P.U'!#REF!</definedName>
    <definedName name="TOTALITEM3.4.1" localSheetId="11">'[39]A.P.U'!#REF!</definedName>
    <definedName name="TOTALITEM3.4.1" localSheetId="4">'[39]A.P.U'!#REF!</definedName>
    <definedName name="TOTALITEM3.4.1" localSheetId="6">'[39]A.P.U'!#REF!</definedName>
    <definedName name="TOTALITEM3.4.1" localSheetId="0">'[39]A.P.U'!#REF!</definedName>
    <definedName name="TOTALITEM3.4.1">'[39]A.P.U'!#REF!</definedName>
    <definedName name="TOTALITEM3.4.2" localSheetId="11">'[39]A.P.U'!#REF!</definedName>
    <definedName name="TOTALITEM3.4.2" localSheetId="4">'[39]A.P.U'!#REF!</definedName>
    <definedName name="TOTALITEM3.4.2" localSheetId="6">'[39]A.P.U'!#REF!</definedName>
    <definedName name="TOTALITEM3.4.2" localSheetId="0">'[39]A.P.U'!#REF!</definedName>
    <definedName name="TOTALITEM3.4.2">'[39]A.P.U'!#REF!</definedName>
    <definedName name="TOTALITEM3.4.3" localSheetId="11">'[39]A.P.U'!#REF!</definedName>
    <definedName name="TOTALITEM3.4.3" localSheetId="4">'[39]A.P.U'!#REF!</definedName>
    <definedName name="TOTALITEM3.4.3" localSheetId="6">'[39]A.P.U'!#REF!</definedName>
    <definedName name="TOTALITEM3.4.3" localSheetId="0">'[39]A.P.U'!#REF!</definedName>
    <definedName name="TOTALITEM3.4.3">'[39]A.P.U'!#REF!</definedName>
    <definedName name="TOTALITEM3.5.1" localSheetId="11">'[39]A.P.U'!#REF!</definedName>
    <definedName name="TOTALITEM3.5.1" localSheetId="4">'[39]A.P.U'!#REF!</definedName>
    <definedName name="TOTALITEM3.5.1" localSheetId="6">'[39]A.P.U'!#REF!</definedName>
    <definedName name="TOTALITEM3.5.1" localSheetId="0">'[39]A.P.U'!#REF!</definedName>
    <definedName name="TOTALITEM3.5.1">'[39]A.P.U'!#REF!</definedName>
    <definedName name="TOTALITEM3.5.2" localSheetId="11">'[39]A.P.U'!#REF!</definedName>
    <definedName name="TOTALITEM3.5.2" localSheetId="4">'[39]A.P.U'!#REF!</definedName>
    <definedName name="TOTALITEM3.5.2" localSheetId="6">'[39]A.P.U'!#REF!</definedName>
    <definedName name="TOTALITEM3.5.2" localSheetId="0">'[39]A.P.U'!#REF!</definedName>
    <definedName name="TOTALITEM3.5.2">'[39]A.P.U'!#REF!</definedName>
    <definedName name="TOTALITEM3.5.3" localSheetId="11">'[39]A.P.U'!#REF!</definedName>
    <definedName name="TOTALITEM3.5.3" localSheetId="4">'[39]A.P.U'!#REF!</definedName>
    <definedName name="TOTALITEM3.5.3" localSheetId="6">'[39]A.P.U'!#REF!</definedName>
    <definedName name="TOTALITEM3.5.3" localSheetId="0">'[39]A.P.U'!#REF!</definedName>
    <definedName name="TOTALITEM3.5.3">'[39]A.P.U'!#REF!</definedName>
    <definedName name="TOTALITEM4.1.2" localSheetId="11">'[39]A.P.U'!#REF!</definedName>
    <definedName name="TOTALITEM4.1.2" localSheetId="4">'[39]A.P.U'!#REF!</definedName>
    <definedName name="TOTALITEM4.1.2" localSheetId="6">'[39]A.P.U'!#REF!</definedName>
    <definedName name="TOTALITEM4.1.2" localSheetId="0">'[39]A.P.U'!#REF!</definedName>
    <definedName name="TOTALITEM4.1.2">'[39]A.P.U'!#REF!</definedName>
    <definedName name="TOTALITEM4.1.3" localSheetId="11">'[39]A.P.U'!#REF!</definedName>
    <definedName name="TOTALITEM4.1.3" localSheetId="4">'[39]A.P.U'!#REF!</definedName>
    <definedName name="TOTALITEM4.1.3" localSheetId="6">'[39]A.P.U'!#REF!</definedName>
    <definedName name="TOTALITEM4.1.3" localSheetId="0">'[39]A.P.U'!#REF!</definedName>
    <definedName name="TOTALITEM4.1.3">'[39]A.P.U'!#REF!</definedName>
    <definedName name="TOTALITEM4.1.4" localSheetId="11">'[39]A.P.U'!#REF!</definedName>
    <definedName name="TOTALITEM4.1.4" localSheetId="4">'[39]A.P.U'!#REF!</definedName>
    <definedName name="TOTALITEM4.1.4" localSheetId="6">'[39]A.P.U'!#REF!</definedName>
    <definedName name="TOTALITEM4.1.4" localSheetId="0">'[39]A.P.U'!#REF!</definedName>
    <definedName name="TOTALITEM4.1.4">'[39]A.P.U'!#REF!</definedName>
    <definedName name="TOTALITEM4.2" localSheetId="11">'[39]A.P.U'!#REF!</definedName>
    <definedName name="TOTALITEM4.2" localSheetId="4">'[39]A.P.U'!#REF!</definedName>
    <definedName name="TOTALITEM4.2" localSheetId="6">'[39]A.P.U'!#REF!</definedName>
    <definedName name="TOTALITEM4.2" localSheetId="0">'[39]A.P.U'!#REF!</definedName>
    <definedName name="TOTALITEM4.2">'[39]A.P.U'!#REF!</definedName>
    <definedName name="TOTALITEM4.3" localSheetId="11">'[39]A.P.U'!#REF!</definedName>
    <definedName name="TOTALITEM4.3" localSheetId="4">'[39]A.P.U'!#REF!</definedName>
    <definedName name="TOTALITEM4.3" localSheetId="6">'[39]A.P.U'!#REF!</definedName>
    <definedName name="TOTALITEM4.3" localSheetId="0">'[39]A.P.U'!#REF!</definedName>
    <definedName name="TOTALITEM4.3">'[39]A.P.U'!#REF!</definedName>
    <definedName name="TOTALITEM4.4" localSheetId="11">'[39]A.P.U'!#REF!</definedName>
    <definedName name="TOTALITEM4.4" localSheetId="4">'[39]A.P.U'!#REF!</definedName>
    <definedName name="TOTALITEM4.4" localSheetId="6">'[39]A.P.U'!#REF!</definedName>
    <definedName name="TOTALITEM4.4" localSheetId="0">'[39]A.P.U'!#REF!</definedName>
    <definedName name="TOTALITEM4.4">'[39]A.P.U'!#REF!</definedName>
    <definedName name="TOTALITEM4.5" localSheetId="11">'[39]A.P.U'!#REF!</definedName>
    <definedName name="TOTALITEM4.5" localSheetId="4">'[39]A.P.U'!#REF!</definedName>
    <definedName name="TOTALITEM4.5" localSheetId="6">'[39]A.P.U'!#REF!</definedName>
    <definedName name="TOTALITEM4.5" localSheetId="0">'[39]A.P.U'!#REF!</definedName>
    <definedName name="TOTALITEM4.5">'[39]A.P.U'!#REF!</definedName>
    <definedName name="TOTALITEM4.6" localSheetId="11">'[39]A.P.U'!#REF!</definedName>
    <definedName name="TOTALITEM4.6" localSheetId="4">'[39]A.P.U'!#REF!</definedName>
    <definedName name="TOTALITEM4.6" localSheetId="6">'[39]A.P.U'!#REF!</definedName>
    <definedName name="TOTALITEM4.6" localSheetId="0">'[39]A.P.U'!#REF!</definedName>
    <definedName name="TOTALITEM4.6">'[39]A.P.U'!#REF!</definedName>
    <definedName name="TOTALITEM5.1" localSheetId="11">'[39]A.P.U'!#REF!</definedName>
    <definedName name="TOTALITEM5.1" localSheetId="4">'[39]A.P.U'!#REF!</definedName>
    <definedName name="TOTALITEM5.1" localSheetId="6">'[39]A.P.U'!#REF!</definedName>
    <definedName name="TOTALITEM5.1" localSheetId="0">'[39]A.P.U'!#REF!</definedName>
    <definedName name="TOTALITEM5.1">'[39]A.P.U'!#REF!</definedName>
    <definedName name="TOTALITEM5.2" localSheetId="11">'[39]A.P.U'!#REF!</definedName>
    <definedName name="TOTALITEM5.2" localSheetId="4">'[39]A.P.U'!#REF!</definedName>
    <definedName name="TOTALITEM5.2" localSheetId="6">'[39]A.P.U'!#REF!</definedName>
    <definedName name="TOTALITEM5.2" localSheetId="0">'[39]A.P.U'!#REF!</definedName>
    <definedName name="TOTALITEM5.2">'[39]A.P.U'!#REF!</definedName>
    <definedName name="TOTALITEM5.3" localSheetId="11">'[39]A.P.U'!#REF!</definedName>
    <definedName name="TOTALITEM5.3" localSheetId="4">'[39]A.P.U'!#REF!</definedName>
    <definedName name="TOTALITEM5.3" localSheetId="6">'[39]A.P.U'!#REF!</definedName>
    <definedName name="TOTALITEM5.3" localSheetId="0">'[39]A.P.U'!#REF!</definedName>
    <definedName name="TOTALITEM5.3">'[39]A.P.U'!#REF!</definedName>
    <definedName name="TOTALITEM5.4" localSheetId="11">'[39]A.P.U'!#REF!</definedName>
    <definedName name="TOTALITEM5.4" localSheetId="4">'[39]A.P.U'!#REF!</definedName>
    <definedName name="TOTALITEM5.4" localSheetId="6">'[39]A.P.U'!#REF!</definedName>
    <definedName name="TOTALITEM5.4" localSheetId="0">'[39]A.P.U'!#REF!</definedName>
    <definedName name="TOTALITEM5.4">'[39]A.P.U'!#REF!</definedName>
    <definedName name="TOTALITEM6.1" localSheetId="11">'[39]A.P.U'!#REF!</definedName>
    <definedName name="TOTALITEM6.1" localSheetId="4">'[39]A.P.U'!#REF!</definedName>
    <definedName name="TOTALITEM6.1" localSheetId="6">'[39]A.P.U'!#REF!</definedName>
    <definedName name="TOTALITEM6.1" localSheetId="0">'[39]A.P.U'!#REF!</definedName>
    <definedName name="TOTALITEM6.1">'[39]A.P.U'!#REF!</definedName>
    <definedName name="TOTALITEM6.2" localSheetId="11">'[39]A.P.U'!#REF!</definedName>
    <definedName name="TOTALITEM6.2" localSheetId="4">'[39]A.P.U'!#REF!</definedName>
    <definedName name="TOTALITEM6.2" localSheetId="6">'[39]A.P.U'!#REF!</definedName>
    <definedName name="TOTALITEM6.2" localSheetId="0">'[39]A.P.U'!#REF!</definedName>
    <definedName name="TOTALITEM6.2">'[39]A.P.U'!#REF!</definedName>
    <definedName name="TOTALITEM6.3" localSheetId="11">'[39]A.P.U'!#REF!</definedName>
    <definedName name="TOTALITEM6.3" localSheetId="4">'[39]A.P.U'!#REF!</definedName>
    <definedName name="TOTALITEM6.3" localSheetId="6">'[39]A.P.U'!#REF!</definedName>
    <definedName name="TOTALITEM6.3" localSheetId="0">'[39]A.P.U'!#REF!</definedName>
    <definedName name="TOTALITEM6.3">'[39]A.P.U'!#REF!</definedName>
    <definedName name="TOTALITEM7.1" localSheetId="11">'[39]A.P.U'!#REF!</definedName>
    <definedName name="TOTALITEM7.1" localSheetId="4">'[39]A.P.U'!#REF!</definedName>
    <definedName name="TOTALITEM7.1" localSheetId="6">'[39]A.P.U'!#REF!</definedName>
    <definedName name="TOTALITEM7.1" localSheetId="0">'[39]A.P.U'!#REF!</definedName>
    <definedName name="TOTALITEM7.1">'[39]A.P.U'!#REF!</definedName>
    <definedName name="TOTALITEM7.2" localSheetId="11">'[39]A.P.U'!#REF!</definedName>
    <definedName name="TOTALITEM7.2" localSheetId="4">'[39]A.P.U'!#REF!</definedName>
    <definedName name="TOTALITEM7.2" localSheetId="6">'[39]A.P.U'!#REF!</definedName>
    <definedName name="TOTALITEM7.2" localSheetId="0">'[39]A.P.U'!#REF!</definedName>
    <definedName name="TOTALITEM7.2">'[39]A.P.U'!#REF!</definedName>
    <definedName name="TOTALITEM7.3" localSheetId="11">'[39]A.P.U'!#REF!</definedName>
    <definedName name="TOTALITEM7.3" localSheetId="4">'[39]A.P.U'!#REF!</definedName>
    <definedName name="TOTALITEM7.3" localSheetId="6">'[39]A.P.U'!#REF!</definedName>
    <definedName name="TOTALITEM7.3" localSheetId="0">'[39]A.P.U'!#REF!</definedName>
    <definedName name="TOTALITEM7.3">'[39]A.P.U'!#REF!</definedName>
    <definedName name="TOTALITEM7.4" localSheetId="11">'[39]A.P.U'!#REF!</definedName>
    <definedName name="TOTALITEM7.4" localSheetId="4">'[39]A.P.U'!#REF!</definedName>
    <definedName name="TOTALITEM7.4" localSheetId="6">'[39]A.P.U'!#REF!</definedName>
    <definedName name="TOTALITEM7.4" localSheetId="0">'[39]A.P.U'!#REF!</definedName>
    <definedName name="TOTALITEM7.4">'[39]A.P.U'!#REF!</definedName>
    <definedName name="TOTALITEM7.5" localSheetId="11">'[39]A.P.U'!#REF!</definedName>
    <definedName name="TOTALITEM7.5" localSheetId="4">'[39]A.P.U'!#REF!</definedName>
    <definedName name="TOTALITEM7.5" localSheetId="6">'[39]A.P.U'!#REF!</definedName>
    <definedName name="TOTALITEM7.5" localSheetId="0">'[39]A.P.U'!#REF!</definedName>
    <definedName name="TOTALITEM7.5">'[39]A.P.U'!#REF!</definedName>
    <definedName name="TOTALITEM8.1" localSheetId="11">'[39]A.P.U'!#REF!</definedName>
    <definedName name="TOTALITEM8.1" localSheetId="4">'[39]A.P.U'!#REF!</definedName>
    <definedName name="TOTALITEM8.1" localSheetId="6">'[39]A.P.U'!#REF!</definedName>
    <definedName name="TOTALITEM8.1" localSheetId="0">'[39]A.P.U'!#REF!</definedName>
    <definedName name="TOTALITEM8.1">'[39]A.P.U'!#REF!</definedName>
    <definedName name="TOTALITEM8.2" localSheetId="11">'[39]A.P.U'!#REF!</definedName>
    <definedName name="TOTALITEM8.2" localSheetId="4">'[39]A.P.U'!#REF!</definedName>
    <definedName name="TOTALITEM8.2" localSheetId="6">'[39]A.P.U'!#REF!</definedName>
    <definedName name="TOTALITEM8.2" localSheetId="0">'[39]A.P.U'!#REF!</definedName>
    <definedName name="TOTALITEM8.2">'[39]A.P.U'!#REF!</definedName>
    <definedName name="TOTALITEM8.3" localSheetId="11">'[39]A.P.U'!#REF!</definedName>
    <definedName name="TOTALITEM8.3" localSheetId="4">'[39]A.P.U'!#REF!</definedName>
    <definedName name="TOTALITEM8.3" localSheetId="6">'[39]A.P.U'!#REF!</definedName>
    <definedName name="TOTALITEM8.3" localSheetId="0">'[39]A.P.U'!#REF!</definedName>
    <definedName name="TOTALITEM8.3">'[39]A.P.U'!#REF!</definedName>
    <definedName name="TOTALITEM8.4" localSheetId="11">'[39]A.P.U'!#REF!</definedName>
    <definedName name="TOTALITEM8.4" localSheetId="4">'[39]A.P.U'!#REF!</definedName>
    <definedName name="TOTALITEM8.4" localSheetId="6">'[39]A.P.U'!#REF!</definedName>
    <definedName name="TOTALITEM8.4" localSheetId="0">'[39]A.P.U'!#REF!</definedName>
    <definedName name="TOTALITEM8.4">'[39]A.P.U'!#REF!</definedName>
    <definedName name="TOTALITEM8.5" localSheetId="11">'[39]A.P.U'!#REF!</definedName>
    <definedName name="TOTALITEM8.5" localSheetId="4">'[39]A.P.U'!#REF!</definedName>
    <definedName name="TOTALITEM8.5" localSheetId="6">'[39]A.P.U'!#REF!</definedName>
    <definedName name="TOTALITEM8.5" localSheetId="0">'[39]A.P.U'!#REF!</definedName>
    <definedName name="TOTALITEM8.5">'[39]A.P.U'!#REF!</definedName>
    <definedName name="TOTALITEM8.6" localSheetId="11">'[39]A.P.U'!#REF!</definedName>
    <definedName name="TOTALITEM8.6" localSheetId="4">'[39]A.P.U'!#REF!</definedName>
    <definedName name="TOTALITEM8.6" localSheetId="6">'[39]A.P.U'!#REF!</definedName>
    <definedName name="TOTALITEM8.6" localSheetId="0">'[39]A.P.U'!#REF!</definedName>
    <definedName name="TOTALITEM8.6">'[39]A.P.U'!#REF!</definedName>
    <definedName name="TOTALITEM8.7" localSheetId="11">'[39]A.P.U'!#REF!</definedName>
    <definedName name="TOTALITEM8.7" localSheetId="4">'[39]A.P.U'!#REF!</definedName>
    <definedName name="TOTALITEM8.7" localSheetId="6">'[39]A.P.U'!#REF!</definedName>
    <definedName name="TOTALITEM8.7" localSheetId="0">'[39]A.P.U'!#REF!</definedName>
    <definedName name="TOTALITEM8.7">'[39]A.P.U'!#REF!</definedName>
    <definedName name="TOTALITEM8.8" localSheetId="11">'[39]A.P.U'!#REF!</definedName>
    <definedName name="TOTALITEM8.8" localSheetId="4">'[39]A.P.U'!#REF!</definedName>
    <definedName name="TOTALITEM8.8" localSheetId="6">'[39]A.P.U'!#REF!</definedName>
    <definedName name="TOTALITEM8.8" localSheetId="0">'[39]A.P.U'!#REF!</definedName>
    <definedName name="TOTALITEM8.8">'[39]A.P.U'!#REF!</definedName>
    <definedName name="TOTALITEM9.1" localSheetId="11">'[39]A.P.U'!#REF!</definedName>
    <definedName name="TOTALITEM9.1" localSheetId="4">'[39]A.P.U'!#REF!</definedName>
    <definedName name="TOTALITEM9.1" localSheetId="6">'[39]A.P.U'!#REF!</definedName>
    <definedName name="TOTALITEM9.1" localSheetId="0">'[39]A.P.U'!#REF!</definedName>
    <definedName name="TOTALITEM9.1">'[39]A.P.U'!#REF!</definedName>
    <definedName name="TOTALITEM9.2" localSheetId="11">'[39]A.P.U'!#REF!</definedName>
    <definedName name="TOTALITEM9.2" localSheetId="4">'[39]A.P.U'!#REF!</definedName>
    <definedName name="TOTALITEM9.2" localSheetId="6">'[39]A.P.U'!#REF!</definedName>
    <definedName name="TOTALITEM9.2" localSheetId="0">'[39]A.P.U'!#REF!</definedName>
    <definedName name="TOTALITEM9.2">'[39]A.P.U'!#REF!</definedName>
    <definedName name="TOTALITEM9.3" localSheetId="11">'[39]A.P.U'!#REF!</definedName>
    <definedName name="TOTALITEM9.3" localSheetId="4">'[39]A.P.U'!#REF!</definedName>
    <definedName name="TOTALITEM9.3" localSheetId="6">'[39]A.P.U'!#REF!</definedName>
    <definedName name="TOTALITEM9.3" localSheetId="0">'[39]A.P.U'!#REF!</definedName>
    <definedName name="TOTALITEM9.3">'[39]A.P.U'!#REF!</definedName>
    <definedName name="TOTALITEM9.4" localSheetId="11">'[39]A.P.U'!#REF!</definedName>
    <definedName name="TOTALITEM9.4" localSheetId="4">'[39]A.P.U'!#REF!</definedName>
    <definedName name="TOTALITEM9.4" localSheetId="6">'[39]A.P.U'!#REF!</definedName>
    <definedName name="TOTALITEM9.4" localSheetId="0">'[39]A.P.U'!#REF!</definedName>
    <definedName name="TOTALITEM9.4">'[39]A.P.U'!#REF!</definedName>
    <definedName name="TOTALITEM9.5" localSheetId="11">'[39]A.P.U'!#REF!</definedName>
    <definedName name="TOTALITEM9.5" localSheetId="4">'[39]A.P.U'!#REF!</definedName>
    <definedName name="TOTALITEM9.5" localSheetId="6">'[39]A.P.U'!#REF!</definedName>
    <definedName name="TOTALITEM9.5" localSheetId="0">'[39]A.P.U'!#REF!</definedName>
    <definedName name="TOTALITEM9.5">'[39]A.P.U'!#REF!</definedName>
    <definedName name="TOTALITEM9.6" localSheetId="11">'[39]A.P.U'!#REF!</definedName>
    <definedName name="TOTALITEM9.6" localSheetId="4">'[39]A.P.U'!#REF!</definedName>
    <definedName name="TOTALITEM9.6" localSheetId="6">'[39]A.P.U'!#REF!</definedName>
    <definedName name="TOTALITEM9.6" localSheetId="0">'[39]A.P.U'!#REF!</definedName>
    <definedName name="TOTALITEM9.6">'[39]A.P.U'!#REF!</definedName>
    <definedName name="TOTALITEM9.7" localSheetId="11">'[39]A.P.U'!#REF!</definedName>
    <definedName name="TOTALITEM9.7" localSheetId="4">'[39]A.P.U'!#REF!</definedName>
    <definedName name="TOTALITEM9.7" localSheetId="6">'[39]A.P.U'!#REF!</definedName>
    <definedName name="TOTALITEM9.7" localSheetId="0">'[39]A.P.U'!#REF!</definedName>
    <definedName name="TOTALITEM9.7">'[39]A.P.U'!#REF!</definedName>
    <definedName name="TOTALITEM9.8" localSheetId="11">'[39]A.P.U'!#REF!</definedName>
    <definedName name="TOTALITEM9.8" localSheetId="4">'[39]A.P.U'!#REF!</definedName>
    <definedName name="TOTALITEM9.8" localSheetId="6">'[39]A.P.U'!#REF!</definedName>
    <definedName name="TOTALITEM9.8" localSheetId="0">'[39]A.P.U'!#REF!</definedName>
    <definedName name="TOTALITEM9.8">'[39]A.P.U'!#REF!</definedName>
    <definedName name="TOTALITEN1.2.4" localSheetId="11">'[39]A.P.U'!#REF!</definedName>
    <definedName name="TOTALITEN1.2.4" localSheetId="4">'[39]A.P.U'!#REF!</definedName>
    <definedName name="TOTALITEN1.2.4" localSheetId="6">'[39]A.P.U'!#REF!</definedName>
    <definedName name="TOTALITEN1.2.4" localSheetId="0">'[39]A.P.U'!#REF!</definedName>
    <definedName name="TOTALITEN1.2.4">'[39]A.P.U'!#REF!</definedName>
    <definedName name="TotalNoFacturable" localSheetId="10">#REF!</definedName>
    <definedName name="TotalNoFacturable" localSheetId="9">#REF!</definedName>
    <definedName name="TotalNoFacturable" localSheetId="11">#REF!</definedName>
    <definedName name="TotalNoFacturable" localSheetId="4">#REF!</definedName>
    <definedName name="TotalNoFacturable" localSheetId="7">#REF!</definedName>
    <definedName name="TotalNoFacturable" localSheetId="6">#REF!</definedName>
    <definedName name="TotalNoFacturable" localSheetId="0">#REF!</definedName>
    <definedName name="TotalNoFacturable">#REF!</definedName>
    <definedName name="TotalOfi" localSheetId="10">#REF!</definedName>
    <definedName name="TotalOfi" localSheetId="9">#REF!</definedName>
    <definedName name="TotalOfi" localSheetId="11">#REF!</definedName>
    <definedName name="TotalOfi" localSheetId="4">#REF!</definedName>
    <definedName name="TotalOfi" localSheetId="7">#REF!</definedName>
    <definedName name="TotalOfi" localSheetId="6">#REF!</definedName>
    <definedName name="TotalOfi" localSheetId="0">#REF!</definedName>
    <definedName name="TotalOfi">#REF!</definedName>
    <definedName name="TotalOpti" localSheetId="11">#REF!</definedName>
    <definedName name="TotalOpti" localSheetId="4">#REF!</definedName>
    <definedName name="TotalOpti" localSheetId="7">#REF!</definedName>
    <definedName name="TotalOpti" localSheetId="6">#REF!</definedName>
    <definedName name="TotalOpti" localSheetId="0">#REF!</definedName>
    <definedName name="TotalOpti">#REF!</definedName>
    <definedName name="TOTALOPTIM">[177]Hoja2!$E$11:$E$704</definedName>
    <definedName name="TOTALOPTIMIZACION">[177]Hoja2!$E$11:$E$704</definedName>
    <definedName name="TotalPaginaPersonal" localSheetId="10">#REF!</definedName>
    <definedName name="TotalPaginaPersonal" localSheetId="9">#REF!</definedName>
    <definedName name="TotalPaginaPersonal" localSheetId="11">#REF!</definedName>
    <definedName name="TotalPaginaPersonal" localSheetId="4">#REF!</definedName>
    <definedName name="TotalPaginaPersonal" localSheetId="7">#REF!</definedName>
    <definedName name="TotalPaginaPersonal" localSheetId="6">#REF!</definedName>
    <definedName name="TotalPaginaPersonal" localSheetId="0">#REF!</definedName>
    <definedName name="TotalPaginaPersonal">#REF!</definedName>
    <definedName name="TotalPro" localSheetId="10">#REF!</definedName>
    <definedName name="TotalPro" localSheetId="9">#REF!</definedName>
    <definedName name="TotalPro" localSheetId="11">#REF!</definedName>
    <definedName name="TotalPro" localSheetId="4">#REF!</definedName>
    <definedName name="TotalPro" localSheetId="7">#REF!</definedName>
    <definedName name="TotalPro" localSheetId="6">#REF!</definedName>
    <definedName name="TotalPro" localSheetId="0">#REF!</definedName>
    <definedName name="TotalPro">#REF!</definedName>
    <definedName name="TOTALREPOS">[177]Hoja2!$E$11:$E$704</definedName>
    <definedName name="TOTALREPOSICION">[177]Hoja2!$E$11:$E$704</definedName>
    <definedName name="TotalTec" localSheetId="10">#REF!</definedName>
    <definedName name="TotalTec" localSheetId="9">#REF!</definedName>
    <definedName name="TotalTec" localSheetId="11">#REF!</definedName>
    <definedName name="TotalTec" localSheetId="4">#REF!</definedName>
    <definedName name="TotalTec" localSheetId="7">#REF!</definedName>
    <definedName name="TotalTec" localSheetId="6">#REF!</definedName>
    <definedName name="TotalTec" localSheetId="0">#REF!</definedName>
    <definedName name="TotalTec">#REF!</definedName>
    <definedName name="TotalTram" localSheetId="10">#REF!</definedName>
    <definedName name="TotalTram" localSheetId="9">#REF!</definedName>
    <definedName name="TotalTram" localSheetId="11">#REF!</definedName>
    <definedName name="TotalTram" localSheetId="4">#REF!</definedName>
    <definedName name="TotalTram" localSheetId="7">#REF!</definedName>
    <definedName name="TotalTram" localSheetId="6">#REF!</definedName>
    <definedName name="TotalTram" localSheetId="0">#REF!</definedName>
    <definedName name="TotalTram">#REF!</definedName>
    <definedName name="TotalVia" localSheetId="10">#REF!</definedName>
    <definedName name="TotalVia" localSheetId="9">#REF!</definedName>
    <definedName name="TotalVia" localSheetId="11">#REF!</definedName>
    <definedName name="TotalVia" localSheetId="4">#REF!</definedName>
    <definedName name="TotalVia" localSheetId="7">#REF!</definedName>
    <definedName name="TotalVia" localSheetId="6">#REF!</definedName>
    <definedName name="TotalVia" localSheetId="0">#REF!</definedName>
    <definedName name="TotalVia">#REF!</definedName>
    <definedName name="TP" localSheetId="11">#REF!</definedName>
    <definedName name="TP" localSheetId="4">#REF!</definedName>
    <definedName name="TP" localSheetId="7">#REF!</definedName>
    <definedName name="TP" localSheetId="6">#REF!</definedName>
    <definedName name="TP" localSheetId="0">#REF!</definedName>
    <definedName name="TP">#REF!</definedName>
    <definedName name="TPVCME" localSheetId="11">#REF!</definedName>
    <definedName name="TPVCME" localSheetId="4">#REF!</definedName>
    <definedName name="TPVCME" localSheetId="7">#REF!</definedName>
    <definedName name="TPVCME" localSheetId="6">#REF!</definedName>
    <definedName name="TPVCME" localSheetId="0">#REF!</definedName>
    <definedName name="TPVCME">#REF!</definedName>
    <definedName name="TPVCP1" localSheetId="11">#REF!</definedName>
    <definedName name="TPVCP1" localSheetId="4">#REF!</definedName>
    <definedName name="TPVCP1" localSheetId="7">#REF!</definedName>
    <definedName name="TPVCP1" localSheetId="6">#REF!</definedName>
    <definedName name="TPVCP1" localSheetId="0">#REF!</definedName>
    <definedName name="TPVCP1">#REF!</definedName>
    <definedName name="TPVCS3" localSheetId="11">[35]BASE!#REF!</definedName>
    <definedName name="TPVCS3" localSheetId="4">[35]BASE!#REF!</definedName>
    <definedName name="TPVCS3" localSheetId="6">[35]BASE!#REF!</definedName>
    <definedName name="TPVCS3" localSheetId="0">[35]BASE!#REF!</definedName>
    <definedName name="TPVCS3" localSheetId="12">[36]BASE!#REF!</definedName>
    <definedName name="TPVCS3">[35]BASE!#REF!</definedName>
    <definedName name="TPVCS4" localSheetId="11">#REF!</definedName>
    <definedName name="TPVCS4" localSheetId="4">#REF!</definedName>
    <definedName name="TPVCS4" localSheetId="7">#REF!</definedName>
    <definedName name="TPVCS4" localSheetId="6">#REF!</definedName>
    <definedName name="TPVCS4" localSheetId="0">#REF!</definedName>
    <definedName name="TPVCS4">#REF!</definedName>
    <definedName name="tr" localSheetId="12">[43]BASE!$D$482</definedName>
    <definedName name="tr">[44]BASE!$D$482</definedName>
    <definedName name="TRAB">[50]INSUMOS!$D$932</definedName>
    <definedName name="Tramite" localSheetId="3">#REF!</definedName>
    <definedName name="Tramite" localSheetId="10">#REF!</definedName>
    <definedName name="Tramite" localSheetId="9">#REF!</definedName>
    <definedName name="Tramite" localSheetId="11">#REF!</definedName>
    <definedName name="Tramite" localSheetId="4">#REF!</definedName>
    <definedName name="Tramite" localSheetId="7">#REF!</definedName>
    <definedName name="Tramite" localSheetId="6">#REF!</definedName>
    <definedName name="Tramite" localSheetId="0">#REF!</definedName>
    <definedName name="Tramite">#REF!</definedName>
    <definedName name="tramos" localSheetId="12">'[178] Liquidacion de Obra por Tramos'!$B$8</definedName>
    <definedName name="tramos">'[179] Liquidacion de Obra por Tramos'!$B$8</definedName>
    <definedName name="TRAMPAGRASA" localSheetId="11">#REF!</definedName>
    <definedName name="TRAMPAGRASA" localSheetId="4">#REF!</definedName>
    <definedName name="TRAMPAGRASA" localSheetId="7">#REF!</definedName>
    <definedName name="TRAMPAGRASA" localSheetId="6">#REF!</definedName>
    <definedName name="TRAMPAGRASA" localSheetId="0">#REF!</definedName>
    <definedName name="TRAMPAGRASA">#REF!</definedName>
    <definedName name="TRANA" localSheetId="11">[35]BASE!#REF!</definedName>
    <definedName name="TRANA" localSheetId="4">[35]BASE!#REF!</definedName>
    <definedName name="TRANA" localSheetId="6">[35]BASE!#REF!</definedName>
    <definedName name="TRANA" localSheetId="0">[35]BASE!#REF!</definedName>
    <definedName name="TRANA" localSheetId="12">[36]BASE!#REF!</definedName>
    <definedName name="TRANA">[35]BASE!#REF!</definedName>
    <definedName name="TRANAG" localSheetId="12">[36]BASE!$D$497</definedName>
    <definedName name="TRANAG">[35]BASE!$D$497</definedName>
    <definedName name="TRANAR" localSheetId="11">#REF!</definedName>
    <definedName name="TRANAR" localSheetId="4">#REF!</definedName>
    <definedName name="TRANAR" localSheetId="7">#REF!</definedName>
    <definedName name="TRANAR" localSheetId="6">#REF!</definedName>
    <definedName name="TRANAR" localSheetId="0">#REF!</definedName>
    <definedName name="TRANAR">#REF!</definedName>
    <definedName name="TRANS" localSheetId="11">#REF!</definedName>
    <definedName name="TRANS" localSheetId="4">#REF!</definedName>
    <definedName name="TRANS" localSheetId="7">#REF!</definedName>
    <definedName name="TRANS" localSheetId="6">#REF!</definedName>
    <definedName name="TRANS" localSheetId="0">#REF!</definedName>
    <definedName name="TRANS">#REF!</definedName>
    <definedName name="TRANS_">[54]BASE!$D$478</definedName>
    <definedName name="Transporte" localSheetId="10">[101]Trans!$A$12:$I$65</definedName>
    <definedName name="Transporte">[101]Trans!$A$12:$I$65</definedName>
    <definedName name="TRAT" localSheetId="12">[180]desmonte!$E$48</definedName>
    <definedName name="TRAT">[181]desmonte!$E$48</definedName>
    <definedName name="trit" localSheetId="12">[27]PrecRec!$D$34</definedName>
    <definedName name="trit">[28]PrecRec!$D$34</definedName>
    <definedName name="TRITM" localSheetId="11">#REF!</definedName>
    <definedName name="TRITM" localSheetId="4">#REF!</definedName>
    <definedName name="TRITM" localSheetId="7">#REF!</definedName>
    <definedName name="TRITM" localSheetId="6">#REF!</definedName>
    <definedName name="TRITM" localSheetId="0">#REF!</definedName>
    <definedName name="TRITM">#REF!</definedName>
    <definedName name="TRITU" localSheetId="12">[36]BASE!$D$62</definedName>
    <definedName name="TRITU">[35]BASE!$D$62</definedName>
    <definedName name="TTA" localSheetId="10">[101]PRESUPUESTO!#REF!</definedName>
    <definedName name="TTA" localSheetId="9">[101]PRESUPUESTO!#REF!</definedName>
    <definedName name="TTA" localSheetId="11">[101]PRESUPUESTO!#REF!</definedName>
    <definedName name="TTA" localSheetId="4">[101]PRESUPUESTO!#REF!</definedName>
    <definedName name="TTA" localSheetId="6">[101]PRESUPUESTO!#REF!</definedName>
    <definedName name="TTA" localSheetId="0">[101]PRESUPUESTO!#REF!</definedName>
    <definedName name="TTA">[101]PRESUPUESTO!#REF!</definedName>
    <definedName name="TTB" localSheetId="10">[101]PRESUPUESTO!#REF!</definedName>
    <definedName name="TTB" localSheetId="9">[101]PRESUPUESTO!#REF!</definedName>
    <definedName name="TTB" localSheetId="11">[101]PRESUPUESTO!#REF!</definedName>
    <definedName name="TTB" localSheetId="4">[101]PRESUPUESTO!#REF!</definedName>
    <definedName name="TTB" localSheetId="6">[101]PRESUPUESTO!#REF!</definedName>
    <definedName name="TTB" localSheetId="0">[101]PRESUPUESTO!#REF!</definedName>
    <definedName name="TTB">[101]PRESUPUESTO!#REF!</definedName>
    <definedName name="TTC" localSheetId="10">[101]PRESUPUESTO!#REF!</definedName>
    <definedName name="TTC" localSheetId="9">[101]PRESUPUESTO!#REF!</definedName>
    <definedName name="TTC" localSheetId="11">[101]PRESUPUESTO!#REF!</definedName>
    <definedName name="TTC" localSheetId="4">[101]PRESUPUESTO!#REF!</definedName>
    <definedName name="TTC" localSheetId="6">[101]PRESUPUESTO!#REF!</definedName>
    <definedName name="TTC" localSheetId="0">[101]PRESUPUESTO!#REF!</definedName>
    <definedName name="TTC">[101]PRESUPUESTO!#REF!</definedName>
    <definedName name="TTE" localSheetId="10">[101]PRESUPUESTO!#REF!</definedName>
    <definedName name="TTE" localSheetId="9">[101]PRESUPUESTO!#REF!</definedName>
    <definedName name="TTE" localSheetId="11">[101]PRESUPUESTO!#REF!</definedName>
    <definedName name="TTE" localSheetId="4">[101]PRESUPUESTO!#REF!</definedName>
    <definedName name="TTE" localSheetId="6">[101]PRESUPUESTO!#REF!</definedName>
    <definedName name="TTE" localSheetId="0">[101]PRESUPUESTO!#REF!</definedName>
    <definedName name="TTE">[101]PRESUPUESTO!#REF!</definedName>
    <definedName name="TTL" localSheetId="10">[101]PRESUPUESTO!#REF!</definedName>
    <definedName name="TTL" localSheetId="9">[101]PRESUPUESTO!#REF!</definedName>
    <definedName name="TTL" localSheetId="11">[101]PRESUPUESTO!#REF!</definedName>
    <definedName name="TTL" localSheetId="4">[101]PRESUPUESTO!#REF!</definedName>
    <definedName name="TTL" localSheetId="6">[101]PRESUPUESTO!#REF!</definedName>
    <definedName name="TTL" localSheetId="0">[101]PRESUPUESTO!#REF!</definedName>
    <definedName name="TTL">[101]PRESUPUESTO!#REF!</definedName>
    <definedName name="TtlCD">[46]PRESUPUESTO!$G$80</definedName>
    <definedName name="TtlCDCronog">[46]CRONOGRAMA!$H$27</definedName>
    <definedName name="TTT" localSheetId="10">#REF!</definedName>
    <definedName name="TTT" localSheetId="9">#REF!</definedName>
    <definedName name="TTT" localSheetId="11">#REF!</definedName>
    <definedName name="TTT" localSheetId="4">#REF!</definedName>
    <definedName name="TTT" localSheetId="7">#REF!</definedName>
    <definedName name="TTT" localSheetId="6">#REF!</definedName>
    <definedName name="TTT" localSheetId="0">#REF!</definedName>
    <definedName name="TTT">#REF!</definedName>
    <definedName name="ttttttttttuy" localSheetId="11">#REF!</definedName>
    <definedName name="ttttttttttuy" localSheetId="4">#REF!</definedName>
    <definedName name="ttttttttttuy" localSheetId="7">#REF!</definedName>
    <definedName name="ttttttttttuy" localSheetId="6">#REF!</definedName>
    <definedName name="ttttttttttuy" localSheetId="0">#REF!</definedName>
    <definedName name="ttttttttttuy">#REF!</definedName>
    <definedName name="TU" localSheetId="10">'[69]CIRCUITOS CODENSA'!#REF!</definedName>
    <definedName name="TU" localSheetId="9">'[69]CIRCUITOS CODENSA'!#REF!</definedName>
    <definedName name="TU" localSheetId="11">'[69]CIRCUITOS CODENSA'!#REF!</definedName>
    <definedName name="TU" localSheetId="4">'[69]CIRCUITOS CODENSA'!#REF!</definedName>
    <definedName name="TU" localSheetId="6">'[69]CIRCUITOS CODENSA'!#REF!</definedName>
    <definedName name="TU" localSheetId="0">'[69]CIRCUITOS CODENSA'!#REF!</definedName>
    <definedName name="TU">'[69]CIRCUITOS CODENSA'!#REF!</definedName>
    <definedName name="TUAC10" localSheetId="11">[182]BASE!#REF!</definedName>
    <definedName name="TUAC10" localSheetId="4">[182]BASE!#REF!</definedName>
    <definedName name="TUAC10" localSheetId="6">[182]BASE!#REF!</definedName>
    <definedName name="TUAC10" localSheetId="0">[182]BASE!#REF!</definedName>
    <definedName name="TUAC10">[182]BASE!#REF!</definedName>
    <definedName name="TUAC12" localSheetId="11">#REF!</definedName>
    <definedName name="TUAC12" localSheetId="4">#REF!</definedName>
    <definedName name="TUAC12" localSheetId="7">#REF!</definedName>
    <definedName name="TUAC12" localSheetId="6">#REF!</definedName>
    <definedName name="TUAC12" localSheetId="0">#REF!</definedName>
    <definedName name="TUAC12">#REF!</definedName>
    <definedName name="TUAC16" localSheetId="11">[182]BASE!#REF!</definedName>
    <definedName name="TUAC16" localSheetId="4">[182]BASE!#REF!</definedName>
    <definedName name="TUAC16" localSheetId="7">[182]BASE!#REF!</definedName>
    <definedName name="TUAC16" localSheetId="6">[182]BASE!#REF!</definedName>
    <definedName name="TUAC16" localSheetId="0">[182]BASE!#REF!</definedName>
    <definedName name="TUAC16">[182]BASE!#REF!</definedName>
    <definedName name="TUB8AC" localSheetId="11">#REF!</definedName>
    <definedName name="TUB8AC" localSheetId="4">#REF!</definedName>
    <definedName name="TUB8AC" localSheetId="7">#REF!</definedName>
    <definedName name="TUB8AC" localSheetId="6">#REF!</definedName>
    <definedName name="TUB8AC" localSheetId="0">#REF!</definedName>
    <definedName name="TUB8AC">#REF!</definedName>
    <definedName name="TUBLLUV4" localSheetId="11">#REF!</definedName>
    <definedName name="TUBLLUV4" localSheetId="4">#REF!</definedName>
    <definedName name="TUBLLUV4" localSheetId="7">#REF!</definedName>
    <definedName name="TUBLLUV4" localSheetId="6">#REF!</definedName>
    <definedName name="TUBLLUV4" localSheetId="0">#REF!</definedName>
    <definedName name="TUBLLUV4">#REF!</definedName>
    <definedName name="TUBLLUVIA1.5TOT" localSheetId="11">#REF!</definedName>
    <definedName name="TUBLLUVIA1.5TOT" localSheetId="4">#REF!</definedName>
    <definedName name="TUBLLUVIA1.5TOT" localSheetId="7">#REF!</definedName>
    <definedName name="TUBLLUVIA1.5TOT" localSheetId="6">#REF!</definedName>
    <definedName name="TUBLLUVIA1.5TOT" localSheetId="0">#REF!</definedName>
    <definedName name="TUBLLUVIA1.5TOT">#REF!</definedName>
    <definedName name="TUBLLUVIA4TOTAL" localSheetId="11">#REF!</definedName>
    <definedName name="TUBLLUVIA4TOTAL" localSheetId="4">#REF!</definedName>
    <definedName name="TUBLLUVIA4TOTAL" localSheetId="7">#REF!</definedName>
    <definedName name="TUBLLUVIA4TOTAL" localSheetId="6">#REF!</definedName>
    <definedName name="TUBLLUVIA4TOTAL" localSheetId="0">#REF!</definedName>
    <definedName name="TUBLLUVIA4TOTAL">#REF!</definedName>
    <definedName name="TUBNE" localSheetId="11">#REF!</definedName>
    <definedName name="TUBNE" localSheetId="4">#REF!</definedName>
    <definedName name="TUBNE" localSheetId="7">#REF!</definedName>
    <definedName name="TUBNE" localSheetId="6">#REF!</definedName>
    <definedName name="TUBNE" localSheetId="0">#REF!</definedName>
    <definedName name="TUBNE">#REF!</definedName>
    <definedName name="TUBO" localSheetId="10">#REF!</definedName>
    <definedName name="TUBO" localSheetId="9">#REF!</definedName>
    <definedName name="TUBO" localSheetId="11">#REF!</definedName>
    <definedName name="TUBO" localSheetId="4">#REF!</definedName>
    <definedName name="TUBO" localSheetId="7">#REF!</definedName>
    <definedName name="TUBO" localSheetId="6">#REF!</definedName>
    <definedName name="TUBO" localSheetId="0">#REF!</definedName>
    <definedName name="TUBO">#REF!</definedName>
    <definedName name="TUBPRE1_2TOT" localSheetId="11">#REF!</definedName>
    <definedName name="TUBPRE1_2TOT" localSheetId="4">#REF!</definedName>
    <definedName name="TUBPRE1_2TOT" localSheetId="7">#REF!</definedName>
    <definedName name="TUBPRE1_2TOT" localSheetId="6">#REF!</definedName>
    <definedName name="TUBPRE1_2TOT" localSheetId="0">#REF!</definedName>
    <definedName name="TUBPRE1_2TOT">#REF!</definedName>
    <definedName name="TUBPRE3_4TOT" localSheetId="11">#REF!</definedName>
    <definedName name="TUBPRE3_4TOT" localSheetId="4">#REF!</definedName>
    <definedName name="TUBPRE3_4TOT" localSheetId="7">#REF!</definedName>
    <definedName name="TUBPRE3_4TOT" localSheetId="6">#REF!</definedName>
    <definedName name="TUBPRE3_4TOT" localSheetId="0">#REF!</definedName>
    <definedName name="TUBPRE3_4TOT">#REF!</definedName>
    <definedName name="TUBS2" localSheetId="11">#REF!</definedName>
    <definedName name="TUBS2" localSheetId="4">#REF!</definedName>
    <definedName name="TUBS2" localSheetId="7">#REF!</definedName>
    <definedName name="TUBS2" localSheetId="6">#REF!</definedName>
    <definedName name="TUBS2" localSheetId="0">#REF!</definedName>
    <definedName name="TUBS2">#REF!</definedName>
    <definedName name="TUBS3" localSheetId="11">#REF!</definedName>
    <definedName name="TUBS3" localSheetId="4">#REF!</definedName>
    <definedName name="TUBS3" localSheetId="7">#REF!</definedName>
    <definedName name="TUBS3" localSheetId="6">#REF!</definedName>
    <definedName name="TUBS3" localSheetId="0">#REF!</definedName>
    <definedName name="TUBS3">#REF!</definedName>
    <definedName name="TUBS4" localSheetId="11">#REF!</definedName>
    <definedName name="TUBS4" localSheetId="4">#REF!</definedName>
    <definedName name="TUBS4" localSheetId="7">#REF!</definedName>
    <definedName name="TUBS4" localSheetId="6">#REF!</definedName>
    <definedName name="TUBS4" localSheetId="0">#REF!</definedName>
    <definedName name="TUBS4">#REF!</definedName>
    <definedName name="TUBS6" localSheetId="11">#REF!</definedName>
    <definedName name="TUBS6" localSheetId="4">#REF!</definedName>
    <definedName name="TUBS6" localSheetId="7">#REF!</definedName>
    <definedName name="TUBS6" localSheetId="6">#REF!</definedName>
    <definedName name="TUBS6" localSheetId="0">#REF!</definedName>
    <definedName name="TUBS6">#REF!</definedName>
    <definedName name="TUBSANIT2" localSheetId="11">#REF!</definedName>
    <definedName name="TUBSANIT2" localSheetId="4">#REF!</definedName>
    <definedName name="TUBSANIT2" localSheetId="7">#REF!</definedName>
    <definedName name="TUBSANIT2" localSheetId="6">#REF!</definedName>
    <definedName name="TUBSANIT2" localSheetId="0">#REF!</definedName>
    <definedName name="TUBSANIT2">#REF!</definedName>
    <definedName name="TUBSANIT2TOTAL" localSheetId="11">#REF!</definedName>
    <definedName name="TUBSANIT2TOTAL" localSheetId="4">#REF!</definedName>
    <definedName name="TUBSANIT2TOTAL" localSheetId="7">#REF!</definedName>
    <definedName name="TUBSANIT2TOTAL" localSheetId="6">#REF!</definedName>
    <definedName name="TUBSANIT2TOTAL" localSheetId="0">#REF!</definedName>
    <definedName name="TUBSANIT2TOTAL">#REF!</definedName>
    <definedName name="TUBSANIT4" localSheetId="11">#REF!</definedName>
    <definedName name="TUBSANIT4" localSheetId="4">#REF!</definedName>
    <definedName name="TUBSANIT4" localSheetId="7">#REF!</definedName>
    <definedName name="TUBSANIT4" localSheetId="6">#REF!</definedName>
    <definedName name="TUBSANIT4" localSheetId="0">#REF!</definedName>
    <definedName name="TUBSANIT4">#REF!</definedName>
    <definedName name="TUBSANIT4TOTAL" localSheetId="11">#REF!</definedName>
    <definedName name="TUBSANIT4TOTAL" localSheetId="4">#REF!</definedName>
    <definedName name="TUBSANIT4TOTAL" localSheetId="7">#REF!</definedName>
    <definedName name="TUBSANIT4TOTAL" localSheetId="6">#REF!</definedName>
    <definedName name="TUBSANIT4TOTAL" localSheetId="0">#REF!</definedName>
    <definedName name="TUBSANIT4TOTAL">#REF!</definedName>
    <definedName name="TUHD10" localSheetId="12">[17]BASE!$D$240</definedName>
    <definedName name="TUHD10">[18]BASE!$D$240</definedName>
    <definedName name="TUHD16" localSheetId="12">[17]BASE!$D$241</definedName>
    <definedName name="TUHD16">[18]BASE!$D$241</definedName>
    <definedName name="tz214_">[54]BASE!$D$86</definedName>
    <definedName name="U" localSheetId="10">#REF!</definedName>
    <definedName name="U" localSheetId="9">#REF!</definedName>
    <definedName name="U" localSheetId="12">[27]PrecRec!$D$73</definedName>
    <definedName name="U">[28]PrecRec!$D$73</definedName>
    <definedName name="U_Z" localSheetId="11">#REF!</definedName>
    <definedName name="U_Z" localSheetId="4">#REF!</definedName>
    <definedName name="U_Z" localSheetId="7">#REF!</definedName>
    <definedName name="U_Z" localSheetId="6">#REF!</definedName>
    <definedName name="U_Z" localSheetId="0">#REF!</definedName>
    <definedName name="U_Z">#REF!</definedName>
    <definedName name="UALU" localSheetId="11">#REF!</definedName>
    <definedName name="UALU" localSheetId="4">#REF!</definedName>
    <definedName name="UALU" localSheetId="7">#REF!</definedName>
    <definedName name="UALU" localSheetId="6">#REF!</definedName>
    <definedName name="UALU" localSheetId="0">#REF!</definedName>
    <definedName name="UALU">#REF!</definedName>
    <definedName name="ULTIMA" localSheetId="11">#REF!</definedName>
    <definedName name="ULTIMA" localSheetId="4">#REF!</definedName>
    <definedName name="ULTIMA" localSheetId="7">#REF!</definedName>
    <definedName name="ULTIMA" localSheetId="6">#REF!</definedName>
    <definedName name="ULTIMA" localSheetId="0">#REF!</definedName>
    <definedName name="ULTIMA">#REF!</definedName>
    <definedName name="UM" localSheetId="10">'[69]CIRCUITOS CODENSA'!#REF!</definedName>
    <definedName name="UM" localSheetId="9">'[69]CIRCUITOS CODENSA'!#REF!</definedName>
    <definedName name="UM" localSheetId="11">'[69]CIRCUITOS CODENSA'!#REF!</definedName>
    <definedName name="UM" localSheetId="4">'[69]CIRCUITOS CODENSA'!#REF!</definedName>
    <definedName name="UM" localSheetId="6">'[69]CIRCUITOS CODENSA'!#REF!</definedName>
    <definedName name="UM" localSheetId="0">'[69]CIRCUITOS CODENSA'!#REF!</definedName>
    <definedName name="UM">'[69]CIRCUITOS CODENSA'!#REF!</definedName>
    <definedName name="UN_APU">IF(LEN([88]apu!XFB1)=2,"",IF([88]apu!XFB1="","",IF(ISERROR(SEARCH("-",[88]apu!$B1,3)),VLOOKUP([88]apu!$B1,[88]Insumos!XFD$1:B$65536,3,0),VLOOKUP([88]apu!XFB1,'[88]Ppto completo'!$D$1:$F$65536,3,FALSE))))</definedName>
    <definedName name="UN_AUX">IF([88]Auxiliares!$B1="","",VLOOKUP([88]Auxiliares!$B1,[88]Insumos!$D$1:$F$65536,3,FALSE))</definedName>
    <definedName name="UNIDAD1" localSheetId="9">[104]ITEMS!$C$2</definedName>
    <definedName name="UNIDAD1">[104]ITEMS!$C$2</definedName>
    <definedName name="UNIDAD521">[105]ITEMS!$C$522</definedName>
    <definedName name="Unidades" localSheetId="10">[183]Presup_Cancha!$J$14:$J$18</definedName>
    <definedName name="Unidades" localSheetId="12">[184]Presup_Cancha!$J$14:$J$18</definedName>
    <definedName name="Unidades">[183]Presup_Cancha!$J$14:$J$18</definedName>
    <definedName name="UNION_Z" localSheetId="11">#REF!</definedName>
    <definedName name="UNION_Z" localSheetId="4">#REF!</definedName>
    <definedName name="UNION_Z" localSheetId="7">#REF!</definedName>
    <definedName name="UNION_Z" localSheetId="6">#REF!</definedName>
    <definedName name="UNION_Z" localSheetId="0">#REF!</definedName>
    <definedName name="UNION_Z">#REF!</definedName>
    <definedName name="UPVC" localSheetId="11">#REF!</definedName>
    <definedName name="UPVC" localSheetId="4">#REF!</definedName>
    <definedName name="UPVC" localSheetId="7">#REF!</definedName>
    <definedName name="UPVC" localSheetId="6">#REF!</definedName>
    <definedName name="UPVC" localSheetId="0">#REF!</definedName>
    <definedName name="UPVC">#REF!</definedName>
    <definedName name="URAP10" localSheetId="11">#REF!</definedName>
    <definedName name="URAP10" localSheetId="4">#REF!</definedName>
    <definedName name="URAP10" localSheetId="7">#REF!</definedName>
    <definedName name="URAP10" localSheetId="6">#REF!</definedName>
    <definedName name="URAP10" localSheetId="0">#REF!</definedName>
    <definedName name="URAP10">#REF!</definedName>
    <definedName name="URAP2" localSheetId="11">#REF!</definedName>
    <definedName name="URAP2" localSheetId="4">#REF!</definedName>
    <definedName name="URAP2" localSheetId="7">#REF!</definedName>
    <definedName name="URAP2" localSheetId="6">#REF!</definedName>
    <definedName name="URAP2" localSheetId="0">#REF!</definedName>
    <definedName name="URAP2">#REF!</definedName>
    <definedName name="URAP3" localSheetId="11">#REF!</definedName>
    <definedName name="URAP3" localSheetId="4">#REF!</definedName>
    <definedName name="URAP3" localSheetId="7">#REF!</definedName>
    <definedName name="URAP3" localSheetId="6">#REF!</definedName>
    <definedName name="URAP3" localSheetId="0">#REF!</definedName>
    <definedName name="URAP3">#REF!</definedName>
    <definedName name="URAP4" localSheetId="11">#REF!</definedName>
    <definedName name="URAP4" localSheetId="4">#REF!</definedName>
    <definedName name="URAP4" localSheetId="7">#REF!</definedName>
    <definedName name="URAP4" localSheetId="6">#REF!</definedName>
    <definedName name="URAP4" localSheetId="0">#REF!</definedName>
    <definedName name="URAP4">#REF!</definedName>
    <definedName name="URAP6" localSheetId="11">#REF!</definedName>
    <definedName name="URAP6" localSheetId="4">#REF!</definedName>
    <definedName name="URAP6" localSheetId="7">#REF!</definedName>
    <definedName name="URAP6" localSheetId="6">#REF!</definedName>
    <definedName name="URAP6" localSheetId="0">#REF!</definedName>
    <definedName name="URAP6">#REF!</definedName>
    <definedName name="URAP8" localSheetId="11">#REF!</definedName>
    <definedName name="URAP8" localSheetId="4">#REF!</definedName>
    <definedName name="URAP8" localSheetId="7">#REF!</definedName>
    <definedName name="URAP8" localSheetId="6">#REF!</definedName>
    <definedName name="URAP8" localSheetId="0">#REF!</definedName>
    <definedName name="URAP8">#REF!</definedName>
    <definedName name="UREP12" localSheetId="11">#REF!</definedName>
    <definedName name="UREP12" localSheetId="4">#REF!</definedName>
    <definedName name="UREP12" localSheetId="7">#REF!</definedName>
    <definedName name="UREP12" localSheetId="6">#REF!</definedName>
    <definedName name="UREP12" localSheetId="0">#REF!</definedName>
    <definedName name="UREP12">#REF!</definedName>
    <definedName name="UREP2" localSheetId="11">#REF!</definedName>
    <definedName name="UREP2" localSheetId="4">#REF!</definedName>
    <definedName name="UREP2" localSheetId="7">#REF!</definedName>
    <definedName name="UREP2" localSheetId="6">#REF!</definedName>
    <definedName name="UREP2" localSheetId="0">#REF!</definedName>
    <definedName name="UREP2">#REF!</definedName>
    <definedName name="UREP3" localSheetId="11">#REF!</definedName>
    <definedName name="UREP3" localSheetId="4">#REF!</definedName>
    <definedName name="UREP3" localSheetId="7">#REF!</definedName>
    <definedName name="UREP3" localSheetId="6">#REF!</definedName>
    <definedName name="UREP3" localSheetId="0">#REF!</definedName>
    <definedName name="UREP3">#REF!</definedName>
    <definedName name="UREP4" localSheetId="11">#REF!</definedName>
    <definedName name="UREP4" localSheetId="4">#REF!</definedName>
    <definedName name="UREP4" localSheetId="7">#REF!</definedName>
    <definedName name="UREP4" localSheetId="6">#REF!</definedName>
    <definedName name="UREP4" localSheetId="0">#REF!</definedName>
    <definedName name="UREP4">#REF!</definedName>
    <definedName name="UREP6" localSheetId="11">#REF!</definedName>
    <definedName name="UREP6" localSheetId="4">#REF!</definedName>
    <definedName name="UREP6" localSheetId="7">#REF!</definedName>
    <definedName name="UREP6" localSheetId="6">#REF!</definedName>
    <definedName name="UREP6" localSheetId="0">#REF!</definedName>
    <definedName name="UREP6">#REF!</definedName>
    <definedName name="UREP8" localSheetId="11">#REF!</definedName>
    <definedName name="UREP8" localSheetId="4">#REF!</definedName>
    <definedName name="UREP8" localSheetId="7">#REF!</definedName>
    <definedName name="UREP8" localSheetId="6">#REF!</definedName>
    <definedName name="UREP8" localSheetId="0">#REF!</definedName>
    <definedName name="UREP8">#REF!</definedName>
    <definedName name="US" localSheetId="10">'[69]CIRCUITOS CODENSA'!#REF!</definedName>
    <definedName name="US" localSheetId="9">'[69]CIRCUITOS CODENSA'!#REF!</definedName>
    <definedName name="US" localSheetId="11">'[69]CIRCUITOS CODENSA'!#REF!</definedName>
    <definedName name="US" localSheetId="4">'[69]CIRCUITOS CODENSA'!#REF!</definedName>
    <definedName name="US" localSheetId="6">'[69]CIRCUITOS CODENSA'!#REF!</definedName>
    <definedName name="US" localSheetId="0">'[69]CIRCUITOS CODENSA'!#REF!</definedName>
    <definedName name="US">'[69]CIRCUITOS CODENSA'!#REF!</definedName>
    <definedName name="UTIL" localSheetId="10">#REF!</definedName>
    <definedName name="UTIL" localSheetId="9">#REF!</definedName>
    <definedName name="UTIL" localSheetId="11">#REF!</definedName>
    <definedName name="UTIL" localSheetId="4">#REF!</definedName>
    <definedName name="UTIL" localSheetId="7">#REF!</definedName>
    <definedName name="UTIL" localSheetId="6">#REF!</definedName>
    <definedName name="UTIL" localSheetId="0">#REF!</definedName>
    <definedName name="UTIL">#REF!</definedName>
    <definedName name="UTILIDAD">'[47]Formulario N° 4'!$F$131</definedName>
    <definedName name="UtilidadObra" localSheetId="3">#REF!</definedName>
    <definedName name="UtilidadObra" localSheetId="10">#REF!</definedName>
    <definedName name="UtilidadObra" localSheetId="9">#REF!</definedName>
    <definedName name="UtilidadObra" localSheetId="11">#REF!</definedName>
    <definedName name="UtilidadObra" localSheetId="4">#REF!</definedName>
    <definedName name="UtilidadObra" localSheetId="7">#REF!</definedName>
    <definedName name="UtilidadObra" localSheetId="6">#REF!</definedName>
    <definedName name="UtilidadObra" localSheetId="0">#REF!</definedName>
    <definedName name="UtilidadObra">#REF!</definedName>
    <definedName name="uu" localSheetId="11">#REF!</definedName>
    <definedName name="uu" localSheetId="4">#REF!</definedName>
    <definedName name="uu" localSheetId="7">#REF!</definedName>
    <definedName name="uu" localSheetId="6">#REF!</definedName>
    <definedName name="uu" localSheetId="0">#REF!</definedName>
    <definedName name="uu">#REF!</definedName>
    <definedName name="uuu" localSheetId="11">'[82]A. P. U.'!#REF!</definedName>
    <definedName name="uuu" localSheetId="4">'[82]A. P. U.'!#REF!</definedName>
    <definedName name="uuu" localSheetId="6">'[82]A. P. U.'!#REF!</definedName>
    <definedName name="uuu" localSheetId="0">'[82]A. P. U.'!#REF!</definedName>
    <definedName name="uuu" localSheetId="12">'[83]A. P. U.'!#REF!</definedName>
    <definedName name="uuu">'[82]A. P. U.'!#REF!</definedName>
    <definedName name="v" localSheetId="10">#REF!</definedName>
    <definedName name="v" localSheetId="9">#REF!</definedName>
    <definedName name="v" localSheetId="11">#REF!</definedName>
    <definedName name="v" localSheetId="4">#REF!</definedName>
    <definedName name="v" localSheetId="7">#REF!</definedName>
    <definedName name="v" localSheetId="6">#REF!</definedName>
    <definedName name="v" localSheetId="0">#REF!</definedName>
    <definedName name="v">#REF!</definedName>
    <definedName name="VALDES" localSheetId="11">#REF!</definedName>
    <definedName name="VALDES" localSheetId="4">#REF!</definedName>
    <definedName name="VALDES" localSheetId="7">#REF!</definedName>
    <definedName name="VALDES" localSheetId="6">#REF!</definedName>
    <definedName name="VALDES" localSheetId="0">#REF!</definedName>
    <definedName name="VALDES">#REF!</definedName>
    <definedName name="VALMA3" localSheetId="11">#REF!</definedName>
    <definedName name="VALMA3" localSheetId="4">#REF!</definedName>
    <definedName name="VALMA3" localSheetId="7">#REF!</definedName>
    <definedName name="VALMA3" localSheetId="6">#REF!</definedName>
    <definedName name="VALMA3" localSheetId="0">#REF!</definedName>
    <definedName name="VALMA3">#REF!</definedName>
    <definedName name="VALMA4" localSheetId="11">#REF!</definedName>
    <definedName name="VALMA4" localSheetId="4">#REF!</definedName>
    <definedName name="VALMA4" localSheetId="7">#REF!</definedName>
    <definedName name="VALMA4" localSheetId="6">#REF!</definedName>
    <definedName name="VALMA4" localSheetId="0">#REF!</definedName>
    <definedName name="VALMA4">#REF!</definedName>
    <definedName name="valor1" localSheetId="10">#REF!</definedName>
    <definedName name="valor1" localSheetId="9">#REF!</definedName>
    <definedName name="valor1" localSheetId="11">#REF!</definedName>
    <definedName name="valor1" localSheetId="4">#REF!</definedName>
    <definedName name="valor1" localSheetId="7">#REF!</definedName>
    <definedName name="valor1" localSheetId="6">#REF!</definedName>
    <definedName name="valor1" localSheetId="0">#REF!</definedName>
    <definedName name="valor1">#REF!</definedName>
    <definedName name="valor2" localSheetId="10">#REF!</definedName>
    <definedName name="valor2" localSheetId="9">#REF!</definedName>
    <definedName name="valor2" localSheetId="11">#REF!</definedName>
    <definedName name="valor2" localSheetId="4">#REF!</definedName>
    <definedName name="valor2" localSheetId="7">#REF!</definedName>
    <definedName name="valor2" localSheetId="6">#REF!</definedName>
    <definedName name="valor2" localSheetId="0">#REF!</definedName>
    <definedName name="valor2">#REF!</definedName>
    <definedName name="VALOR3" localSheetId="10">#REF!</definedName>
    <definedName name="VALOR3" localSheetId="9">#REF!</definedName>
    <definedName name="VALOR3" localSheetId="11">#REF!</definedName>
    <definedName name="VALOR3" localSheetId="4">#REF!</definedName>
    <definedName name="VALOR3" localSheetId="7">#REF!</definedName>
    <definedName name="VALOR3" localSheetId="6">#REF!</definedName>
    <definedName name="VALOR3" localSheetId="0">#REF!</definedName>
    <definedName name="VALOR3">#REF!</definedName>
    <definedName name="Valoracion" localSheetId="10">#REF!</definedName>
    <definedName name="Valoracion" localSheetId="9">#REF!</definedName>
    <definedName name="Valoracion" localSheetId="11">#REF!</definedName>
    <definedName name="Valoracion" localSheetId="4">#REF!</definedName>
    <definedName name="Valoracion" localSheetId="7">#REF!</definedName>
    <definedName name="Valoracion" localSheetId="6">#REF!</definedName>
    <definedName name="Valoracion" localSheetId="0">#REF!</definedName>
    <definedName name="Valoracion">#REF!</definedName>
    <definedName name="VALORACIÓN" localSheetId="10">#REF!</definedName>
    <definedName name="VALORACIÓN" localSheetId="9">#REF!</definedName>
    <definedName name="VALORACIÓN" localSheetId="11">#REF!</definedName>
    <definedName name="VALORACIÓN" localSheetId="4">#REF!</definedName>
    <definedName name="VALORACIÓN" localSheetId="7">#REF!</definedName>
    <definedName name="VALORACIÓN" localSheetId="6">#REF!</definedName>
    <definedName name="VALORACIÓN" localSheetId="0">#REF!</definedName>
    <definedName name="VALORACIÓN">#REF!</definedName>
    <definedName name="ValorTotConsultoria" localSheetId="10">#REF!</definedName>
    <definedName name="ValorTotConsultoria" localSheetId="9">#REF!</definedName>
    <definedName name="ValorTotConsultoria" localSheetId="11">#REF!</definedName>
    <definedName name="ValorTotConsultoria" localSheetId="4">#REF!</definedName>
    <definedName name="ValorTotConsultoria" localSheetId="7">#REF!</definedName>
    <definedName name="ValorTotConsultoria" localSheetId="6">#REF!</definedName>
    <definedName name="ValorTotConsultoria" localSheetId="0">#REF!</definedName>
    <definedName name="ValorTotConsultoria">#REF!</definedName>
    <definedName name="valparaiso" localSheetId="11">'[1]APU PVC'!#REF!</definedName>
    <definedName name="valparaiso" localSheetId="4">'[1]APU PVC'!#REF!</definedName>
    <definedName name="valparaiso" localSheetId="7">'[1]APU PVC'!#REF!</definedName>
    <definedName name="valparaiso" localSheetId="6">'[1]APU PVC'!#REF!</definedName>
    <definedName name="valparaiso" localSheetId="0">'[1]APU PVC'!#REF!</definedName>
    <definedName name="valparaiso">'[1]APU PVC'!#REF!</definedName>
    <definedName name="Var" localSheetId="12">[29]Varios.!$E:$E</definedName>
    <definedName name="Var">[30]Varios.!$E$1:$E$65536</definedName>
    <definedName name="variacion" localSheetId="9">[58]Datos!$B$8</definedName>
    <definedName name="variacion">[58]Datos!$B$8</definedName>
    <definedName name="VCBB8" localSheetId="11">#REF!</definedName>
    <definedName name="VCBB8" localSheetId="4">#REF!</definedName>
    <definedName name="VCBB8" localSheetId="7">#REF!</definedName>
    <definedName name="VCBB8" localSheetId="6">#REF!</definedName>
    <definedName name="VCBB8" localSheetId="0">#REF!</definedName>
    <definedName name="VCBB8">#REF!</definedName>
    <definedName name="VCEL1" localSheetId="11">#REF!</definedName>
    <definedName name="VCEL1" localSheetId="4">#REF!</definedName>
    <definedName name="VCEL1" localSheetId="7">#REF!</definedName>
    <definedName name="VCEL1" localSheetId="6">#REF!</definedName>
    <definedName name="VCEL1" localSheetId="0">#REF!</definedName>
    <definedName name="VCEL1">#REF!</definedName>
    <definedName name="VCEL2" localSheetId="11">#REF!</definedName>
    <definedName name="VCEL2" localSheetId="4">#REF!</definedName>
    <definedName name="VCEL2" localSheetId="7">#REF!</definedName>
    <definedName name="VCEL2" localSheetId="6">#REF!</definedName>
    <definedName name="VCEL2" localSheetId="0">#REF!</definedName>
    <definedName name="VCEL2">#REF!</definedName>
    <definedName name="VCEL3" localSheetId="11">#REF!</definedName>
    <definedName name="VCEL3" localSheetId="4">#REF!</definedName>
    <definedName name="VCEL3" localSheetId="7">#REF!</definedName>
    <definedName name="VCEL3" localSheetId="6">#REF!</definedName>
    <definedName name="VCEL3" localSheetId="0">#REF!</definedName>
    <definedName name="VCEL3">#REF!</definedName>
    <definedName name="VCEL4" localSheetId="11">#REF!</definedName>
    <definedName name="VCEL4" localSheetId="4">#REF!</definedName>
    <definedName name="VCEL4" localSheetId="7">#REF!</definedName>
    <definedName name="VCEL4" localSheetId="6">#REF!</definedName>
    <definedName name="VCEL4" localSheetId="0">#REF!</definedName>
    <definedName name="VCEL4">#REF!</definedName>
    <definedName name="VCEL6" localSheetId="11">#REF!</definedName>
    <definedName name="VCEL6" localSheetId="4">#REF!</definedName>
    <definedName name="VCEL6" localSheetId="7">#REF!</definedName>
    <definedName name="VCEL6" localSheetId="6">#REF!</definedName>
    <definedName name="VCEL6" localSheetId="0">#REF!</definedName>
    <definedName name="VCEL6">#REF!</definedName>
    <definedName name="VCEL8" localSheetId="11">[35]BASE!#REF!</definedName>
    <definedName name="VCEL8" localSheetId="4">[35]BASE!#REF!</definedName>
    <definedName name="VCEL8" localSheetId="6">[35]BASE!#REF!</definedName>
    <definedName name="VCEL8" localSheetId="0">[35]BASE!#REF!</definedName>
    <definedName name="VCEL8" localSheetId="12">[36]BASE!#REF!</definedName>
    <definedName name="VCEL8">[35]BASE!#REF!</definedName>
    <definedName name="VCELA2" localSheetId="11">#REF!</definedName>
    <definedName name="VCELA2" localSheetId="4">#REF!</definedName>
    <definedName name="VCELA2" localSheetId="7">#REF!</definedName>
    <definedName name="VCELA2" localSheetId="6">#REF!</definedName>
    <definedName name="VCELA2" localSheetId="0">#REF!</definedName>
    <definedName name="VCELA2">#REF!</definedName>
    <definedName name="VCELA3" localSheetId="11">#REF!</definedName>
    <definedName name="VCELA3" localSheetId="4">#REF!</definedName>
    <definedName name="VCELA3" localSheetId="7">#REF!</definedName>
    <definedName name="VCELA3" localSheetId="6">#REF!</definedName>
    <definedName name="VCELA3" localSheetId="0">#REF!</definedName>
    <definedName name="VCELA3">#REF!</definedName>
    <definedName name="VCELA4" localSheetId="11">#REF!</definedName>
    <definedName name="VCELA4" localSheetId="4">#REF!</definedName>
    <definedName name="VCELA4" localSheetId="7">#REF!</definedName>
    <definedName name="VCELA4" localSheetId="6">#REF!</definedName>
    <definedName name="VCELA4" localSheetId="0">#REF!</definedName>
    <definedName name="VCELA4">#REF!</definedName>
    <definedName name="VCELA6" localSheetId="11">#REF!</definedName>
    <definedName name="VCELA6" localSheetId="4">#REF!</definedName>
    <definedName name="VCELA6" localSheetId="7">#REF!</definedName>
    <definedName name="VCELA6" localSheetId="6">#REF!</definedName>
    <definedName name="VCELA6" localSheetId="0">#REF!</definedName>
    <definedName name="VCELA6">#REF!</definedName>
    <definedName name="VD" localSheetId="11">#REF!</definedName>
    <definedName name="VD" localSheetId="4">#REF!</definedName>
    <definedName name="VD" localSheetId="7">#REF!</definedName>
    <definedName name="VD" localSheetId="6">#REF!</definedName>
    <definedName name="VD" localSheetId="0">#REF!</definedName>
    <definedName name="VD">#REF!</definedName>
    <definedName name="VE" localSheetId="10">'[69]CIRCUITOS CODENSA'!#REF!</definedName>
    <definedName name="VE" localSheetId="9">'[69]CIRCUITOS CODENSA'!#REF!</definedName>
    <definedName name="VE" localSheetId="11">'[69]CIRCUITOS CODENSA'!#REF!</definedName>
    <definedName name="VE" localSheetId="4">'[69]CIRCUITOS CODENSA'!#REF!</definedName>
    <definedName name="VE" localSheetId="6">'[69]CIRCUITOS CODENSA'!#REF!</definedName>
    <definedName name="VE" localSheetId="0">'[69]CIRCUITOS CODENSA'!#REF!</definedName>
    <definedName name="VE">'[69]CIRCUITOS CODENSA'!#REF!</definedName>
    <definedName name="VENTANATOT" localSheetId="11">#REF!</definedName>
    <definedName name="VENTANATOT" localSheetId="4">#REF!</definedName>
    <definedName name="VENTANATOT" localSheetId="7">#REF!</definedName>
    <definedName name="VENTANATOT" localSheetId="6">#REF!</definedName>
    <definedName name="VENTANATOT" localSheetId="0">#REF!</definedName>
    <definedName name="VENTANATOT">#REF!</definedName>
    <definedName name="VENTI" localSheetId="11">#REF!</definedName>
    <definedName name="VENTI" localSheetId="4">#REF!</definedName>
    <definedName name="VENTI" localSheetId="7">#REF!</definedName>
    <definedName name="VENTI" localSheetId="6">#REF!</definedName>
    <definedName name="VENTI" localSheetId="0">#REF!</definedName>
    <definedName name="VENTI">#REF!</definedName>
    <definedName name="VI" localSheetId="10">'[69]CIRCUITOS CODENSA'!#REF!</definedName>
    <definedName name="VI" localSheetId="9">'[69]CIRCUITOS CODENSA'!#REF!</definedName>
    <definedName name="VI" localSheetId="11">'[69]CIRCUITOS CODENSA'!#REF!</definedName>
    <definedName name="VI" localSheetId="4">'[69]CIRCUITOS CODENSA'!#REF!</definedName>
    <definedName name="VI" localSheetId="6">'[69]CIRCUITOS CODENSA'!#REF!</definedName>
    <definedName name="VI" localSheetId="0">'[69]CIRCUITOS CODENSA'!#REF!</definedName>
    <definedName name="VI">'[69]CIRCUITOS CODENSA'!#REF!</definedName>
    <definedName name="VIAJE" localSheetId="12">[36]BASE!$D$490</definedName>
    <definedName name="VIAJE">[35]BASE!$D$490</definedName>
    <definedName name="VIAJE_">[54]BASE!$D$479</definedName>
    <definedName name="Viajes" localSheetId="10">#REF!</definedName>
    <definedName name="Viajes" localSheetId="9">#REF!</definedName>
    <definedName name="Viajes" localSheetId="11">#REF!</definedName>
    <definedName name="Viajes" localSheetId="4">#REF!</definedName>
    <definedName name="Viajes" localSheetId="7">#REF!</definedName>
    <definedName name="Viajes" localSheetId="6">#REF!</definedName>
    <definedName name="Viajes" localSheetId="0">#REF!</definedName>
    <definedName name="Viajes">#REF!</definedName>
    <definedName name="VIAS" localSheetId="10">#REF!</definedName>
    <definedName name="VIAS" localSheetId="9">#REF!</definedName>
    <definedName name="VIAS" localSheetId="11">#REF!</definedName>
    <definedName name="VIAS" localSheetId="4">#REF!</definedName>
    <definedName name="VIAS" localSheetId="7">#REF!</definedName>
    <definedName name="VIAS" localSheetId="6">#REF!</definedName>
    <definedName name="VIAS" localSheetId="0">#REF!</definedName>
    <definedName name="VIAS">#REF!</definedName>
    <definedName name="VIBGA" localSheetId="11">#REF!</definedName>
    <definedName name="VIBGA" localSheetId="4">#REF!</definedName>
    <definedName name="VIBGA" localSheetId="7">#REF!</definedName>
    <definedName name="VIBGA" localSheetId="6">#REF!</definedName>
    <definedName name="VIBGA" localSheetId="0">#REF!</definedName>
    <definedName name="VIBGA">#REF!</definedName>
    <definedName name="VIBGA_">[54]BASE!$D$446</definedName>
    <definedName name="vibr" localSheetId="12">[27]PrecRec!$D$18</definedName>
    <definedName name="vibr">[28]PrecRec!$D$18</definedName>
    <definedName name="VIBRA" localSheetId="3">#REF!</definedName>
    <definedName name="VIBRA" localSheetId="10">[50]INSUMOS!$D$1404</definedName>
    <definedName name="VIBRA" localSheetId="9">[50]INSUMOS!$D$1404</definedName>
    <definedName name="VIBRA" localSheetId="11">#REF!</definedName>
    <definedName name="VIBRA" localSheetId="4">#REF!</definedName>
    <definedName name="VIBRA" localSheetId="7">#REF!</definedName>
    <definedName name="VIBRA" localSheetId="6">#REF!</definedName>
    <definedName name="VIBRA" localSheetId="0">#REF!</definedName>
    <definedName name="VIBRA">#REF!</definedName>
    <definedName name="VIBRADOR" localSheetId="10">#REF!</definedName>
    <definedName name="VIBRADOR" localSheetId="9">#REF!</definedName>
    <definedName name="VIBRADOR">[47]EQUIPO!$D$27</definedName>
    <definedName name="VIBRCOM" localSheetId="11">#REF!</definedName>
    <definedName name="VIBRCOM" localSheetId="4">#REF!</definedName>
    <definedName name="VIBRCOM" localSheetId="7">#REF!</definedName>
    <definedName name="VIBRCOM" localSheetId="6">#REF!</definedName>
    <definedName name="VIBRCOM" localSheetId="0">#REF!</definedName>
    <definedName name="VIBRCOM">#REF!</definedName>
    <definedName name="VIBRE" localSheetId="11">#REF!</definedName>
    <definedName name="VIBRE" localSheetId="4">#REF!</definedName>
    <definedName name="VIBRE" localSheetId="7">#REF!</definedName>
    <definedName name="VIBRE" localSheetId="6">#REF!</definedName>
    <definedName name="VIBRE" localSheetId="0">#REF!</definedName>
    <definedName name="VIBRE">#REF!</definedName>
    <definedName name="VIBRO" localSheetId="10">#REF!</definedName>
    <definedName name="VIBRO" localSheetId="9">#REF!</definedName>
    <definedName name="VIBRO" localSheetId="11">#REF!</definedName>
    <definedName name="VIBRO" localSheetId="4">#REF!</definedName>
    <definedName name="VIBRO" localSheetId="7">#REF!</definedName>
    <definedName name="VIBRO" localSheetId="6">#REF!</definedName>
    <definedName name="VIBRO" localSheetId="0">#REF!</definedName>
    <definedName name="VIBRO">#REF!</definedName>
    <definedName name="VIDRI" localSheetId="11">#REF!</definedName>
    <definedName name="VIDRI" localSheetId="4">#REF!</definedName>
    <definedName name="VIDRI" localSheetId="7">#REF!</definedName>
    <definedName name="VIDRI" localSheetId="6">#REF!</definedName>
    <definedName name="VIDRI" localSheetId="0">#REF!</definedName>
    <definedName name="VIDRI">#REF!</definedName>
    <definedName name="VIGACI" localSheetId="11">#REF!</definedName>
    <definedName name="VIGACI" localSheetId="4">#REF!</definedName>
    <definedName name="VIGACI" localSheetId="7">#REF!</definedName>
    <definedName name="VIGACI" localSheetId="6">#REF!</definedName>
    <definedName name="VIGACI" localSheetId="0">#REF!</definedName>
    <definedName name="VIGACI">#REF!</definedName>
    <definedName name="VIGASUPERIOR" localSheetId="11">#REF!</definedName>
    <definedName name="VIGASUPERIOR" localSheetId="4">#REF!</definedName>
    <definedName name="VIGASUPERIOR" localSheetId="7">#REF!</definedName>
    <definedName name="VIGASUPERIOR" localSheetId="6">#REF!</definedName>
    <definedName name="VIGASUPERIOR" localSheetId="0">#REF!</definedName>
    <definedName name="VIGASUPERIOR">#REF!</definedName>
    <definedName name="VIGAT30X30" localSheetId="11">#REF!</definedName>
    <definedName name="VIGAT30X30" localSheetId="4">#REF!</definedName>
    <definedName name="VIGAT30X30" localSheetId="7">#REF!</definedName>
    <definedName name="VIGAT30X30" localSheetId="6">#REF!</definedName>
    <definedName name="VIGAT30X30" localSheetId="0">#REF!</definedName>
    <definedName name="VIGAT30X30">#REF!</definedName>
    <definedName name="VIGAT45X30" localSheetId="11">#REF!</definedName>
    <definedName name="VIGAT45X30" localSheetId="4">#REF!</definedName>
    <definedName name="VIGAT45X30" localSheetId="7">#REF!</definedName>
    <definedName name="VIGAT45X30" localSheetId="6">#REF!</definedName>
    <definedName name="VIGAT45X30" localSheetId="0">#REF!</definedName>
    <definedName name="VIGAT45X30">#REF!</definedName>
    <definedName name="VINILOTOT" localSheetId="11">#REF!</definedName>
    <definedName name="VINILOTOT" localSheetId="4">#REF!</definedName>
    <definedName name="VINILOTOT" localSheetId="7">#REF!</definedName>
    <definedName name="VINILOTOT" localSheetId="6">#REF!</definedName>
    <definedName name="VINILOTOT" localSheetId="0">#REF!</definedName>
    <definedName name="VINILOTOT">#REF!</definedName>
    <definedName name="viscosidad" localSheetId="11">#REF!</definedName>
    <definedName name="viscosidad" localSheetId="4">#REF!</definedName>
    <definedName name="viscosidad" localSheetId="7">#REF!</definedName>
    <definedName name="viscosidad" localSheetId="6">#REF!</definedName>
    <definedName name="viscosidad" localSheetId="0">#REF!</definedName>
    <definedName name="viscosidad">#REF!</definedName>
    <definedName name="VJ" localSheetId="10">#REF!,#REF!,#REF!,#REF!,#REF!,#REF!,#REF!</definedName>
    <definedName name="VJ" localSheetId="9">#REF!,#REF!,#REF!,#REF!,#REF!,#REF!,#REF!</definedName>
    <definedName name="VJ" localSheetId="11">#REF!,#REF!,#REF!,#REF!,#REF!,#REF!,#REF!</definedName>
    <definedName name="VJ" localSheetId="4">#REF!,#REF!,#REF!,#REF!,#REF!,#REF!,#REF!</definedName>
    <definedName name="VJ" localSheetId="7">#REF!,#REF!,#REF!,#REF!,#REF!,#REF!,#REF!</definedName>
    <definedName name="VJ" localSheetId="6">#REF!,#REF!,#REF!,#REF!,#REF!,#REF!,#REF!</definedName>
    <definedName name="VJ" localSheetId="0">#REF!,#REF!,#REF!,#REF!,#REF!,#REF!,#REF!</definedName>
    <definedName name="VJ" localSheetId="12">#REF!,#REF!,#REF!,#REF!,#REF!,#REF!,#REF!</definedName>
    <definedName name="VJ">#REF!,#REF!,#REF!,#REF!,#REF!,#REF!,#REF!</definedName>
    <definedName name="vol" localSheetId="12">[27]PrecRec!$D$14</definedName>
    <definedName name="vol">[28]PrecRec!$D$14</definedName>
    <definedName name="volm3km" localSheetId="12">[27]PrecRec!$D$15</definedName>
    <definedName name="volm3km">[28]PrecRec!$D$15</definedName>
    <definedName name="VOLQUET" localSheetId="11">#REF!</definedName>
    <definedName name="VOLQUET" localSheetId="4">#REF!</definedName>
    <definedName name="VOLQUET" localSheetId="7">#REF!</definedName>
    <definedName name="VOLQUET" localSheetId="6">#REF!</definedName>
    <definedName name="VOLQUET" localSheetId="0">#REF!</definedName>
    <definedName name="VOLQUET">#REF!</definedName>
    <definedName name="VOLQUETA" localSheetId="10">#REF!</definedName>
    <definedName name="VOLQUETA" localSheetId="9">#REF!</definedName>
    <definedName name="VOLQUETA" localSheetId="11">#REF!</definedName>
    <definedName name="VOLQUETA" localSheetId="4">#REF!</definedName>
    <definedName name="VOLQUETA" localSheetId="7">#REF!</definedName>
    <definedName name="VOLQUETA" localSheetId="6">#REF!</definedName>
    <definedName name="VOLQUETA" localSheetId="0">#REF!</definedName>
    <definedName name="VOLQUETA">#REF!</definedName>
    <definedName name="VolTanqu" localSheetId="11">#REF!</definedName>
    <definedName name="VolTanqu" localSheetId="4">#REF!</definedName>
    <definedName name="VolTanqu" localSheetId="7">#REF!</definedName>
    <definedName name="VolTanqu" localSheetId="6">#REF!</definedName>
    <definedName name="VolTanqu" localSheetId="0">#REF!</definedName>
    <definedName name="VolTanqu">#REF!</definedName>
    <definedName name="VPVC2" localSheetId="11">#REF!</definedName>
    <definedName name="VPVC2" localSheetId="4">#REF!</definedName>
    <definedName name="VPVC2" localSheetId="7">#REF!</definedName>
    <definedName name="VPVC2" localSheetId="6">#REF!</definedName>
    <definedName name="VPVC2" localSheetId="0">#REF!</definedName>
    <definedName name="VPVC2">#REF!</definedName>
    <definedName name="VR_CON_IVA">[88]Insumos!$I1*(1+[88]Insumos!$H1)</definedName>
    <definedName name="VR_SIN_IVA">VLOOKUP([88]Insumos!$D1,[88]Auxiliares!$B$1:$G$65536,6,FALSE)</definedName>
    <definedName name="VR_TOT" localSheetId="3">IF(LG=2,IF(SCQ=0,"",SCQ/2),"")</definedName>
    <definedName name="VR_TOT" localSheetId="10">IF(LG=2,IF(SCQ=0,"",SCQ/2),"")</definedName>
    <definedName name="VR_TOT" localSheetId="9">IF(LG=2,IF(SCQ=0,"",SCQ/2),"")</definedName>
    <definedName name="VR_TOT" localSheetId="11">IF(LG=2,IF(SCQ=0,"",SCQ/2),"")</definedName>
    <definedName name="VR_TOT" localSheetId="4">IF(LG=2,IF(SCQ=0,"",SCQ/2),"")</definedName>
    <definedName name="VR_TOT" localSheetId="7">IF(LG=2,IF(SCQ=0,"",SCQ/2),"")</definedName>
    <definedName name="VR_TOT" localSheetId="6">IF(LG=2,IF(SCQ=0,"",SCQ/2),"")</definedName>
    <definedName name="VR_TOT" localSheetId="0">IF(LG=2,IF(SCQ=0,"",SCQ/2),"")</definedName>
    <definedName name="VR_TOT" localSheetId="12">IF(LG=2,IF(SCQ=0,"",SCQ/2),"")</definedName>
    <definedName name="VR_TOT">IF(LG=2,IF(SCQ=0,"",SCQ/2),"")</definedName>
    <definedName name="VR_TOT_APU">IF([88]apu!$E1="","",IF([88]apu!$B1=[88]apu!$A1,SUMIF([88]apu!XEY2:XEY10001,[88]apu!XEY1,[88]apu!A2:A10001),ROUNDUP([88]apu!$D1*[88]apu!$F1,0)))</definedName>
    <definedName name="VR_TOT_AUX">IF([88]Auxiliares!XFC1="","",IF([88]Auxiliares!$B1=[88]Auxiliares!$A1,SUMIF([88]Auxiliares!XEY2:XEY9997,[88]Auxiliares!XEY1,[88]Auxiliares!A2:A9997),ROUNDUP([88]Auxiliares!$D1*[88]Auxiliares!$F1,0)))</definedName>
    <definedName name="VR_UN" localSheetId="3">IF(ISERROR(V_U),"",V_U)</definedName>
    <definedName name="VR_UN" localSheetId="10">IF(ISERROR(V_U),"",V_U)</definedName>
    <definedName name="VR_UN" localSheetId="9">IF(ISERROR(V_U),"",V_U)</definedName>
    <definedName name="VR_UN" localSheetId="11">IF(ISERROR(V_U),"",V_U)</definedName>
    <definedName name="VR_UN" localSheetId="4">IF(ISERROR(V_U),"",V_U)</definedName>
    <definedName name="VR_UN" localSheetId="7">IF(ISERROR(V_U),"",V_U)</definedName>
    <definedName name="VR_UN" localSheetId="6">IF(ISERROR(V_U),"",V_U)</definedName>
    <definedName name="VR_UN" localSheetId="0">IF(ISERROR(V_U),"",V_U)</definedName>
    <definedName name="VR_UN" localSheetId="12">IF(ISERROR(V_U),"",V_U)</definedName>
    <definedName name="VR_UN">IF(ISERROR(V_U),"",V_U)</definedName>
    <definedName name="VR_UN_APU">IF(LEN([88]apu!$B1)=2,"",IF([88]apu!$B1="","",IF(ISERROR(SEARCH("-",[88]apu!$B1,3)),VLOOKUP([88]apu!$B1,[88]Insumos!$D$1:$I$65536,4,FALSE),"")))</definedName>
    <definedName name="VR_UN_AUX">IF([88]Auxiliares!$D1="","",VLOOKUP([88]Auxiliares!$B1,[88]Insumos!$D$1:$J$65536,4,0))</definedName>
    <definedName name="VR_UN_PPTO">IF(LEN('[88]Ppto completo'!$D1)=9,VLOOKUP('[88]Ppto completo'!$D1,[88]apu!$B$1:$G$65536,6,FALSE),"")</definedName>
    <definedName name="vuyhj" localSheetId="11">#REF!</definedName>
    <definedName name="vuyhj" localSheetId="4">#REF!</definedName>
    <definedName name="vuyhj" localSheetId="7">#REF!</definedName>
    <definedName name="vuyhj" localSheetId="6">#REF!</definedName>
    <definedName name="vuyhj" localSheetId="0">#REF!</definedName>
    <definedName name="vuyhj">#REF!</definedName>
    <definedName name="vv" localSheetId="11">#REF!</definedName>
    <definedName name="vv" localSheetId="4">#REF!</definedName>
    <definedName name="vv" localSheetId="7">#REF!</definedName>
    <definedName name="vv" localSheetId="6">#REF!</definedName>
    <definedName name="vv" localSheetId="0">#REF!</definedName>
    <definedName name="vv">#REF!</definedName>
    <definedName name="VVV" localSheetId="10">#REF!</definedName>
    <definedName name="VVV" localSheetId="9">#REF!</definedName>
    <definedName name="VVV">[185]BASE!$C$3</definedName>
    <definedName name="w" localSheetId="10" hidden="1">#REF!</definedName>
    <definedName name="w" localSheetId="9" hidden="1">#REF!</definedName>
    <definedName name="w" localSheetId="11" hidden="1">#REF!</definedName>
    <definedName name="w" localSheetId="4" hidden="1">#REF!</definedName>
    <definedName name="w" localSheetId="7" hidden="1">#REF!</definedName>
    <definedName name="w" localSheetId="6" hidden="1">#REF!</definedName>
    <definedName name="w" localSheetId="0" hidden="1">#REF!</definedName>
    <definedName name="w" hidden="1">#REF!</definedName>
    <definedName name="WEERTEG" localSheetId="11">#REF!</definedName>
    <definedName name="WEERTEG" localSheetId="4">#REF!</definedName>
    <definedName name="WEERTEG" localSheetId="7">#REF!</definedName>
    <definedName name="WEERTEG" localSheetId="6">#REF!</definedName>
    <definedName name="WEERTEG" localSheetId="0">#REF!</definedName>
    <definedName name="WEERTEG">#REF!</definedName>
    <definedName name="WER" localSheetId="12">'[62]Res-Accide-10'!$S$2:$S$7</definedName>
    <definedName name="WER">'[63]Res-Accide-10'!$S$2:$S$7</definedName>
    <definedName name="WILSON" localSheetId="11">'[63]Res-Accide-10'!#REF!</definedName>
    <definedName name="WILSON" localSheetId="4">'[63]Res-Accide-10'!#REF!</definedName>
    <definedName name="WILSON" localSheetId="6">'[63]Res-Accide-10'!#REF!</definedName>
    <definedName name="WILSON" localSheetId="0">'[63]Res-Accide-10'!#REF!</definedName>
    <definedName name="WILSON" localSheetId="12">'[62]Res-Accide-10'!#REF!</definedName>
    <definedName name="WILSON">'[63]Res-Accide-10'!#REF!</definedName>
    <definedName name="WQFET">#N/A</definedName>
    <definedName name="wrn.actafabi." localSheetId="3"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7"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r." localSheetId="3" hidden="1">{#N/A,#N/A,TRUE,"CODIGO DEPENDENCIA"}</definedName>
    <definedName name="wrn.ar." localSheetId="10" hidden="1">{#N/A,#N/A,TRUE,"CODIGO DEPENDENCIA"}</definedName>
    <definedName name="wrn.ar." localSheetId="9" hidden="1">{#N/A,#N/A,TRUE,"CODIGO DEPENDENCIA"}</definedName>
    <definedName name="wrn.ar." localSheetId="7" hidden="1">{#N/A,#N/A,TRUE,"CODIGO DEPENDENCIA"}</definedName>
    <definedName name="wrn.ar." localSheetId="12" hidden="1">{#N/A,#N/A,TRUE,"CODIGO DEPENDENCIA"}</definedName>
    <definedName name="wrn.ar." hidden="1">{#N/A,#N/A,TRUE,"CODIGO DEPENDENCIA"}</definedName>
    <definedName name="wrn.formu." localSheetId="3" hidden="1">{"VIA1",#N/A,TRUE,"formul";"VIA2",#N/A,TRUE,"formul";"VIA3",#N/A,TRUE,"formul"}</definedName>
    <definedName name="wrn.formu." localSheetId="7" hidden="1">{"VIA1",#N/A,TRUE,"formul";"VIA2",#N/A,TRUE,"formul";"VIA3",#N/A,TRUE,"formul"}</definedName>
    <definedName name="wrn.formu." localSheetId="12" hidden="1">{"VIA1",#N/A,TRUE,"formul";"VIA2",#N/A,TRUE,"formul";"VIA3",#N/A,TRUE,"formul"}</definedName>
    <definedName name="wrn.formu." hidden="1">{"VIA1",#N/A,TRUE,"formul";"VIA2",#N/A,TRUE,"formul";"VIA3",#N/A,TRUE,"formul"}</definedName>
    <definedName name="wrn.GENERAL." localSheetId="3"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12" hidden="1">{"TAB1",#N/A,TRUE,"GENERAL";"TAB2",#N/A,TRUE,"GENERAL";"TAB3",#N/A,TRUE,"GENERAL";"TAB4",#N/A,TRUE,"GENERAL";"TAB5",#N/A,TRUE,"GENERAL"}</definedName>
    <definedName name="wrn.GENERAL." hidden="1">{"TAB1",#N/A,TRUE,"GENERAL";"TAB2",#N/A,TRUE,"GENERAL";"TAB3",#N/A,TRUE,"GENERAL";"TAB4",#N/A,TRUE,"GENERAL";"TAB5",#N/A,TRUE,"GENERAL"}</definedName>
    <definedName name="wrn.via." localSheetId="3" hidden="1">{"via1",#N/A,TRUE,"general";"via2",#N/A,TRUE,"general";"via3",#N/A,TRUE,"general"}</definedName>
    <definedName name="wrn.via." localSheetId="7" hidden="1">{"via1",#N/A,TRUE,"general";"via2",#N/A,TRUE,"general";"via3",#N/A,TRUE,"general"}</definedName>
    <definedName name="wrn.via." localSheetId="12" hidden="1">{"via1",#N/A,TRUE,"general";"via2",#N/A,TRUE,"general";"via3",#N/A,TRUE,"general"}</definedName>
    <definedName name="wrn.via." hidden="1">{"via1",#N/A,TRUE,"general";"via2",#N/A,TRUE,"general";"via3",#N/A,TRUE,"general"}</definedName>
    <definedName name="WSERWEER" localSheetId="10">'[117]COSTOS OFICINA'!#REF!</definedName>
    <definedName name="WSERWEER" localSheetId="9">'[117]COSTOS OFICINA'!#REF!</definedName>
    <definedName name="WSERWEER" localSheetId="11">'[186]COSTOS OFICINA'!#REF!</definedName>
    <definedName name="WSERWEER" localSheetId="4">'[186]COSTOS OFICINA'!#REF!</definedName>
    <definedName name="WSERWEER" localSheetId="6">'[186]COSTOS OFICINA'!#REF!</definedName>
    <definedName name="WSERWEER" localSheetId="0">'[186]COSTOS OFICINA'!#REF!</definedName>
    <definedName name="WSERWEER" localSheetId="12">'[187]COSTOS OFICINA'!#REF!</definedName>
    <definedName name="WSERWEER">'[186]COSTOS OFICINA'!#REF!</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7"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11">#REF!</definedName>
    <definedName name="ww" localSheetId="4">#REF!</definedName>
    <definedName name="ww" localSheetId="7">#REF!</definedName>
    <definedName name="ww" localSheetId="6">#REF!</definedName>
    <definedName name="ww" localSheetId="0">#REF!</definedName>
    <definedName name="ww">#REF!</definedName>
    <definedName name="www" localSheetId="10">#REF!</definedName>
    <definedName name="www" localSheetId="9">#REF!</definedName>
    <definedName name="www" localSheetId="11">#REF!</definedName>
    <definedName name="www" localSheetId="4">#REF!</definedName>
    <definedName name="www" localSheetId="7">#REF!</definedName>
    <definedName name="www" localSheetId="6">#REF!</definedName>
    <definedName name="www" localSheetId="0">#REF!</definedName>
    <definedName name="www">#REF!</definedName>
    <definedName name="x" localSheetId="10">#REF!</definedName>
    <definedName name="x" localSheetId="9">#REF!</definedName>
    <definedName name="x" localSheetId="11">#REF!</definedName>
    <definedName name="x" localSheetId="4">#REF!</definedName>
    <definedName name="x" localSheetId="7">#REF!</definedName>
    <definedName name="x" localSheetId="6">#REF!</definedName>
    <definedName name="x" localSheetId="0">#REF!</definedName>
    <definedName name="x">#REF!</definedName>
    <definedName name="XMesCalidades" localSheetId="10">#REF!</definedName>
    <definedName name="XMesCalidades" localSheetId="9">#REF!</definedName>
    <definedName name="XMesCalidades" localSheetId="11">#REF!</definedName>
    <definedName name="XMesCalidades" localSheetId="4">#REF!</definedName>
    <definedName name="XMesCalidades" localSheetId="7">#REF!</definedName>
    <definedName name="XMesCalidades" localSheetId="6">#REF!</definedName>
    <definedName name="XMesCalidades" localSheetId="0">#REF!</definedName>
    <definedName name="XMesCalidades">#REF!</definedName>
    <definedName name="XMesNoFacturables" localSheetId="10">#REF!</definedName>
    <definedName name="XMesNoFacturables" localSheetId="9">#REF!</definedName>
    <definedName name="XMesNoFacturables" localSheetId="11">#REF!</definedName>
    <definedName name="XMesNoFacturables" localSheetId="4">#REF!</definedName>
    <definedName name="XMesNoFacturables" localSheetId="7">#REF!</definedName>
    <definedName name="XMesNoFacturables" localSheetId="6">#REF!</definedName>
    <definedName name="XMesNoFacturables" localSheetId="0">#REF!</definedName>
    <definedName name="XMesNoFacturables">#REF!</definedName>
    <definedName name="XMesPersonalPromedio" localSheetId="10">#REF!</definedName>
    <definedName name="XMesPersonalPromedio" localSheetId="9">#REF!</definedName>
    <definedName name="XMesPersonalPromedio" localSheetId="11">#REF!</definedName>
    <definedName name="XMesPersonalPromedio" localSheetId="4">#REF!</definedName>
    <definedName name="XMesPersonalPromedio" localSheetId="7">#REF!</definedName>
    <definedName name="XMesPersonalPromedio" localSheetId="6">#REF!</definedName>
    <definedName name="XMesPersonalPromedio" localSheetId="0">#REF!</definedName>
    <definedName name="XMesPersonalPromedio">#REF!</definedName>
    <definedName name="XMesProfesionales" localSheetId="10">#REF!</definedName>
    <definedName name="XMesProfesionales" localSheetId="9">#REF!</definedName>
    <definedName name="XMesProfesionales" localSheetId="11">#REF!</definedName>
    <definedName name="XMesProfesionales" localSheetId="4">#REF!</definedName>
    <definedName name="XMesProfesionales" localSheetId="7">#REF!</definedName>
    <definedName name="XMesProfesionales" localSheetId="6">#REF!</definedName>
    <definedName name="XMesProfesionales" localSheetId="0">#REF!</definedName>
    <definedName name="XMesProfesionales">#REF!</definedName>
    <definedName name="XMesTecnicos" localSheetId="10">#REF!</definedName>
    <definedName name="XMesTecnicos" localSheetId="9">#REF!</definedName>
    <definedName name="XMesTecnicos" localSheetId="11">#REF!</definedName>
    <definedName name="XMesTecnicos" localSheetId="4">#REF!</definedName>
    <definedName name="XMesTecnicos" localSheetId="7">#REF!</definedName>
    <definedName name="XMesTecnicos" localSheetId="6">#REF!</definedName>
    <definedName name="XMesTecnicos" localSheetId="0">#REF!</definedName>
    <definedName name="XMesTecnicos">#REF!</definedName>
    <definedName name="xx" localSheetId="10">[188]PERSONAL!$D$10</definedName>
    <definedName name="xx" localSheetId="9">#REF!</definedName>
    <definedName name="xx">[188]PERSONAL!$D$10</definedName>
    <definedName name="xxx" localSheetId="10">#REF!</definedName>
    <definedName name="xxx" localSheetId="9">#REF!</definedName>
    <definedName name="XXX" localSheetId="11">#REF!</definedName>
    <definedName name="XXX" localSheetId="4">#REF!</definedName>
    <definedName name="XXX" localSheetId="7">#REF!</definedName>
    <definedName name="XXX" localSheetId="6">#REF!</definedName>
    <definedName name="XXX" localSheetId="0">#REF!</definedName>
    <definedName name="XXX">#REF!</definedName>
    <definedName name="XXXXXXXX" localSheetId="3" hidden="1">{"via1",#N/A,TRUE,"general";"via2",#N/A,TRUE,"general";"via3",#N/A,TRUE,"general"}</definedName>
    <definedName name="XXXXXXXX" localSheetId="7" hidden="1">{"via1",#N/A,TRUE,"general";"via2",#N/A,TRUE,"general";"via3",#N/A,TRUE,"general"}</definedName>
    <definedName name="XXXXXXXX" localSheetId="12" hidden="1">{"via1",#N/A,TRUE,"general";"via2",#N/A,TRUE,"general";"via3",#N/A,TRUE,"general"}</definedName>
    <definedName name="XXXXXXXX" hidden="1">{"via1",#N/A,TRUE,"general";"via2",#N/A,TRUE,"general";"via3",#N/A,TRUE,"general"}</definedName>
    <definedName name="XXXXXXXXXX" localSheetId="11">#REF!</definedName>
    <definedName name="XXXXXXXXXX" localSheetId="4">#REF!</definedName>
    <definedName name="XXXXXXXXXX" localSheetId="7">#REF!</definedName>
    <definedName name="XXXXXXXXXX" localSheetId="6">#REF!</definedName>
    <definedName name="XXXXXXXXXX" localSheetId="0">#REF!</definedName>
    <definedName name="XXXXXXXXXX">#REF!</definedName>
    <definedName name="XXXXXXXXXXXX" localSheetId="3">#REF!</definedName>
    <definedName name="XXXXXXXXXXXX" localSheetId="11">#REF!</definedName>
    <definedName name="XXXXXXXXXXXX" localSheetId="4">#REF!</definedName>
    <definedName name="XXXXXXXXXXXX" localSheetId="7">#REF!</definedName>
    <definedName name="XXXXXXXXXXXX" localSheetId="6">#REF!</definedName>
    <definedName name="XXXXXXXXXXXX" localSheetId="0">#REF!</definedName>
    <definedName name="XXXXXXXXXXXX">#REF!</definedName>
    <definedName name="y" localSheetId="10">#REF!</definedName>
    <definedName name="y" localSheetId="9">#REF!</definedName>
    <definedName name="y" localSheetId="11">#REF!</definedName>
    <definedName name="y" localSheetId="4">#REF!</definedName>
    <definedName name="y" localSheetId="7">#REF!</definedName>
    <definedName name="y" localSheetId="6">#REF!</definedName>
    <definedName name="y" localSheetId="0">#REF!</definedName>
    <definedName name="y">#REF!</definedName>
    <definedName name="Y22EL" localSheetId="11">#REF!</definedName>
    <definedName name="Y22EL" localSheetId="4">#REF!</definedName>
    <definedName name="Y22EL" localSheetId="7">#REF!</definedName>
    <definedName name="Y22EL" localSheetId="6">#REF!</definedName>
    <definedName name="Y22EL" localSheetId="0">#REF!</definedName>
    <definedName name="Y22EL">#REF!</definedName>
    <definedName name="Y22JH" localSheetId="11">#REF!</definedName>
    <definedName name="Y22JH" localSheetId="4">#REF!</definedName>
    <definedName name="Y22JH" localSheetId="7">#REF!</definedName>
    <definedName name="Y22JH" localSheetId="6">#REF!</definedName>
    <definedName name="Y22JH" localSheetId="0">#REF!</definedName>
    <definedName name="Y22JH">#REF!</definedName>
    <definedName name="Y32JH" localSheetId="11">#REF!</definedName>
    <definedName name="Y32JH" localSheetId="4">#REF!</definedName>
    <definedName name="Y32JH" localSheetId="7">#REF!</definedName>
    <definedName name="Y32JH" localSheetId="6">#REF!</definedName>
    <definedName name="Y32JH" localSheetId="0">#REF!</definedName>
    <definedName name="Y32JH">#REF!</definedName>
    <definedName name="Y33JH" localSheetId="11">#REF!</definedName>
    <definedName name="Y33JH" localSheetId="4">#REF!</definedName>
    <definedName name="Y33JH" localSheetId="7">#REF!</definedName>
    <definedName name="Y33JH" localSheetId="6">#REF!</definedName>
    <definedName name="Y33JH" localSheetId="0">#REF!</definedName>
    <definedName name="Y33JH">#REF!</definedName>
    <definedName name="Y42JH" localSheetId="11">#REF!</definedName>
    <definedName name="Y42JH" localSheetId="4">#REF!</definedName>
    <definedName name="Y42JH" localSheetId="7">#REF!</definedName>
    <definedName name="Y42JH" localSheetId="6">#REF!</definedName>
    <definedName name="Y42JH" localSheetId="0">#REF!</definedName>
    <definedName name="Y42JH">#REF!</definedName>
    <definedName name="Y43JH" localSheetId="11">#REF!</definedName>
    <definedName name="Y43JH" localSheetId="4">#REF!</definedName>
    <definedName name="Y43JH" localSheetId="7">#REF!</definedName>
    <definedName name="Y43JH" localSheetId="6">#REF!</definedName>
    <definedName name="Y43JH" localSheetId="0">#REF!</definedName>
    <definedName name="Y43JH">#REF!</definedName>
    <definedName name="Y44EL" localSheetId="11">#REF!</definedName>
    <definedName name="Y44EL" localSheetId="4">#REF!</definedName>
    <definedName name="Y44EL" localSheetId="7">#REF!</definedName>
    <definedName name="Y44EL" localSheetId="6">#REF!</definedName>
    <definedName name="Y44EL" localSheetId="0">#REF!</definedName>
    <definedName name="Y44EL">#REF!</definedName>
    <definedName name="Y44JH" localSheetId="11">#REF!</definedName>
    <definedName name="Y44JH" localSheetId="4">#REF!</definedName>
    <definedName name="Y44JH" localSheetId="7">#REF!</definedName>
    <definedName name="Y44JH" localSheetId="6">#REF!</definedName>
    <definedName name="Y44JH" localSheetId="0">#REF!</definedName>
    <definedName name="Y44JH">#REF!</definedName>
    <definedName name="yy" localSheetId="11">#REF!</definedName>
    <definedName name="yy" localSheetId="4">#REF!</definedName>
    <definedName name="yy" localSheetId="7">#REF!</definedName>
    <definedName name="yy" localSheetId="6">#REF!</definedName>
    <definedName name="yy" localSheetId="0">#REF!</definedName>
    <definedName name="yy">#REF!</definedName>
    <definedName name="yyy" localSheetId="10">#REF!</definedName>
    <definedName name="yyy" localSheetId="9">#REF!</definedName>
    <definedName name="YYY" localSheetId="11">#REF!</definedName>
    <definedName name="YYY" localSheetId="4">#REF!</definedName>
    <definedName name="YYY" localSheetId="7">#REF!</definedName>
    <definedName name="YYY" localSheetId="6">#REF!</definedName>
    <definedName name="YYY" localSheetId="0">#REF!</definedName>
    <definedName name="YYY">#REF!</definedName>
    <definedName name="yyyyyyyyyyy" localSheetId="11">#REF!</definedName>
    <definedName name="yyyyyyyyyyy" localSheetId="4">#REF!</definedName>
    <definedName name="yyyyyyyyyyy" localSheetId="7">#REF!</definedName>
    <definedName name="yyyyyyyyyyy" localSheetId="6">#REF!</definedName>
    <definedName name="yyyyyyyyyyy" localSheetId="0">#REF!</definedName>
    <definedName name="yyyyyyyyyyy">#REF!</definedName>
    <definedName name="z" localSheetId="10">#REF!</definedName>
    <definedName name="z" localSheetId="9">#REF!</definedName>
    <definedName name="z" localSheetId="11">#REF!</definedName>
    <definedName name="z" localSheetId="4">#REF!</definedName>
    <definedName name="z" localSheetId="7">#REF!</definedName>
    <definedName name="z" localSheetId="6">#REF!</definedName>
    <definedName name="z" localSheetId="0">#REF!</definedName>
    <definedName name="z">#REF!</definedName>
    <definedName name="Z_026CD6D7_F7CA_4BE8_B625_9A1778CFA739_.wvu.FilterData" localSheetId="11" hidden="1">#REF!</definedName>
    <definedName name="Z_026CD6D7_F7CA_4BE8_B625_9A1778CFA739_.wvu.FilterData" localSheetId="4" hidden="1">#REF!</definedName>
    <definedName name="Z_026CD6D7_F7CA_4BE8_B625_9A1778CFA739_.wvu.FilterData" localSheetId="7" hidden="1">#REF!</definedName>
    <definedName name="Z_026CD6D7_F7CA_4BE8_B625_9A1778CFA739_.wvu.FilterData" localSheetId="6" hidden="1">#REF!</definedName>
    <definedName name="Z_026CD6D7_F7CA_4BE8_B625_9A1778CFA739_.wvu.FilterData" localSheetId="0" hidden="1">#REF!</definedName>
    <definedName name="Z_026CD6D7_F7CA_4BE8_B625_9A1778CFA739_.wvu.FilterData" hidden="1">#REF!</definedName>
    <definedName name="Z_026CD6D7_F7CA_4BE8_B625_9A1778CFA739_.wvu.PrintArea" localSheetId="11" hidden="1">#REF!</definedName>
    <definedName name="Z_026CD6D7_F7CA_4BE8_B625_9A1778CFA739_.wvu.PrintArea" localSheetId="4" hidden="1">#REF!</definedName>
    <definedName name="Z_026CD6D7_F7CA_4BE8_B625_9A1778CFA739_.wvu.PrintArea" localSheetId="7" hidden="1">#REF!</definedName>
    <definedName name="Z_026CD6D7_F7CA_4BE8_B625_9A1778CFA739_.wvu.PrintArea" localSheetId="6" hidden="1">#REF!</definedName>
    <definedName name="Z_026CD6D7_F7CA_4BE8_B625_9A1778CFA739_.wvu.PrintArea" localSheetId="0" hidden="1">#REF!</definedName>
    <definedName name="Z_026CD6D7_F7CA_4BE8_B625_9A1778CFA739_.wvu.PrintArea" hidden="1">#REF!</definedName>
    <definedName name="Z_026CD6D7_F7CA_4BE8_B625_9A1778CFA739_.wvu.PrintTitles" localSheetId="11" hidden="1">#REF!</definedName>
    <definedName name="Z_026CD6D7_F7CA_4BE8_B625_9A1778CFA739_.wvu.PrintTitles" localSheetId="4" hidden="1">#REF!</definedName>
    <definedName name="Z_026CD6D7_F7CA_4BE8_B625_9A1778CFA739_.wvu.PrintTitles" localSheetId="7" hidden="1">#REF!</definedName>
    <definedName name="Z_026CD6D7_F7CA_4BE8_B625_9A1778CFA739_.wvu.PrintTitles" localSheetId="6" hidden="1">#REF!</definedName>
    <definedName name="Z_026CD6D7_F7CA_4BE8_B625_9A1778CFA739_.wvu.PrintTitles" localSheetId="0" hidden="1">#REF!</definedName>
    <definedName name="Z_026CD6D7_F7CA_4BE8_B625_9A1778CFA739_.wvu.PrintTitles" hidden="1">#REF!</definedName>
    <definedName name="Z_05670E35_1347_49D9_AD91_AA9A31A4EF61_.wvu.FilterData" localSheetId="11" hidden="1">#REF!</definedName>
    <definedName name="Z_05670E35_1347_49D9_AD91_AA9A31A4EF61_.wvu.FilterData" localSheetId="4" hidden="1">#REF!</definedName>
    <definedName name="Z_05670E35_1347_49D9_AD91_AA9A31A4EF61_.wvu.FilterData" localSheetId="7" hidden="1">#REF!</definedName>
    <definedName name="Z_05670E35_1347_49D9_AD91_AA9A31A4EF61_.wvu.FilterData" localSheetId="6" hidden="1">#REF!</definedName>
    <definedName name="Z_05670E35_1347_49D9_AD91_AA9A31A4EF61_.wvu.FilterData" localSheetId="0" hidden="1">#REF!</definedName>
    <definedName name="Z_05670E35_1347_49D9_AD91_AA9A31A4EF61_.wvu.FilterData" hidden="1">#REF!</definedName>
    <definedName name="Z_05670E35_1347_49D9_AD91_AA9A31A4EF61_.wvu.PrintArea" localSheetId="11" hidden="1">#REF!</definedName>
    <definedName name="Z_05670E35_1347_49D9_AD91_AA9A31A4EF61_.wvu.PrintArea" localSheetId="4" hidden="1">#REF!</definedName>
    <definedName name="Z_05670E35_1347_49D9_AD91_AA9A31A4EF61_.wvu.PrintArea" localSheetId="7" hidden="1">#REF!</definedName>
    <definedName name="Z_05670E35_1347_49D9_AD91_AA9A31A4EF61_.wvu.PrintArea" localSheetId="6" hidden="1">#REF!</definedName>
    <definedName name="Z_05670E35_1347_49D9_AD91_AA9A31A4EF61_.wvu.PrintArea" localSheetId="0" hidden="1">#REF!</definedName>
    <definedName name="Z_05670E35_1347_49D9_AD91_AA9A31A4EF61_.wvu.PrintArea" hidden="1">#REF!</definedName>
    <definedName name="Z_05670E35_1347_49D9_AD91_AA9A31A4EF61_.wvu.PrintTitles" localSheetId="11" hidden="1">#REF!</definedName>
    <definedName name="Z_05670E35_1347_49D9_AD91_AA9A31A4EF61_.wvu.PrintTitles" localSheetId="4" hidden="1">#REF!</definedName>
    <definedName name="Z_05670E35_1347_49D9_AD91_AA9A31A4EF61_.wvu.PrintTitles" localSheetId="7" hidden="1">#REF!</definedName>
    <definedName name="Z_05670E35_1347_49D9_AD91_AA9A31A4EF61_.wvu.PrintTitles" localSheetId="6" hidden="1">#REF!</definedName>
    <definedName name="Z_05670E35_1347_49D9_AD91_AA9A31A4EF61_.wvu.PrintTitles" localSheetId="0" hidden="1">#REF!</definedName>
    <definedName name="Z_05670E35_1347_49D9_AD91_AA9A31A4EF61_.wvu.PrintTitles" hidden="1">#REF!</definedName>
    <definedName name="Z_0890F28A_A8C8_451C_A3E6_C3AFDD239B64_.wvu.FilterData" localSheetId="11" hidden="1">#REF!</definedName>
    <definedName name="Z_0890F28A_A8C8_451C_A3E6_C3AFDD239B64_.wvu.FilterData" localSheetId="4" hidden="1">#REF!</definedName>
    <definedName name="Z_0890F28A_A8C8_451C_A3E6_C3AFDD239B64_.wvu.FilterData" localSheetId="7" hidden="1">#REF!</definedName>
    <definedName name="Z_0890F28A_A8C8_451C_A3E6_C3AFDD239B64_.wvu.FilterData" localSheetId="6" hidden="1">#REF!</definedName>
    <definedName name="Z_0890F28A_A8C8_451C_A3E6_C3AFDD239B64_.wvu.FilterData" localSheetId="0" hidden="1">#REF!</definedName>
    <definedName name="Z_0890F28A_A8C8_451C_A3E6_C3AFDD239B64_.wvu.FilterData" hidden="1">#REF!</definedName>
    <definedName name="Z_0890F28A_A8C8_451C_A3E6_C3AFDD239B64_.wvu.PrintArea" localSheetId="11" hidden="1">#REF!</definedName>
    <definedName name="Z_0890F28A_A8C8_451C_A3E6_C3AFDD239B64_.wvu.PrintArea" localSheetId="4" hidden="1">#REF!</definedName>
    <definedName name="Z_0890F28A_A8C8_451C_A3E6_C3AFDD239B64_.wvu.PrintArea" localSheetId="7" hidden="1">#REF!</definedName>
    <definedName name="Z_0890F28A_A8C8_451C_A3E6_C3AFDD239B64_.wvu.PrintArea" localSheetId="6" hidden="1">#REF!</definedName>
    <definedName name="Z_0890F28A_A8C8_451C_A3E6_C3AFDD239B64_.wvu.PrintArea" localSheetId="0" hidden="1">#REF!</definedName>
    <definedName name="Z_0890F28A_A8C8_451C_A3E6_C3AFDD239B64_.wvu.PrintArea" hidden="1">#REF!</definedName>
    <definedName name="Z_0890F28A_A8C8_451C_A3E6_C3AFDD239B64_.wvu.PrintTitles" localSheetId="11" hidden="1">#REF!</definedName>
    <definedName name="Z_0890F28A_A8C8_451C_A3E6_C3AFDD239B64_.wvu.PrintTitles" localSheetId="4" hidden="1">#REF!</definedName>
    <definedName name="Z_0890F28A_A8C8_451C_A3E6_C3AFDD239B64_.wvu.PrintTitles" localSheetId="7" hidden="1">#REF!</definedName>
    <definedName name="Z_0890F28A_A8C8_451C_A3E6_C3AFDD239B64_.wvu.PrintTitles" localSheetId="6" hidden="1">#REF!</definedName>
    <definedName name="Z_0890F28A_A8C8_451C_A3E6_C3AFDD239B64_.wvu.PrintTitles" localSheetId="0" hidden="1">#REF!</definedName>
    <definedName name="Z_0890F28A_A8C8_451C_A3E6_C3AFDD239B64_.wvu.PrintTitles" hidden="1">#REF!</definedName>
    <definedName name="Z_0A4C2D72_EA87_11DA_B6F6_00609720E0A1_.wvu.FilterData" localSheetId="11" hidden="1">#REF!</definedName>
    <definedName name="Z_0A4C2D72_EA87_11DA_B6F6_00609720E0A1_.wvu.FilterData" localSheetId="4" hidden="1">#REF!</definedName>
    <definedName name="Z_0A4C2D72_EA87_11DA_B6F6_00609720E0A1_.wvu.FilterData" localSheetId="7" hidden="1">#REF!</definedName>
    <definedName name="Z_0A4C2D72_EA87_11DA_B6F6_00609720E0A1_.wvu.FilterData" localSheetId="6" hidden="1">#REF!</definedName>
    <definedName name="Z_0A4C2D72_EA87_11DA_B6F6_00609720E0A1_.wvu.FilterData" localSheetId="0" hidden="1">#REF!</definedName>
    <definedName name="Z_0A4C2D72_EA87_11DA_B6F6_00609720E0A1_.wvu.FilterData" hidden="1">#REF!</definedName>
    <definedName name="Z_0A4C2D72_EA87_11DA_B6F6_00609720E0A1_.wvu.PrintArea" localSheetId="11" hidden="1">#REF!</definedName>
    <definedName name="Z_0A4C2D72_EA87_11DA_B6F6_00609720E0A1_.wvu.PrintArea" localSheetId="4" hidden="1">#REF!</definedName>
    <definedName name="Z_0A4C2D72_EA87_11DA_B6F6_00609720E0A1_.wvu.PrintArea" localSheetId="7" hidden="1">#REF!</definedName>
    <definedName name="Z_0A4C2D72_EA87_11DA_B6F6_00609720E0A1_.wvu.PrintArea" localSheetId="6" hidden="1">#REF!</definedName>
    <definedName name="Z_0A4C2D72_EA87_11DA_B6F6_00609720E0A1_.wvu.PrintArea" localSheetId="0" hidden="1">#REF!</definedName>
    <definedName name="Z_0A4C2D72_EA87_11DA_B6F6_00609720E0A1_.wvu.PrintArea" hidden="1">#REF!</definedName>
    <definedName name="Z_0A4C2D72_EA87_11DA_B6F6_00609720E0A1_.wvu.PrintTitles" localSheetId="11" hidden="1">#REF!</definedName>
    <definedName name="Z_0A4C2D72_EA87_11DA_B6F6_00609720E0A1_.wvu.PrintTitles" localSheetId="4" hidden="1">#REF!</definedName>
    <definedName name="Z_0A4C2D72_EA87_11DA_B6F6_00609720E0A1_.wvu.PrintTitles" localSheetId="7" hidden="1">#REF!</definedName>
    <definedName name="Z_0A4C2D72_EA87_11DA_B6F6_00609720E0A1_.wvu.PrintTitles" localSheetId="6" hidden="1">#REF!</definedName>
    <definedName name="Z_0A4C2D72_EA87_11DA_B6F6_00609720E0A1_.wvu.PrintTitles" localSheetId="0" hidden="1">#REF!</definedName>
    <definedName name="Z_0A4C2D72_EA87_11DA_B6F6_00609720E0A1_.wvu.PrintTitles" hidden="1">#REF!</definedName>
    <definedName name="Z_0A4C2D73_EA87_11DA_B6F6_00609720E0A1_.wvu.FilterData" localSheetId="11" hidden="1">#REF!</definedName>
    <definedName name="Z_0A4C2D73_EA87_11DA_B6F6_00609720E0A1_.wvu.FilterData" localSheetId="4" hidden="1">#REF!</definedName>
    <definedName name="Z_0A4C2D73_EA87_11DA_B6F6_00609720E0A1_.wvu.FilterData" localSheetId="7" hidden="1">#REF!</definedName>
    <definedName name="Z_0A4C2D73_EA87_11DA_B6F6_00609720E0A1_.wvu.FilterData" localSheetId="6" hidden="1">#REF!</definedName>
    <definedName name="Z_0A4C2D73_EA87_11DA_B6F6_00609720E0A1_.wvu.FilterData" localSheetId="0" hidden="1">#REF!</definedName>
    <definedName name="Z_0A4C2D73_EA87_11DA_B6F6_00609720E0A1_.wvu.FilterData" hidden="1">#REF!</definedName>
    <definedName name="Z_0A4C2D73_EA87_11DA_B6F6_00609720E0A1_.wvu.PrintArea" localSheetId="11" hidden="1">#REF!</definedName>
    <definedName name="Z_0A4C2D73_EA87_11DA_B6F6_00609720E0A1_.wvu.PrintArea" localSheetId="4" hidden="1">#REF!</definedName>
    <definedName name="Z_0A4C2D73_EA87_11DA_B6F6_00609720E0A1_.wvu.PrintArea" localSheetId="7" hidden="1">#REF!</definedName>
    <definedName name="Z_0A4C2D73_EA87_11DA_B6F6_00609720E0A1_.wvu.PrintArea" localSheetId="6" hidden="1">#REF!</definedName>
    <definedName name="Z_0A4C2D73_EA87_11DA_B6F6_00609720E0A1_.wvu.PrintArea" localSheetId="0" hidden="1">#REF!</definedName>
    <definedName name="Z_0A4C2D73_EA87_11DA_B6F6_00609720E0A1_.wvu.PrintArea" hidden="1">#REF!</definedName>
    <definedName name="Z_0A4C2D73_EA87_11DA_B6F6_00609720E0A1_.wvu.PrintTitles" localSheetId="11" hidden="1">#REF!</definedName>
    <definedName name="Z_0A4C2D73_EA87_11DA_B6F6_00609720E0A1_.wvu.PrintTitles" localSheetId="4" hidden="1">#REF!</definedName>
    <definedName name="Z_0A4C2D73_EA87_11DA_B6F6_00609720E0A1_.wvu.PrintTitles" localSheetId="7" hidden="1">#REF!</definedName>
    <definedName name="Z_0A4C2D73_EA87_11DA_B6F6_00609720E0A1_.wvu.PrintTitles" localSheetId="6" hidden="1">#REF!</definedName>
    <definedName name="Z_0A4C2D73_EA87_11DA_B6F6_00609720E0A1_.wvu.PrintTitles" localSheetId="0" hidden="1">#REF!</definedName>
    <definedName name="Z_0A4C2D73_EA87_11DA_B6F6_00609720E0A1_.wvu.PrintTitles" hidden="1">#REF!</definedName>
    <definedName name="Z_0A4C2D74_EA87_11DA_B6F6_00609720E0A1_.wvu.FilterData" localSheetId="11" hidden="1">#REF!</definedName>
    <definedName name="Z_0A4C2D74_EA87_11DA_B6F6_00609720E0A1_.wvu.FilterData" localSheetId="4" hidden="1">#REF!</definedName>
    <definedName name="Z_0A4C2D74_EA87_11DA_B6F6_00609720E0A1_.wvu.FilterData" localSheetId="7" hidden="1">#REF!</definedName>
    <definedName name="Z_0A4C2D74_EA87_11DA_B6F6_00609720E0A1_.wvu.FilterData" localSheetId="6" hidden="1">#REF!</definedName>
    <definedName name="Z_0A4C2D74_EA87_11DA_B6F6_00609720E0A1_.wvu.FilterData" localSheetId="0" hidden="1">#REF!</definedName>
    <definedName name="Z_0A4C2D74_EA87_11DA_B6F6_00609720E0A1_.wvu.FilterData" hidden="1">#REF!</definedName>
    <definedName name="Z_0A4C2D74_EA87_11DA_B6F6_00609720E0A1_.wvu.PrintArea" localSheetId="11" hidden="1">#REF!</definedName>
    <definedName name="Z_0A4C2D74_EA87_11DA_B6F6_00609720E0A1_.wvu.PrintArea" localSheetId="4" hidden="1">#REF!</definedName>
    <definedName name="Z_0A4C2D74_EA87_11DA_B6F6_00609720E0A1_.wvu.PrintArea" localSheetId="7" hidden="1">#REF!</definedName>
    <definedName name="Z_0A4C2D74_EA87_11DA_B6F6_00609720E0A1_.wvu.PrintArea" localSheetId="6" hidden="1">#REF!</definedName>
    <definedName name="Z_0A4C2D74_EA87_11DA_B6F6_00609720E0A1_.wvu.PrintArea" localSheetId="0" hidden="1">#REF!</definedName>
    <definedName name="Z_0A4C2D74_EA87_11DA_B6F6_00609720E0A1_.wvu.PrintArea" hidden="1">#REF!</definedName>
    <definedName name="Z_0A4C2D74_EA87_11DA_B6F6_00609720E0A1_.wvu.PrintTitles" localSheetId="11" hidden="1">#REF!</definedName>
    <definedName name="Z_0A4C2D74_EA87_11DA_B6F6_00609720E0A1_.wvu.PrintTitles" localSheetId="4" hidden="1">#REF!</definedName>
    <definedName name="Z_0A4C2D74_EA87_11DA_B6F6_00609720E0A1_.wvu.PrintTitles" localSheetId="7" hidden="1">#REF!</definedName>
    <definedName name="Z_0A4C2D74_EA87_11DA_B6F6_00609720E0A1_.wvu.PrintTitles" localSheetId="6" hidden="1">#REF!</definedName>
    <definedName name="Z_0A4C2D74_EA87_11DA_B6F6_00609720E0A1_.wvu.PrintTitles" localSheetId="0" hidden="1">#REF!</definedName>
    <definedName name="Z_0A4C2D74_EA87_11DA_B6F6_00609720E0A1_.wvu.PrintTitles" hidden="1">#REF!</definedName>
    <definedName name="Z_0A4C2D75_EA87_11DA_B6F6_00609720E0A1_.wvu.FilterData" localSheetId="11" hidden="1">#REF!</definedName>
    <definedName name="Z_0A4C2D75_EA87_11DA_B6F6_00609720E0A1_.wvu.FilterData" localSheetId="4" hidden="1">#REF!</definedName>
    <definedName name="Z_0A4C2D75_EA87_11DA_B6F6_00609720E0A1_.wvu.FilterData" localSheetId="7" hidden="1">#REF!</definedName>
    <definedName name="Z_0A4C2D75_EA87_11DA_B6F6_00609720E0A1_.wvu.FilterData" localSheetId="6" hidden="1">#REF!</definedName>
    <definedName name="Z_0A4C2D75_EA87_11DA_B6F6_00609720E0A1_.wvu.FilterData" localSheetId="0" hidden="1">#REF!</definedName>
    <definedName name="Z_0A4C2D75_EA87_11DA_B6F6_00609720E0A1_.wvu.FilterData" hidden="1">#REF!</definedName>
    <definedName name="Z_0A4C2D75_EA87_11DA_B6F6_00609720E0A1_.wvu.PrintArea" localSheetId="11" hidden="1">#REF!</definedName>
    <definedName name="Z_0A4C2D75_EA87_11DA_B6F6_00609720E0A1_.wvu.PrintArea" localSheetId="4" hidden="1">#REF!</definedName>
    <definedName name="Z_0A4C2D75_EA87_11DA_B6F6_00609720E0A1_.wvu.PrintArea" localSheetId="7" hidden="1">#REF!</definedName>
    <definedName name="Z_0A4C2D75_EA87_11DA_B6F6_00609720E0A1_.wvu.PrintArea" localSheetId="6" hidden="1">#REF!</definedName>
    <definedName name="Z_0A4C2D75_EA87_11DA_B6F6_00609720E0A1_.wvu.PrintArea" localSheetId="0" hidden="1">#REF!</definedName>
    <definedName name="Z_0A4C2D75_EA87_11DA_B6F6_00609720E0A1_.wvu.PrintArea" hidden="1">#REF!</definedName>
    <definedName name="Z_0A4C2D75_EA87_11DA_B6F6_00609720E0A1_.wvu.PrintTitles" localSheetId="11" hidden="1">#REF!</definedName>
    <definedName name="Z_0A4C2D75_EA87_11DA_B6F6_00609720E0A1_.wvu.PrintTitles" localSheetId="4" hidden="1">#REF!</definedName>
    <definedName name="Z_0A4C2D75_EA87_11DA_B6F6_00609720E0A1_.wvu.PrintTitles" localSheetId="7" hidden="1">#REF!</definedName>
    <definedName name="Z_0A4C2D75_EA87_11DA_B6F6_00609720E0A1_.wvu.PrintTitles" localSheetId="6" hidden="1">#REF!</definedName>
    <definedName name="Z_0A4C2D75_EA87_11DA_B6F6_00609720E0A1_.wvu.PrintTitles" localSheetId="0" hidden="1">#REF!</definedName>
    <definedName name="Z_0A4C2D75_EA87_11DA_B6F6_00609720E0A1_.wvu.PrintTitles" hidden="1">#REF!</definedName>
    <definedName name="Z_0A4C2D76_EA87_11DA_B6F6_00609720E0A1_.wvu.FilterData" localSheetId="11" hidden="1">#REF!</definedName>
    <definedName name="Z_0A4C2D76_EA87_11DA_B6F6_00609720E0A1_.wvu.FilterData" localSheetId="4" hidden="1">#REF!</definedName>
    <definedName name="Z_0A4C2D76_EA87_11DA_B6F6_00609720E0A1_.wvu.FilterData" localSheetId="7" hidden="1">#REF!</definedName>
    <definedName name="Z_0A4C2D76_EA87_11DA_B6F6_00609720E0A1_.wvu.FilterData" localSheetId="6" hidden="1">#REF!</definedName>
    <definedName name="Z_0A4C2D76_EA87_11DA_B6F6_00609720E0A1_.wvu.FilterData" localSheetId="0" hidden="1">#REF!</definedName>
    <definedName name="Z_0A4C2D76_EA87_11DA_B6F6_00609720E0A1_.wvu.FilterData" hidden="1">#REF!</definedName>
    <definedName name="Z_0A4C2D76_EA87_11DA_B6F6_00609720E0A1_.wvu.PrintArea" localSheetId="11" hidden="1">#REF!</definedName>
    <definedName name="Z_0A4C2D76_EA87_11DA_B6F6_00609720E0A1_.wvu.PrintArea" localSheetId="4" hidden="1">#REF!</definedName>
    <definedName name="Z_0A4C2D76_EA87_11DA_B6F6_00609720E0A1_.wvu.PrintArea" localSheetId="7" hidden="1">#REF!</definedName>
    <definedName name="Z_0A4C2D76_EA87_11DA_B6F6_00609720E0A1_.wvu.PrintArea" localSheetId="6" hidden="1">#REF!</definedName>
    <definedName name="Z_0A4C2D76_EA87_11DA_B6F6_00609720E0A1_.wvu.PrintArea" localSheetId="0" hidden="1">#REF!</definedName>
    <definedName name="Z_0A4C2D76_EA87_11DA_B6F6_00609720E0A1_.wvu.PrintArea" hidden="1">#REF!</definedName>
    <definedName name="Z_0A4C2D76_EA87_11DA_B6F6_00609720E0A1_.wvu.PrintTitles" localSheetId="11" hidden="1">#REF!</definedName>
    <definedName name="Z_0A4C2D76_EA87_11DA_B6F6_00609720E0A1_.wvu.PrintTitles" localSheetId="4" hidden="1">#REF!</definedName>
    <definedName name="Z_0A4C2D76_EA87_11DA_B6F6_00609720E0A1_.wvu.PrintTitles" localSheetId="7" hidden="1">#REF!</definedName>
    <definedName name="Z_0A4C2D76_EA87_11DA_B6F6_00609720E0A1_.wvu.PrintTitles" localSheetId="6" hidden="1">#REF!</definedName>
    <definedName name="Z_0A4C2D76_EA87_11DA_B6F6_00609720E0A1_.wvu.PrintTitles" localSheetId="0" hidden="1">#REF!</definedName>
    <definedName name="Z_0A4C2D76_EA87_11DA_B6F6_00609720E0A1_.wvu.PrintTitles" hidden="1">#REF!</definedName>
    <definedName name="Z_0E0DE1F8_394A_4093_8E74_B2A631A3A88C_.wvu.FilterData" localSheetId="11" hidden="1">#REF!</definedName>
    <definedName name="Z_0E0DE1F8_394A_4093_8E74_B2A631A3A88C_.wvu.FilterData" localSheetId="4" hidden="1">#REF!</definedName>
    <definedName name="Z_0E0DE1F8_394A_4093_8E74_B2A631A3A88C_.wvu.FilterData" localSheetId="7" hidden="1">#REF!</definedName>
    <definedName name="Z_0E0DE1F8_394A_4093_8E74_B2A631A3A88C_.wvu.FilterData" localSheetId="6" hidden="1">#REF!</definedName>
    <definedName name="Z_0E0DE1F8_394A_4093_8E74_B2A631A3A88C_.wvu.FilterData" localSheetId="0" hidden="1">#REF!</definedName>
    <definedName name="Z_0E0DE1F8_394A_4093_8E74_B2A631A3A88C_.wvu.FilterData" hidden="1">#REF!</definedName>
    <definedName name="Z_0E0DE1F8_394A_4093_8E74_B2A631A3A88C_.wvu.PrintArea" localSheetId="11" hidden="1">#REF!</definedName>
    <definedName name="Z_0E0DE1F8_394A_4093_8E74_B2A631A3A88C_.wvu.PrintArea" localSheetId="4" hidden="1">#REF!</definedName>
    <definedName name="Z_0E0DE1F8_394A_4093_8E74_B2A631A3A88C_.wvu.PrintArea" localSheetId="7" hidden="1">#REF!</definedName>
    <definedName name="Z_0E0DE1F8_394A_4093_8E74_B2A631A3A88C_.wvu.PrintArea" localSheetId="6" hidden="1">#REF!</definedName>
    <definedName name="Z_0E0DE1F8_394A_4093_8E74_B2A631A3A88C_.wvu.PrintArea" localSheetId="0" hidden="1">#REF!</definedName>
    <definedName name="Z_0E0DE1F8_394A_4093_8E74_B2A631A3A88C_.wvu.PrintArea" hidden="1">#REF!</definedName>
    <definedName name="Z_0E0DE1F8_394A_4093_8E74_B2A631A3A88C_.wvu.PrintTitles" localSheetId="11" hidden="1">#REF!</definedName>
    <definedName name="Z_0E0DE1F8_394A_4093_8E74_B2A631A3A88C_.wvu.PrintTitles" localSheetId="4" hidden="1">#REF!</definedName>
    <definedName name="Z_0E0DE1F8_394A_4093_8E74_B2A631A3A88C_.wvu.PrintTitles" localSheetId="7" hidden="1">#REF!</definedName>
    <definedName name="Z_0E0DE1F8_394A_4093_8E74_B2A631A3A88C_.wvu.PrintTitles" localSheetId="6" hidden="1">#REF!</definedName>
    <definedName name="Z_0E0DE1F8_394A_4093_8E74_B2A631A3A88C_.wvu.PrintTitles" localSheetId="0" hidden="1">#REF!</definedName>
    <definedName name="Z_0E0DE1F8_394A_4093_8E74_B2A631A3A88C_.wvu.PrintTitles" hidden="1">#REF!</definedName>
    <definedName name="Z_18C710ED_70CF_48D0_92F5_038A88335068_.wvu.FilterData" localSheetId="11" hidden="1">#REF!</definedName>
    <definedName name="Z_18C710ED_70CF_48D0_92F5_038A88335068_.wvu.FilterData" localSheetId="4" hidden="1">#REF!</definedName>
    <definedName name="Z_18C710ED_70CF_48D0_92F5_038A88335068_.wvu.FilterData" localSheetId="7" hidden="1">#REF!</definedName>
    <definedName name="Z_18C710ED_70CF_48D0_92F5_038A88335068_.wvu.FilterData" localSheetId="6" hidden="1">#REF!</definedName>
    <definedName name="Z_18C710ED_70CF_48D0_92F5_038A88335068_.wvu.FilterData" localSheetId="0" hidden="1">#REF!</definedName>
    <definedName name="Z_18C710ED_70CF_48D0_92F5_038A88335068_.wvu.FilterData" hidden="1">#REF!</definedName>
    <definedName name="Z_18C710ED_70CF_48D0_92F5_038A88335068_.wvu.PrintArea" localSheetId="11" hidden="1">#REF!</definedName>
    <definedName name="Z_18C710ED_70CF_48D0_92F5_038A88335068_.wvu.PrintArea" localSheetId="4" hidden="1">#REF!</definedName>
    <definedName name="Z_18C710ED_70CF_48D0_92F5_038A88335068_.wvu.PrintArea" localSheetId="7" hidden="1">#REF!</definedName>
    <definedName name="Z_18C710ED_70CF_48D0_92F5_038A88335068_.wvu.PrintArea" localSheetId="6" hidden="1">#REF!</definedName>
    <definedName name="Z_18C710ED_70CF_48D0_92F5_038A88335068_.wvu.PrintArea" localSheetId="0" hidden="1">#REF!</definedName>
    <definedName name="Z_18C710ED_70CF_48D0_92F5_038A88335068_.wvu.PrintArea" hidden="1">#REF!</definedName>
    <definedName name="Z_18C710ED_70CF_48D0_92F5_038A88335068_.wvu.PrintTitles" localSheetId="11" hidden="1">#REF!</definedName>
    <definedName name="Z_18C710ED_70CF_48D0_92F5_038A88335068_.wvu.PrintTitles" localSheetId="4" hidden="1">#REF!</definedName>
    <definedName name="Z_18C710ED_70CF_48D0_92F5_038A88335068_.wvu.PrintTitles" localSheetId="7" hidden="1">#REF!</definedName>
    <definedName name="Z_18C710ED_70CF_48D0_92F5_038A88335068_.wvu.PrintTitles" localSheetId="6" hidden="1">#REF!</definedName>
    <definedName name="Z_18C710ED_70CF_48D0_92F5_038A88335068_.wvu.PrintTitles" localSheetId="0" hidden="1">#REF!</definedName>
    <definedName name="Z_18C710ED_70CF_48D0_92F5_038A88335068_.wvu.PrintTitles" hidden="1">#REF!</definedName>
    <definedName name="Z_378D82E8_FE69_4712_AE73_9D578C4190DE_.wvu.FilterData" localSheetId="11" hidden="1">#REF!</definedName>
    <definedName name="Z_378D82E8_FE69_4712_AE73_9D578C4190DE_.wvu.FilterData" localSheetId="4" hidden="1">#REF!</definedName>
    <definedName name="Z_378D82E8_FE69_4712_AE73_9D578C4190DE_.wvu.FilterData" localSheetId="7" hidden="1">#REF!</definedName>
    <definedName name="Z_378D82E8_FE69_4712_AE73_9D578C4190DE_.wvu.FilterData" localSheetId="6" hidden="1">#REF!</definedName>
    <definedName name="Z_378D82E8_FE69_4712_AE73_9D578C4190DE_.wvu.FilterData" localSheetId="0" hidden="1">#REF!</definedName>
    <definedName name="Z_378D82E8_FE69_4712_AE73_9D578C4190DE_.wvu.FilterData" hidden="1">#REF!</definedName>
    <definedName name="Z_378D82E8_FE69_4712_AE73_9D578C4190DE_.wvu.PrintArea" localSheetId="11" hidden="1">#REF!</definedName>
    <definedName name="Z_378D82E8_FE69_4712_AE73_9D578C4190DE_.wvu.PrintArea" localSheetId="4" hidden="1">#REF!</definedName>
    <definedName name="Z_378D82E8_FE69_4712_AE73_9D578C4190DE_.wvu.PrintArea" localSheetId="7" hidden="1">#REF!</definedName>
    <definedName name="Z_378D82E8_FE69_4712_AE73_9D578C4190DE_.wvu.PrintArea" localSheetId="6" hidden="1">#REF!</definedName>
    <definedName name="Z_378D82E8_FE69_4712_AE73_9D578C4190DE_.wvu.PrintArea" localSheetId="0" hidden="1">#REF!</definedName>
    <definedName name="Z_378D82E8_FE69_4712_AE73_9D578C4190DE_.wvu.PrintArea" hidden="1">#REF!</definedName>
    <definedName name="Z_378D82E8_FE69_4712_AE73_9D578C4190DE_.wvu.PrintTitles" localSheetId="11" hidden="1">#REF!</definedName>
    <definedName name="Z_378D82E8_FE69_4712_AE73_9D578C4190DE_.wvu.PrintTitles" localSheetId="4" hidden="1">#REF!</definedName>
    <definedName name="Z_378D82E8_FE69_4712_AE73_9D578C4190DE_.wvu.PrintTitles" localSheetId="7" hidden="1">#REF!</definedName>
    <definedName name="Z_378D82E8_FE69_4712_AE73_9D578C4190DE_.wvu.PrintTitles" localSheetId="6" hidden="1">#REF!</definedName>
    <definedName name="Z_378D82E8_FE69_4712_AE73_9D578C4190DE_.wvu.PrintTitles" localSheetId="0" hidden="1">#REF!</definedName>
    <definedName name="Z_378D82E8_FE69_4712_AE73_9D578C4190DE_.wvu.PrintTitles" hidden="1">#REF!</definedName>
    <definedName name="Z_381FCF61_DF95_4756_B103_A1118DFFDE02_.wvu.FilterData" localSheetId="11" hidden="1">#REF!</definedName>
    <definedName name="Z_381FCF61_DF95_4756_B103_A1118DFFDE02_.wvu.FilterData" localSheetId="4" hidden="1">#REF!</definedName>
    <definedName name="Z_381FCF61_DF95_4756_B103_A1118DFFDE02_.wvu.FilterData" localSheetId="7" hidden="1">#REF!</definedName>
    <definedName name="Z_381FCF61_DF95_4756_B103_A1118DFFDE02_.wvu.FilterData" localSheetId="6" hidden="1">#REF!</definedName>
    <definedName name="Z_381FCF61_DF95_4756_B103_A1118DFFDE02_.wvu.FilterData" localSheetId="0" hidden="1">#REF!</definedName>
    <definedName name="Z_381FCF61_DF95_4756_B103_A1118DFFDE02_.wvu.FilterData" hidden="1">#REF!</definedName>
    <definedName name="Z_381FCF61_DF95_4756_B103_A1118DFFDE02_.wvu.PrintArea" localSheetId="11" hidden="1">#REF!</definedName>
    <definedName name="Z_381FCF61_DF95_4756_B103_A1118DFFDE02_.wvu.PrintArea" localSheetId="4" hidden="1">#REF!</definedName>
    <definedName name="Z_381FCF61_DF95_4756_B103_A1118DFFDE02_.wvu.PrintArea" localSheetId="7" hidden="1">#REF!</definedName>
    <definedName name="Z_381FCF61_DF95_4756_B103_A1118DFFDE02_.wvu.PrintArea" localSheetId="6" hidden="1">#REF!</definedName>
    <definedName name="Z_381FCF61_DF95_4756_B103_A1118DFFDE02_.wvu.PrintArea" localSheetId="0" hidden="1">#REF!</definedName>
    <definedName name="Z_381FCF61_DF95_4756_B103_A1118DFFDE02_.wvu.PrintArea" hidden="1">#REF!</definedName>
    <definedName name="Z_381FCF61_DF95_4756_B103_A1118DFFDE02_.wvu.PrintTitles" localSheetId="11" hidden="1">#REF!</definedName>
    <definedName name="Z_381FCF61_DF95_4756_B103_A1118DFFDE02_.wvu.PrintTitles" localSheetId="4" hidden="1">#REF!</definedName>
    <definedName name="Z_381FCF61_DF95_4756_B103_A1118DFFDE02_.wvu.PrintTitles" localSheetId="7" hidden="1">#REF!</definedName>
    <definedName name="Z_381FCF61_DF95_4756_B103_A1118DFFDE02_.wvu.PrintTitles" localSheetId="6" hidden="1">#REF!</definedName>
    <definedName name="Z_381FCF61_DF95_4756_B103_A1118DFFDE02_.wvu.PrintTitles" localSheetId="0" hidden="1">#REF!</definedName>
    <definedName name="Z_381FCF61_DF95_4756_B103_A1118DFFDE02_.wvu.PrintTitles" hidden="1">#REF!</definedName>
    <definedName name="Z_3B3C0CA1_2A9C_45FD_9823_50B200F6C0D1_.wvu.FilterData" localSheetId="11" hidden="1">#REF!</definedName>
    <definedName name="Z_3B3C0CA1_2A9C_45FD_9823_50B200F6C0D1_.wvu.FilterData" localSheetId="4" hidden="1">#REF!</definedName>
    <definedName name="Z_3B3C0CA1_2A9C_45FD_9823_50B200F6C0D1_.wvu.FilterData" localSheetId="7" hidden="1">#REF!</definedName>
    <definedName name="Z_3B3C0CA1_2A9C_45FD_9823_50B200F6C0D1_.wvu.FilterData" localSheetId="6" hidden="1">#REF!</definedName>
    <definedName name="Z_3B3C0CA1_2A9C_45FD_9823_50B200F6C0D1_.wvu.FilterData" localSheetId="0" hidden="1">#REF!</definedName>
    <definedName name="Z_3B3C0CA1_2A9C_45FD_9823_50B200F6C0D1_.wvu.FilterData" hidden="1">#REF!</definedName>
    <definedName name="Z_3B3C0CA1_2A9C_45FD_9823_50B200F6C0D1_.wvu.PrintArea" localSheetId="11" hidden="1">#REF!</definedName>
    <definedName name="Z_3B3C0CA1_2A9C_45FD_9823_50B200F6C0D1_.wvu.PrintArea" localSheetId="4" hidden="1">#REF!</definedName>
    <definedName name="Z_3B3C0CA1_2A9C_45FD_9823_50B200F6C0D1_.wvu.PrintArea" localSheetId="7" hidden="1">#REF!</definedName>
    <definedName name="Z_3B3C0CA1_2A9C_45FD_9823_50B200F6C0D1_.wvu.PrintArea" localSheetId="6" hidden="1">#REF!</definedName>
    <definedName name="Z_3B3C0CA1_2A9C_45FD_9823_50B200F6C0D1_.wvu.PrintArea" localSheetId="0" hidden="1">#REF!</definedName>
    <definedName name="Z_3B3C0CA1_2A9C_45FD_9823_50B200F6C0D1_.wvu.PrintArea" hidden="1">#REF!</definedName>
    <definedName name="Z_3B3C0CA1_2A9C_45FD_9823_50B200F6C0D1_.wvu.PrintTitles" localSheetId="11" hidden="1">#REF!</definedName>
    <definedName name="Z_3B3C0CA1_2A9C_45FD_9823_50B200F6C0D1_.wvu.PrintTitles" localSheetId="4" hidden="1">#REF!</definedName>
    <definedName name="Z_3B3C0CA1_2A9C_45FD_9823_50B200F6C0D1_.wvu.PrintTitles" localSheetId="7" hidden="1">#REF!</definedName>
    <definedName name="Z_3B3C0CA1_2A9C_45FD_9823_50B200F6C0D1_.wvu.PrintTitles" localSheetId="6" hidden="1">#REF!</definedName>
    <definedName name="Z_3B3C0CA1_2A9C_45FD_9823_50B200F6C0D1_.wvu.PrintTitles" localSheetId="0" hidden="1">#REF!</definedName>
    <definedName name="Z_3B3C0CA1_2A9C_45FD_9823_50B200F6C0D1_.wvu.PrintTitles" hidden="1">#REF!</definedName>
    <definedName name="Z_3E9430E5_6A83_435B_9E47_1B8F7E18D67C_.wvu.FilterData" localSheetId="11" hidden="1">#REF!</definedName>
    <definedName name="Z_3E9430E5_6A83_435B_9E47_1B8F7E18D67C_.wvu.FilterData" localSheetId="4" hidden="1">#REF!</definedName>
    <definedName name="Z_3E9430E5_6A83_435B_9E47_1B8F7E18D67C_.wvu.FilterData" localSheetId="7" hidden="1">#REF!</definedName>
    <definedName name="Z_3E9430E5_6A83_435B_9E47_1B8F7E18D67C_.wvu.FilterData" localSheetId="6" hidden="1">#REF!</definedName>
    <definedName name="Z_3E9430E5_6A83_435B_9E47_1B8F7E18D67C_.wvu.FilterData" localSheetId="0" hidden="1">#REF!</definedName>
    <definedName name="Z_3E9430E5_6A83_435B_9E47_1B8F7E18D67C_.wvu.FilterData" hidden="1">#REF!</definedName>
    <definedName name="Z_3E9430E5_6A83_435B_9E47_1B8F7E18D67C_.wvu.PrintArea" localSheetId="11" hidden="1">#REF!</definedName>
    <definedName name="Z_3E9430E5_6A83_435B_9E47_1B8F7E18D67C_.wvu.PrintArea" localSheetId="4" hidden="1">#REF!</definedName>
    <definedName name="Z_3E9430E5_6A83_435B_9E47_1B8F7E18D67C_.wvu.PrintArea" localSheetId="7" hidden="1">#REF!</definedName>
    <definedName name="Z_3E9430E5_6A83_435B_9E47_1B8F7E18D67C_.wvu.PrintArea" localSheetId="6" hidden="1">#REF!</definedName>
    <definedName name="Z_3E9430E5_6A83_435B_9E47_1B8F7E18D67C_.wvu.PrintArea" localSheetId="0" hidden="1">#REF!</definedName>
    <definedName name="Z_3E9430E5_6A83_435B_9E47_1B8F7E18D67C_.wvu.PrintArea" hidden="1">#REF!</definedName>
    <definedName name="Z_3E9430E5_6A83_435B_9E47_1B8F7E18D67C_.wvu.PrintTitles" localSheetId="11" hidden="1">#REF!</definedName>
    <definedName name="Z_3E9430E5_6A83_435B_9E47_1B8F7E18D67C_.wvu.PrintTitles" localSheetId="4" hidden="1">#REF!</definedName>
    <definedName name="Z_3E9430E5_6A83_435B_9E47_1B8F7E18D67C_.wvu.PrintTitles" localSheetId="7" hidden="1">#REF!</definedName>
    <definedName name="Z_3E9430E5_6A83_435B_9E47_1B8F7E18D67C_.wvu.PrintTitles" localSheetId="6" hidden="1">#REF!</definedName>
    <definedName name="Z_3E9430E5_6A83_435B_9E47_1B8F7E18D67C_.wvu.PrintTitles" localSheetId="0" hidden="1">#REF!</definedName>
    <definedName name="Z_3E9430E5_6A83_435B_9E47_1B8F7E18D67C_.wvu.PrintTitles" hidden="1">#REF!</definedName>
    <definedName name="Z_4A14CB5C_2287_4F6E_9A65_22F0A4D81D81_.wvu.FilterData" localSheetId="11" hidden="1">#REF!</definedName>
    <definedName name="Z_4A14CB5C_2287_4F6E_9A65_22F0A4D81D81_.wvu.FilterData" localSheetId="4" hidden="1">#REF!</definedName>
    <definedName name="Z_4A14CB5C_2287_4F6E_9A65_22F0A4D81D81_.wvu.FilterData" localSheetId="7" hidden="1">#REF!</definedName>
    <definedName name="Z_4A14CB5C_2287_4F6E_9A65_22F0A4D81D81_.wvu.FilterData" localSheetId="6" hidden="1">#REF!</definedName>
    <definedName name="Z_4A14CB5C_2287_4F6E_9A65_22F0A4D81D81_.wvu.FilterData" localSheetId="0" hidden="1">#REF!</definedName>
    <definedName name="Z_4A14CB5C_2287_4F6E_9A65_22F0A4D81D81_.wvu.FilterData" hidden="1">#REF!</definedName>
    <definedName name="Z_4A14CB5C_2287_4F6E_9A65_22F0A4D81D81_.wvu.PrintArea" localSheetId="11" hidden="1">#REF!</definedName>
    <definedName name="Z_4A14CB5C_2287_4F6E_9A65_22F0A4D81D81_.wvu.PrintArea" localSheetId="4" hidden="1">#REF!</definedName>
    <definedName name="Z_4A14CB5C_2287_4F6E_9A65_22F0A4D81D81_.wvu.PrintArea" localSheetId="7" hidden="1">#REF!</definedName>
    <definedName name="Z_4A14CB5C_2287_4F6E_9A65_22F0A4D81D81_.wvu.PrintArea" localSheetId="6" hidden="1">#REF!</definedName>
    <definedName name="Z_4A14CB5C_2287_4F6E_9A65_22F0A4D81D81_.wvu.PrintArea" localSheetId="0" hidden="1">#REF!</definedName>
    <definedName name="Z_4A14CB5C_2287_4F6E_9A65_22F0A4D81D81_.wvu.PrintArea" hidden="1">#REF!</definedName>
    <definedName name="Z_4A14CB5C_2287_4F6E_9A65_22F0A4D81D81_.wvu.PrintTitles" localSheetId="11" hidden="1">#REF!</definedName>
    <definedName name="Z_4A14CB5C_2287_4F6E_9A65_22F0A4D81D81_.wvu.PrintTitles" localSheetId="4" hidden="1">#REF!</definedName>
    <definedName name="Z_4A14CB5C_2287_4F6E_9A65_22F0A4D81D81_.wvu.PrintTitles" localSheetId="7" hidden="1">#REF!</definedName>
    <definedName name="Z_4A14CB5C_2287_4F6E_9A65_22F0A4D81D81_.wvu.PrintTitles" localSheetId="6" hidden="1">#REF!</definedName>
    <definedName name="Z_4A14CB5C_2287_4F6E_9A65_22F0A4D81D81_.wvu.PrintTitles" localSheetId="0" hidden="1">#REF!</definedName>
    <definedName name="Z_4A14CB5C_2287_4F6E_9A65_22F0A4D81D81_.wvu.PrintTitles" hidden="1">#REF!</definedName>
    <definedName name="Z_4BBC24C4_A093_4EC9_8AFF_49C6F602CC39_.wvu.FilterData" localSheetId="11" hidden="1">#REF!</definedName>
    <definedName name="Z_4BBC24C4_A093_4EC9_8AFF_49C6F602CC39_.wvu.FilterData" localSheetId="4" hidden="1">#REF!</definedName>
    <definedName name="Z_4BBC24C4_A093_4EC9_8AFF_49C6F602CC39_.wvu.FilterData" localSheetId="7" hidden="1">#REF!</definedName>
    <definedName name="Z_4BBC24C4_A093_4EC9_8AFF_49C6F602CC39_.wvu.FilterData" localSheetId="6" hidden="1">#REF!</definedName>
    <definedName name="Z_4BBC24C4_A093_4EC9_8AFF_49C6F602CC39_.wvu.FilterData" localSheetId="0" hidden="1">#REF!</definedName>
    <definedName name="Z_4BBC24C4_A093_4EC9_8AFF_49C6F602CC39_.wvu.FilterData" hidden="1">#REF!</definedName>
    <definedName name="Z_4BBC24C4_A093_4EC9_8AFF_49C6F602CC39_.wvu.PrintArea" localSheetId="11" hidden="1">#REF!</definedName>
    <definedName name="Z_4BBC24C4_A093_4EC9_8AFF_49C6F602CC39_.wvu.PrintArea" localSheetId="4" hidden="1">#REF!</definedName>
    <definedName name="Z_4BBC24C4_A093_4EC9_8AFF_49C6F602CC39_.wvu.PrintArea" localSheetId="7" hidden="1">#REF!</definedName>
    <definedName name="Z_4BBC24C4_A093_4EC9_8AFF_49C6F602CC39_.wvu.PrintArea" localSheetId="6" hidden="1">#REF!</definedName>
    <definedName name="Z_4BBC24C4_A093_4EC9_8AFF_49C6F602CC39_.wvu.PrintArea" localSheetId="0" hidden="1">#REF!</definedName>
    <definedName name="Z_4BBC24C4_A093_4EC9_8AFF_49C6F602CC39_.wvu.PrintArea" hidden="1">#REF!</definedName>
    <definedName name="Z_4BBC24C4_A093_4EC9_8AFF_49C6F602CC39_.wvu.PrintTitles" localSheetId="11" hidden="1">#REF!</definedName>
    <definedName name="Z_4BBC24C4_A093_4EC9_8AFF_49C6F602CC39_.wvu.PrintTitles" localSheetId="4" hidden="1">#REF!</definedName>
    <definedName name="Z_4BBC24C4_A093_4EC9_8AFF_49C6F602CC39_.wvu.PrintTitles" localSheetId="7" hidden="1">#REF!</definedName>
    <definedName name="Z_4BBC24C4_A093_4EC9_8AFF_49C6F602CC39_.wvu.PrintTitles" localSheetId="6" hidden="1">#REF!</definedName>
    <definedName name="Z_4BBC24C4_A093_4EC9_8AFF_49C6F602CC39_.wvu.PrintTitles" localSheetId="0" hidden="1">#REF!</definedName>
    <definedName name="Z_4BBC24C4_A093_4EC9_8AFF_49C6F602CC39_.wvu.PrintTitles" hidden="1">#REF!</definedName>
    <definedName name="Z_504A8F9D_2C46_439E_975A_DF1C1FA56E7B_.wvu.FilterData" localSheetId="11" hidden="1">#REF!</definedName>
    <definedName name="Z_504A8F9D_2C46_439E_975A_DF1C1FA56E7B_.wvu.FilterData" localSheetId="4" hidden="1">#REF!</definedName>
    <definedName name="Z_504A8F9D_2C46_439E_975A_DF1C1FA56E7B_.wvu.FilterData" localSheetId="7" hidden="1">#REF!</definedName>
    <definedName name="Z_504A8F9D_2C46_439E_975A_DF1C1FA56E7B_.wvu.FilterData" localSheetId="6" hidden="1">#REF!</definedName>
    <definedName name="Z_504A8F9D_2C46_439E_975A_DF1C1FA56E7B_.wvu.FilterData" localSheetId="0" hidden="1">#REF!</definedName>
    <definedName name="Z_504A8F9D_2C46_439E_975A_DF1C1FA56E7B_.wvu.FilterData" hidden="1">#REF!</definedName>
    <definedName name="Z_504A8F9D_2C46_439E_975A_DF1C1FA56E7B_.wvu.PrintArea" localSheetId="11" hidden="1">#REF!</definedName>
    <definedName name="Z_504A8F9D_2C46_439E_975A_DF1C1FA56E7B_.wvu.PrintArea" localSheetId="4" hidden="1">#REF!</definedName>
    <definedName name="Z_504A8F9D_2C46_439E_975A_DF1C1FA56E7B_.wvu.PrintArea" localSheetId="7" hidden="1">#REF!</definedName>
    <definedName name="Z_504A8F9D_2C46_439E_975A_DF1C1FA56E7B_.wvu.PrintArea" localSheetId="6" hidden="1">#REF!</definedName>
    <definedName name="Z_504A8F9D_2C46_439E_975A_DF1C1FA56E7B_.wvu.PrintArea" localSheetId="0" hidden="1">#REF!</definedName>
    <definedName name="Z_504A8F9D_2C46_439E_975A_DF1C1FA56E7B_.wvu.PrintArea" hidden="1">#REF!</definedName>
    <definedName name="Z_504A8F9D_2C46_439E_975A_DF1C1FA56E7B_.wvu.PrintTitles" localSheetId="11" hidden="1">#REF!</definedName>
    <definedName name="Z_504A8F9D_2C46_439E_975A_DF1C1FA56E7B_.wvu.PrintTitles" localSheetId="4" hidden="1">#REF!</definedName>
    <definedName name="Z_504A8F9D_2C46_439E_975A_DF1C1FA56E7B_.wvu.PrintTitles" localSheetId="7" hidden="1">#REF!</definedName>
    <definedName name="Z_504A8F9D_2C46_439E_975A_DF1C1FA56E7B_.wvu.PrintTitles" localSheetId="6" hidden="1">#REF!</definedName>
    <definedName name="Z_504A8F9D_2C46_439E_975A_DF1C1FA56E7B_.wvu.PrintTitles" localSheetId="0" hidden="1">#REF!</definedName>
    <definedName name="Z_504A8F9D_2C46_439E_975A_DF1C1FA56E7B_.wvu.PrintTitles" hidden="1">#REF!</definedName>
    <definedName name="Z_653348E7_CDAD_4F62_A236_641A4BB6425A_.wvu.FilterData" localSheetId="11" hidden="1">#REF!</definedName>
    <definedName name="Z_653348E7_CDAD_4F62_A236_641A4BB6425A_.wvu.FilterData" localSheetId="4" hidden="1">#REF!</definedName>
    <definedName name="Z_653348E7_CDAD_4F62_A236_641A4BB6425A_.wvu.FilterData" localSheetId="7" hidden="1">#REF!</definedName>
    <definedName name="Z_653348E7_CDAD_4F62_A236_641A4BB6425A_.wvu.FilterData" localSheetId="6" hidden="1">#REF!</definedName>
    <definedName name="Z_653348E7_CDAD_4F62_A236_641A4BB6425A_.wvu.FilterData" localSheetId="0" hidden="1">#REF!</definedName>
    <definedName name="Z_653348E7_CDAD_4F62_A236_641A4BB6425A_.wvu.FilterData" hidden="1">#REF!</definedName>
    <definedName name="Z_653348E7_CDAD_4F62_A236_641A4BB6425A_.wvu.PrintArea" localSheetId="11" hidden="1">#REF!</definedName>
    <definedName name="Z_653348E7_CDAD_4F62_A236_641A4BB6425A_.wvu.PrintArea" localSheetId="4" hidden="1">#REF!</definedName>
    <definedName name="Z_653348E7_CDAD_4F62_A236_641A4BB6425A_.wvu.PrintArea" localSheetId="7" hidden="1">#REF!</definedName>
    <definedName name="Z_653348E7_CDAD_4F62_A236_641A4BB6425A_.wvu.PrintArea" localSheetId="6" hidden="1">#REF!</definedName>
    <definedName name="Z_653348E7_CDAD_4F62_A236_641A4BB6425A_.wvu.PrintArea" localSheetId="0" hidden="1">#REF!</definedName>
    <definedName name="Z_653348E7_CDAD_4F62_A236_641A4BB6425A_.wvu.PrintArea" hidden="1">#REF!</definedName>
    <definedName name="Z_653348E7_CDAD_4F62_A236_641A4BB6425A_.wvu.PrintTitles" localSheetId="11" hidden="1">#REF!</definedName>
    <definedName name="Z_653348E7_CDAD_4F62_A236_641A4BB6425A_.wvu.PrintTitles" localSheetId="4" hidden="1">#REF!</definedName>
    <definedName name="Z_653348E7_CDAD_4F62_A236_641A4BB6425A_.wvu.PrintTitles" localSheetId="7" hidden="1">#REF!</definedName>
    <definedName name="Z_653348E7_CDAD_4F62_A236_641A4BB6425A_.wvu.PrintTitles" localSheetId="6" hidden="1">#REF!</definedName>
    <definedName name="Z_653348E7_CDAD_4F62_A236_641A4BB6425A_.wvu.PrintTitles" localSheetId="0" hidden="1">#REF!</definedName>
    <definedName name="Z_653348E7_CDAD_4F62_A236_641A4BB6425A_.wvu.PrintTitles" hidden="1">#REF!</definedName>
    <definedName name="Z_68C48519_C8C2_4287_96F6_0F561F815CE8_.wvu.FilterData" localSheetId="11" hidden="1">#REF!</definedName>
    <definedName name="Z_68C48519_C8C2_4287_96F6_0F561F815CE8_.wvu.FilterData" localSheetId="4" hidden="1">#REF!</definedName>
    <definedName name="Z_68C48519_C8C2_4287_96F6_0F561F815CE8_.wvu.FilterData" localSheetId="7" hidden="1">#REF!</definedName>
    <definedName name="Z_68C48519_C8C2_4287_96F6_0F561F815CE8_.wvu.FilterData" localSheetId="6" hidden="1">#REF!</definedName>
    <definedName name="Z_68C48519_C8C2_4287_96F6_0F561F815CE8_.wvu.FilterData" localSheetId="0" hidden="1">#REF!</definedName>
    <definedName name="Z_68C48519_C8C2_4287_96F6_0F561F815CE8_.wvu.FilterData" hidden="1">#REF!</definedName>
    <definedName name="Z_68C48519_C8C2_4287_96F6_0F561F815CE8_.wvu.PrintArea" localSheetId="11" hidden="1">#REF!</definedName>
    <definedName name="Z_68C48519_C8C2_4287_96F6_0F561F815CE8_.wvu.PrintArea" localSheetId="4" hidden="1">#REF!</definedName>
    <definedName name="Z_68C48519_C8C2_4287_96F6_0F561F815CE8_.wvu.PrintArea" localSheetId="7" hidden="1">#REF!</definedName>
    <definedName name="Z_68C48519_C8C2_4287_96F6_0F561F815CE8_.wvu.PrintArea" localSheetId="6" hidden="1">#REF!</definedName>
    <definedName name="Z_68C48519_C8C2_4287_96F6_0F561F815CE8_.wvu.PrintArea" localSheetId="0" hidden="1">#REF!</definedName>
    <definedName name="Z_68C48519_C8C2_4287_96F6_0F561F815CE8_.wvu.PrintArea" hidden="1">#REF!</definedName>
    <definedName name="Z_68C48519_C8C2_4287_96F6_0F561F815CE8_.wvu.PrintTitles" localSheetId="11" hidden="1">#REF!</definedName>
    <definedName name="Z_68C48519_C8C2_4287_96F6_0F561F815CE8_.wvu.PrintTitles" localSheetId="4" hidden="1">#REF!</definedName>
    <definedName name="Z_68C48519_C8C2_4287_96F6_0F561F815CE8_.wvu.PrintTitles" localSheetId="7" hidden="1">#REF!</definedName>
    <definedName name="Z_68C48519_C8C2_4287_96F6_0F561F815CE8_.wvu.PrintTitles" localSheetId="6" hidden="1">#REF!</definedName>
    <definedName name="Z_68C48519_C8C2_4287_96F6_0F561F815CE8_.wvu.PrintTitles" localSheetId="0" hidden="1">#REF!</definedName>
    <definedName name="Z_68C48519_C8C2_4287_96F6_0F561F815CE8_.wvu.PrintTitles" hidden="1">#REF!</definedName>
    <definedName name="Z_6BA141F2_E104_11DA_B6F6_00609720E0A1_.wvu.FilterData" localSheetId="11" hidden="1">#REF!</definedName>
    <definedName name="Z_6BA141F2_E104_11DA_B6F6_00609720E0A1_.wvu.FilterData" localSheetId="4" hidden="1">#REF!</definedName>
    <definedName name="Z_6BA141F2_E104_11DA_B6F6_00609720E0A1_.wvu.FilterData" localSheetId="7" hidden="1">#REF!</definedName>
    <definedName name="Z_6BA141F2_E104_11DA_B6F6_00609720E0A1_.wvu.FilterData" localSheetId="6" hidden="1">#REF!</definedName>
    <definedName name="Z_6BA141F2_E104_11DA_B6F6_00609720E0A1_.wvu.FilterData" localSheetId="0" hidden="1">#REF!</definedName>
    <definedName name="Z_6BA141F2_E104_11DA_B6F6_00609720E0A1_.wvu.FilterData" hidden="1">#REF!</definedName>
    <definedName name="Z_6BA141F2_E104_11DA_B6F6_00609720E0A1_.wvu.PrintArea" localSheetId="11" hidden="1">#REF!</definedName>
    <definedName name="Z_6BA141F2_E104_11DA_B6F6_00609720E0A1_.wvu.PrintArea" localSheetId="4" hidden="1">#REF!</definedName>
    <definedName name="Z_6BA141F2_E104_11DA_B6F6_00609720E0A1_.wvu.PrintArea" localSheetId="7" hidden="1">#REF!</definedName>
    <definedName name="Z_6BA141F2_E104_11DA_B6F6_00609720E0A1_.wvu.PrintArea" localSheetId="6" hidden="1">#REF!</definedName>
    <definedName name="Z_6BA141F2_E104_11DA_B6F6_00609720E0A1_.wvu.PrintArea" localSheetId="0" hidden="1">#REF!</definedName>
    <definedName name="Z_6BA141F2_E104_11DA_B6F6_00609720E0A1_.wvu.PrintArea" hidden="1">#REF!</definedName>
    <definedName name="Z_6BA141F2_E104_11DA_B6F6_00609720E0A1_.wvu.PrintTitles" localSheetId="11" hidden="1">#REF!</definedName>
    <definedName name="Z_6BA141F2_E104_11DA_B6F6_00609720E0A1_.wvu.PrintTitles" localSheetId="4" hidden="1">#REF!</definedName>
    <definedName name="Z_6BA141F2_E104_11DA_B6F6_00609720E0A1_.wvu.PrintTitles" localSheetId="7" hidden="1">#REF!</definedName>
    <definedName name="Z_6BA141F2_E104_11DA_B6F6_00609720E0A1_.wvu.PrintTitles" localSheetId="6" hidden="1">#REF!</definedName>
    <definedName name="Z_6BA141F2_E104_11DA_B6F6_00609720E0A1_.wvu.PrintTitles" localSheetId="0" hidden="1">#REF!</definedName>
    <definedName name="Z_6BA141F2_E104_11DA_B6F6_00609720E0A1_.wvu.PrintTitles" hidden="1">#REF!</definedName>
    <definedName name="Z_6BA141F3_E104_11DA_B6F6_00609720E0A1_.wvu.FilterData" localSheetId="11" hidden="1">#REF!</definedName>
    <definedName name="Z_6BA141F3_E104_11DA_B6F6_00609720E0A1_.wvu.FilterData" localSheetId="4" hidden="1">#REF!</definedName>
    <definedName name="Z_6BA141F3_E104_11DA_B6F6_00609720E0A1_.wvu.FilterData" localSheetId="7" hidden="1">#REF!</definedName>
    <definedName name="Z_6BA141F3_E104_11DA_B6F6_00609720E0A1_.wvu.FilterData" localSheetId="6" hidden="1">#REF!</definedName>
    <definedName name="Z_6BA141F3_E104_11DA_B6F6_00609720E0A1_.wvu.FilterData" localSheetId="0" hidden="1">#REF!</definedName>
    <definedName name="Z_6BA141F3_E104_11DA_B6F6_00609720E0A1_.wvu.FilterData" hidden="1">#REF!</definedName>
    <definedName name="Z_6BA141F3_E104_11DA_B6F6_00609720E0A1_.wvu.PrintArea" localSheetId="11" hidden="1">#REF!</definedName>
    <definedName name="Z_6BA141F3_E104_11DA_B6F6_00609720E0A1_.wvu.PrintArea" localSheetId="4" hidden="1">#REF!</definedName>
    <definedName name="Z_6BA141F3_E104_11DA_B6F6_00609720E0A1_.wvu.PrintArea" localSheetId="7" hidden="1">#REF!</definedName>
    <definedName name="Z_6BA141F3_E104_11DA_B6F6_00609720E0A1_.wvu.PrintArea" localSheetId="6" hidden="1">#REF!</definedName>
    <definedName name="Z_6BA141F3_E104_11DA_B6F6_00609720E0A1_.wvu.PrintArea" localSheetId="0" hidden="1">#REF!</definedName>
    <definedName name="Z_6BA141F3_E104_11DA_B6F6_00609720E0A1_.wvu.PrintArea" hidden="1">#REF!</definedName>
    <definedName name="Z_6BA141F3_E104_11DA_B6F6_00609720E0A1_.wvu.PrintTitles" localSheetId="11" hidden="1">#REF!</definedName>
    <definedName name="Z_6BA141F3_E104_11DA_B6F6_00609720E0A1_.wvu.PrintTitles" localSheetId="4" hidden="1">#REF!</definedName>
    <definedName name="Z_6BA141F3_E104_11DA_B6F6_00609720E0A1_.wvu.PrintTitles" localSheetId="7" hidden="1">#REF!</definedName>
    <definedName name="Z_6BA141F3_E104_11DA_B6F6_00609720E0A1_.wvu.PrintTitles" localSheetId="6" hidden="1">#REF!</definedName>
    <definedName name="Z_6BA141F3_E104_11DA_B6F6_00609720E0A1_.wvu.PrintTitles" localSheetId="0" hidden="1">#REF!</definedName>
    <definedName name="Z_6BA141F3_E104_11DA_B6F6_00609720E0A1_.wvu.PrintTitles" hidden="1">#REF!</definedName>
    <definedName name="Z_6BA141F4_E104_11DA_B6F6_00609720E0A1_.wvu.FilterData" localSheetId="11" hidden="1">#REF!</definedName>
    <definedName name="Z_6BA141F4_E104_11DA_B6F6_00609720E0A1_.wvu.FilterData" localSheetId="4" hidden="1">#REF!</definedName>
    <definedName name="Z_6BA141F4_E104_11DA_B6F6_00609720E0A1_.wvu.FilterData" localSheetId="7" hidden="1">#REF!</definedName>
    <definedName name="Z_6BA141F4_E104_11DA_B6F6_00609720E0A1_.wvu.FilterData" localSheetId="6" hidden="1">#REF!</definedName>
    <definedName name="Z_6BA141F4_E104_11DA_B6F6_00609720E0A1_.wvu.FilterData" localSheetId="0" hidden="1">#REF!</definedName>
    <definedName name="Z_6BA141F4_E104_11DA_B6F6_00609720E0A1_.wvu.FilterData" hidden="1">#REF!</definedName>
    <definedName name="Z_6BA141F4_E104_11DA_B6F6_00609720E0A1_.wvu.PrintArea" localSheetId="11" hidden="1">#REF!</definedName>
    <definedName name="Z_6BA141F4_E104_11DA_B6F6_00609720E0A1_.wvu.PrintArea" localSheetId="4" hidden="1">#REF!</definedName>
    <definedName name="Z_6BA141F4_E104_11DA_B6F6_00609720E0A1_.wvu.PrintArea" localSheetId="7" hidden="1">#REF!</definedName>
    <definedName name="Z_6BA141F4_E104_11DA_B6F6_00609720E0A1_.wvu.PrintArea" localSheetId="6" hidden="1">#REF!</definedName>
    <definedName name="Z_6BA141F4_E104_11DA_B6F6_00609720E0A1_.wvu.PrintArea" localSheetId="0" hidden="1">#REF!</definedName>
    <definedName name="Z_6BA141F4_E104_11DA_B6F6_00609720E0A1_.wvu.PrintArea" hidden="1">#REF!</definedName>
    <definedName name="Z_6BA141F4_E104_11DA_B6F6_00609720E0A1_.wvu.PrintTitles" localSheetId="11" hidden="1">#REF!</definedName>
    <definedName name="Z_6BA141F4_E104_11DA_B6F6_00609720E0A1_.wvu.PrintTitles" localSheetId="4" hidden="1">#REF!</definedName>
    <definedName name="Z_6BA141F4_E104_11DA_B6F6_00609720E0A1_.wvu.PrintTitles" localSheetId="7" hidden="1">#REF!</definedName>
    <definedName name="Z_6BA141F4_E104_11DA_B6F6_00609720E0A1_.wvu.PrintTitles" localSheetId="6" hidden="1">#REF!</definedName>
    <definedName name="Z_6BA141F4_E104_11DA_B6F6_00609720E0A1_.wvu.PrintTitles" localSheetId="0" hidden="1">#REF!</definedName>
    <definedName name="Z_6BA141F4_E104_11DA_B6F6_00609720E0A1_.wvu.PrintTitles" hidden="1">#REF!</definedName>
    <definedName name="Z_6BA141F5_E104_11DA_B6F6_00609720E0A1_.wvu.FilterData" localSheetId="11" hidden="1">#REF!</definedName>
    <definedName name="Z_6BA141F5_E104_11DA_B6F6_00609720E0A1_.wvu.FilterData" localSheetId="4" hidden="1">#REF!</definedName>
    <definedName name="Z_6BA141F5_E104_11DA_B6F6_00609720E0A1_.wvu.FilterData" localSheetId="7" hidden="1">#REF!</definedName>
    <definedName name="Z_6BA141F5_E104_11DA_B6F6_00609720E0A1_.wvu.FilterData" localSheetId="6" hidden="1">#REF!</definedName>
    <definedName name="Z_6BA141F5_E104_11DA_B6F6_00609720E0A1_.wvu.FilterData" localSheetId="0" hidden="1">#REF!</definedName>
    <definedName name="Z_6BA141F5_E104_11DA_B6F6_00609720E0A1_.wvu.FilterData" hidden="1">#REF!</definedName>
    <definedName name="Z_6BA141F5_E104_11DA_B6F6_00609720E0A1_.wvu.PrintArea" localSheetId="11" hidden="1">#REF!</definedName>
    <definedName name="Z_6BA141F5_E104_11DA_B6F6_00609720E0A1_.wvu.PrintArea" localSheetId="4" hidden="1">#REF!</definedName>
    <definedName name="Z_6BA141F5_E104_11DA_B6F6_00609720E0A1_.wvu.PrintArea" localSheetId="7" hidden="1">#REF!</definedName>
    <definedName name="Z_6BA141F5_E104_11DA_B6F6_00609720E0A1_.wvu.PrintArea" localSheetId="6" hidden="1">#REF!</definedName>
    <definedName name="Z_6BA141F5_E104_11DA_B6F6_00609720E0A1_.wvu.PrintArea" localSheetId="0" hidden="1">#REF!</definedName>
    <definedName name="Z_6BA141F5_E104_11DA_B6F6_00609720E0A1_.wvu.PrintArea" hidden="1">#REF!</definedName>
    <definedName name="Z_6BA141F5_E104_11DA_B6F6_00609720E0A1_.wvu.PrintTitles" localSheetId="11" hidden="1">#REF!</definedName>
    <definedName name="Z_6BA141F5_E104_11DA_B6F6_00609720E0A1_.wvu.PrintTitles" localSheetId="4" hidden="1">#REF!</definedName>
    <definedName name="Z_6BA141F5_E104_11DA_B6F6_00609720E0A1_.wvu.PrintTitles" localSheetId="7" hidden="1">#REF!</definedName>
    <definedName name="Z_6BA141F5_E104_11DA_B6F6_00609720E0A1_.wvu.PrintTitles" localSheetId="6" hidden="1">#REF!</definedName>
    <definedName name="Z_6BA141F5_E104_11DA_B6F6_00609720E0A1_.wvu.PrintTitles" localSheetId="0" hidden="1">#REF!</definedName>
    <definedName name="Z_6BA141F5_E104_11DA_B6F6_00609720E0A1_.wvu.PrintTitles" hidden="1">#REF!</definedName>
    <definedName name="Z_6BA141F6_E104_11DA_B6F6_00609720E0A1_.wvu.FilterData" localSheetId="11" hidden="1">#REF!</definedName>
    <definedName name="Z_6BA141F6_E104_11DA_B6F6_00609720E0A1_.wvu.FilterData" localSheetId="4" hidden="1">#REF!</definedName>
    <definedName name="Z_6BA141F6_E104_11DA_B6F6_00609720E0A1_.wvu.FilterData" localSheetId="7" hidden="1">#REF!</definedName>
    <definedName name="Z_6BA141F6_E104_11DA_B6F6_00609720E0A1_.wvu.FilterData" localSheetId="6" hidden="1">#REF!</definedName>
    <definedName name="Z_6BA141F6_E104_11DA_B6F6_00609720E0A1_.wvu.FilterData" localSheetId="0" hidden="1">#REF!</definedName>
    <definedName name="Z_6BA141F6_E104_11DA_B6F6_00609720E0A1_.wvu.FilterData" hidden="1">#REF!</definedName>
    <definedName name="Z_6BA141F6_E104_11DA_B6F6_00609720E0A1_.wvu.PrintArea" localSheetId="11" hidden="1">#REF!</definedName>
    <definedName name="Z_6BA141F6_E104_11DA_B6F6_00609720E0A1_.wvu.PrintArea" localSheetId="4" hidden="1">#REF!</definedName>
    <definedName name="Z_6BA141F6_E104_11DA_B6F6_00609720E0A1_.wvu.PrintArea" localSheetId="7" hidden="1">#REF!</definedName>
    <definedName name="Z_6BA141F6_E104_11DA_B6F6_00609720E0A1_.wvu.PrintArea" localSheetId="6" hidden="1">#REF!</definedName>
    <definedName name="Z_6BA141F6_E104_11DA_B6F6_00609720E0A1_.wvu.PrintArea" localSheetId="0" hidden="1">#REF!</definedName>
    <definedName name="Z_6BA141F6_E104_11DA_B6F6_00609720E0A1_.wvu.PrintArea" hidden="1">#REF!</definedName>
    <definedName name="Z_6BA141F6_E104_11DA_B6F6_00609720E0A1_.wvu.PrintTitles" localSheetId="11" hidden="1">#REF!</definedName>
    <definedName name="Z_6BA141F6_E104_11DA_B6F6_00609720E0A1_.wvu.PrintTitles" localSheetId="4" hidden="1">#REF!</definedName>
    <definedName name="Z_6BA141F6_E104_11DA_B6F6_00609720E0A1_.wvu.PrintTitles" localSheetId="7" hidden="1">#REF!</definedName>
    <definedName name="Z_6BA141F6_E104_11DA_B6F6_00609720E0A1_.wvu.PrintTitles" localSheetId="6" hidden="1">#REF!</definedName>
    <definedName name="Z_6BA141F6_E104_11DA_B6F6_00609720E0A1_.wvu.PrintTitles" localSheetId="0" hidden="1">#REF!</definedName>
    <definedName name="Z_6BA141F6_E104_11DA_B6F6_00609720E0A1_.wvu.PrintTitles" hidden="1">#REF!</definedName>
    <definedName name="Z_726673D2_C579_4EF3_83C7_45DC3792EA6A_.wvu.FilterData" localSheetId="11" hidden="1">#REF!</definedName>
    <definedName name="Z_726673D2_C579_4EF3_83C7_45DC3792EA6A_.wvu.FilterData" localSheetId="4" hidden="1">#REF!</definedName>
    <definedName name="Z_726673D2_C579_4EF3_83C7_45DC3792EA6A_.wvu.FilterData" localSheetId="7" hidden="1">#REF!</definedName>
    <definedName name="Z_726673D2_C579_4EF3_83C7_45DC3792EA6A_.wvu.FilterData" localSheetId="6" hidden="1">#REF!</definedName>
    <definedName name="Z_726673D2_C579_4EF3_83C7_45DC3792EA6A_.wvu.FilterData" localSheetId="0" hidden="1">#REF!</definedName>
    <definedName name="Z_726673D2_C579_4EF3_83C7_45DC3792EA6A_.wvu.FilterData" hidden="1">#REF!</definedName>
    <definedName name="Z_726673D2_C579_4EF3_83C7_45DC3792EA6A_.wvu.PrintArea" localSheetId="11" hidden="1">#REF!</definedName>
    <definedName name="Z_726673D2_C579_4EF3_83C7_45DC3792EA6A_.wvu.PrintArea" localSheetId="4" hidden="1">#REF!</definedName>
    <definedName name="Z_726673D2_C579_4EF3_83C7_45DC3792EA6A_.wvu.PrintArea" localSheetId="7" hidden="1">#REF!</definedName>
    <definedName name="Z_726673D2_C579_4EF3_83C7_45DC3792EA6A_.wvu.PrintArea" localSheetId="6" hidden="1">#REF!</definedName>
    <definedName name="Z_726673D2_C579_4EF3_83C7_45DC3792EA6A_.wvu.PrintArea" localSheetId="0" hidden="1">#REF!</definedName>
    <definedName name="Z_726673D2_C579_4EF3_83C7_45DC3792EA6A_.wvu.PrintArea" hidden="1">#REF!</definedName>
    <definedName name="Z_726673D2_C579_4EF3_83C7_45DC3792EA6A_.wvu.PrintTitles" localSheetId="11" hidden="1">#REF!</definedName>
    <definedName name="Z_726673D2_C579_4EF3_83C7_45DC3792EA6A_.wvu.PrintTitles" localSheetId="4" hidden="1">#REF!</definedName>
    <definedName name="Z_726673D2_C579_4EF3_83C7_45DC3792EA6A_.wvu.PrintTitles" localSheetId="7" hidden="1">#REF!</definedName>
    <definedName name="Z_726673D2_C579_4EF3_83C7_45DC3792EA6A_.wvu.PrintTitles" localSheetId="6" hidden="1">#REF!</definedName>
    <definedName name="Z_726673D2_C579_4EF3_83C7_45DC3792EA6A_.wvu.PrintTitles" localSheetId="0" hidden="1">#REF!</definedName>
    <definedName name="Z_726673D2_C579_4EF3_83C7_45DC3792EA6A_.wvu.PrintTitles" hidden="1">#REF!</definedName>
    <definedName name="Z_729969D8_DFDA_47B9_ADA2_E05CF62B3DEF_.wvu.FilterData" localSheetId="11" hidden="1">#REF!</definedName>
    <definedName name="Z_729969D8_DFDA_47B9_ADA2_E05CF62B3DEF_.wvu.FilterData" localSheetId="4" hidden="1">#REF!</definedName>
    <definedName name="Z_729969D8_DFDA_47B9_ADA2_E05CF62B3DEF_.wvu.FilterData" localSheetId="7" hidden="1">#REF!</definedName>
    <definedName name="Z_729969D8_DFDA_47B9_ADA2_E05CF62B3DEF_.wvu.FilterData" localSheetId="6" hidden="1">#REF!</definedName>
    <definedName name="Z_729969D8_DFDA_47B9_ADA2_E05CF62B3DEF_.wvu.FilterData" localSheetId="0" hidden="1">#REF!</definedName>
    <definedName name="Z_729969D8_DFDA_47B9_ADA2_E05CF62B3DEF_.wvu.FilterData" hidden="1">#REF!</definedName>
    <definedName name="Z_729969D8_DFDA_47B9_ADA2_E05CF62B3DEF_.wvu.PrintArea" localSheetId="11" hidden="1">#REF!</definedName>
    <definedName name="Z_729969D8_DFDA_47B9_ADA2_E05CF62B3DEF_.wvu.PrintArea" localSheetId="4" hidden="1">#REF!</definedName>
    <definedName name="Z_729969D8_DFDA_47B9_ADA2_E05CF62B3DEF_.wvu.PrintArea" localSheetId="7" hidden="1">#REF!</definedName>
    <definedName name="Z_729969D8_DFDA_47B9_ADA2_E05CF62B3DEF_.wvu.PrintArea" localSheetId="6" hidden="1">#REF!</definedName>
    <definedName name="Z_729969D8_DFDA_47B9_ADA2_E05CF62B3DEF_.wvu.PrintArea" localSheetId="0" hidden="1">#REF!</definedName>
    <definedName name="Z_729969D8_DFDA_47B9_ADA2_E05CF62B3DEF_.wvu.PrintArea" hidden="1">#REF!</definedName>
    <definedName name="Z_729969D8_DFDA_47B9_ADA2_E05CF62B3DEF_.wvu.PrintTitles" localSheetId="11" hidden="1">#REF!</definedName>
    <definedName name="Z_729969D8_DFDA_47B9_ADA2_E05CF62B3DEF_.wvu.PrintTitles" localSheetId="4" hidden="1">#REF!</definedName>
    <definedName name="Z_729969D8_DFDA_47B9_ADA2_E05CF62B3DEF_.wvu.PrintTitles" localSheetId="7" hidden="1">#REF!</definedName>
    <definedName name="Z_729969D8_DFDA_47B9_ADA2_E05CF62B3DEF_.wvu.PrintTitles" localSheetId="6" hidden="1">#REF!</definedName>
    <definedName name="Z_729969D8_DFDA_47B9_ADA2_E05CF62B3DEF_.wvu.PrintTitles" localSheetId="0" hidden="1">#REF!</definedName>
    <definedName name="Z_729969D8_DFDA_47B9_ADA2_E05CF62B3DEF_.wvu.PrintTitles" hidden="1">#REF!</definedName>
    <definedName name="Z_75EDDC88_CA8C_4671_911D_25D74F37EC47_.wvu.FilterData" localSheetId="11" hidden="1">#REF!</definedName>
    <definedName name="Z_75EDDC88_CA8C_4671_911D_25D74F37EC47_.wvu.FilterData" localSheetId="4" hidden="1">#REF!</definedName>
    <definedName name="Z_75EDDC88_CA8C_4671_911D_25D74F37EC47_.wvu.FilterData" localSheetId="7" hidden="1">#REF!</definedName>
    <definedName name="Z_75EDDC88_CA8C_4671_911D_25D74F37EC47_.wvu.FilterData" localSheetId="6" hidden="1">#REF!</definedName>
    <definedName name="Z_75EDDC88_CA8C_4671_911D_25D74F37EC47_.wvu.FilterData" localSheetId="0" hidden="1">#REF!</definedName>
    <definedName name="Z_75EDDC88_CA8C_4671_911D_25D74F37EC47_.wvu.FilterData" hidden="1">#REF!</definedName>
    <definedName name="Z_75EDDC88_CA8C_4671_911D_25D74F37EC47_.wvu.PrintArea" localSheetId="11" hidden="1">#REF!</definedName>
    <definedName name="Z_75EDDC88_CA8C_4671_911D_25D74F37EC47_.wvu.PrintArea" localSheetId="4" hidden="1">#REF!</definedName>
    <definedName name="Z_75EDDC88_CA8C_4671_911D_25D74F37EC47_.wvu.PrintArea" localSheetId="7" hidden="1">#REF!</definedName>
    <definedName name="Z_75EDDC88_CA8C_4671_911D_25D74F37EC47_.wvu.PrintArea" localSheetId="6" hidden="1">#REF!</definedName>
    <definedName name="Z_75EDDC88_CA8C_4671_911D_25D74F37EC47_.wvu.PrintArea" localSheetId="0" hidden="1">#REF!</definedName>
    <definedName name="Z_75EDDC88_CA8C_4671_911D_25D74F37EC47_.wvu.PrintArea" hidden="1">#REF!</definedName>
    <definedName name="Z_75EDDC88_CA8C_4671_911D_25D74F37EC47_.wvu.PrintTitles" localSheetId="11" hidden="1">#REF!</definedName>
    <definedName name="Z_75EDDC88_CA8C_4671_911D_25D74F37EC47_.wvu.PrintTitles" localSheetId="4" hidden="1">#REF!</definedName>
    <definedName name="Z_75EDDC88_CA8C_4671_911D_25D74F37EC47_.wvu.PrintTitles" localSheetId="7" hidden="1">#REF!</definedName>
    <definedName name="Z_75EDDC88_CA8C_4671_911D_25D74F37EC47_.wvu.PrintTitles" localSheetId="6" hidden="1">#REF!</definedName>
    <definedName name="Z_75EDDC88_CA8C_4671_911D_25D74F37EC47_.wvu.PrintTitles" localSheetId="0" hidden="1">#REF!</definedName>
    <definedName name="Z_75EDDC88_CA8C_4671_911D_25D74F37EC47_.wvu.PrintTitles" hidden="1">#REF!</definedName>
    <definedName name="Z_80573755_2D8B_4158_BD3A_CC331B950748_.wvu.FilterData" localSheetId="11" hidden="1">#REF!</definedName>
    <definedName name="Z_80573755_2D8B_4158_BD3A_CC331B950748_.wvu.FilterData" localSheetId="4" hidden="1">#REF!</definedName>
    <definedName name="Z_80573755_2D8B_4158_BD3A_CC331B950748_.wvu.FilterData" localSheetId="7" hidden="1">#REF!</definedName>
    <definedName name="Z_80573755_2D8B_4158_BD3A_CC331B950748_.wvu.FilterData" localSheetId="6" hidden="1">#REF!</definedName>
    <definedName name="Z_80573755_2D8B_4158_BD3A_CC331B950748_.wvu.FilterData" localSheetId="0" hidden="1">#REF!</definedName>
    <definedName name="Z_80573755_2D8B_4158_BD3A_CC331B950748_.wvu.FilterData" hidden="1">#REF!</definedName>
    <definedName name="Z_80573755_2D8B_4158_BD3A_CC331B950748_.wvu.PrintArea" localSheetId="11" hidden="1">#REF!</definedName>
    <definedName name="Z_80573755_2D8B_4158_BD3A_CC331B950748_.wvu.PrintArea" localSheetId="4" hidden="1">#REF!</definedName>
    <definedName name="Z_80573755_2D8B_4158_BD3A_CC331B950748_.wvu.PrintArea" localSheetId="7" hidden="1">#REF!</definedName>
    <definedName name="Z_80573755_2D8B_4158_BD3A_CC331B950748_.wvu.PrintArea" localSheetId="6" hidden="1">#REF!</definedName>
    <definedName name="Z_80573755_2D8B_4158_BD3A_CC331B950748_.wvu.PrintArea" localSheetId="0" hidden="1">#REF!</definedName>
    <definedName name="Z_80573755_2D8B_4158_BD3A_CC331B950748_.wvu.PrintArea" hidden="1">#REF!</definedName>
    <definedName name="Z_80573755_2D8B_4158_BD3A_CC331B950748_.wvu.PrintTitles" localSheetId="11" hidden="1">#REF!</definedName>
    <definedName name="Z_80573755_2D8B_4158_BD3A_CC331B950748_.wvu.PrintTitles" localSheetId="4" hidden="1">#REF!</definedName>
    <definedName name="Z_80573755_2D8B_4158_BD3A_CC331B950748_.wvu.PrintTitles" localSheetId="7" hidden="1">#REF!</definedName>
    <definedName name="Z_80573755_2D8B_4158_BD3A_CC331B950748_.wvu.PrintTitles" localSheetId="6" hidden="1">#REF!</definedName>
    <definedName name="Z_80573755_2D8B_4158_BD3A_CC331B950748_.wvu.PrintTitles" localSheetId="0" hidden="1">#REF!</definedName>
    <definedName name="Z_80573755_2D8B_4158_BD3A_CC331B950748_.wvu.PrintTitles" hidden="1">#REF!</definedName>
    <definedName name="Z_9C7B0D6D_4DDE_4C72_B23F_2E183F63ECB1_.wvu.FilterData" localSheetId="11" hidden="1">#REF!</definedName>
    <definedName name="Z_9C7B0D6D_4DDE_4C72_B23F_2E183F63ECB1_.wvu.FilterData" localSheetId="4" hidden="1">#REF!</definedName>
    <definedName name="Z_9C7B0D6D_4DDE_4C72_B23F_2E183F63ECB1_.wvu.FilterData" localSheetId="7" hidden="1">#REF!</definedName>
    <definedName name="Z_9C7B0D6D_4DDE_4C72_B23F_2E183F63ECB1_.wvu.FilterData" localSheetId="6" hidden="1">#REF!</definedName>
    <definedName name="Z_9C7B0D6D_4DDE_4C72_B23F_2E183F63ECB1_.wvu.FilterData" localSheetId="0" hidden="1">#REF!</definedName>
    <definedName name="Z_9C7B0D6D_4DDE_4C72_B23F_2E183F63ECB1_.wvu.FilterData" hidden="1">#REF!</definedName>
    <definedName name="Z_9C7B0D6D_4DDE_4C72_B23F_2E183F63ECB1_.wvu.PrintArea" localSheetId="11" hidden="1">#REF!</definedName>
    <definedName name="Z_9C7B0D6D_4DDE_4C72_B23F_2E183F63ECB1_.wvu.PrintArea" localSheetId="4" hidden="1">#REF!</definedName>
    <definedName name="Z_9C7B0D6D_4DDE_4C72_B23F_2E183F63ECB1_.wvu.PrintArea" localSheetId="7" hidden="1">#REF!</definedName>
    <definedName name="Z_9C7B0D6D_4DDE_4C72_B23F_2E183F63ECB1_.wvu.PrintArea" localSheetId="6" hidden="1">#REF!</definedName>
    <definedName name="Z_9C7B0D6D_4DDE_4C72_B23F_2E183F63ECB1_.wvu.PrintArea" localSheetId="0" hidden="1">#REF!</definedName>
    <definedName name="Z_9C7B0D6D_4DDE_4C72_B23F_2E183F63ECB1_.wvu.PrintArea" hidden="1">#REF!</definedName>
    <definedName name="Z_9C7B0D6D_4DDE_4C72_B23F_2E183F63ECB1_.wvu.PrintTitles" localSheetId="11" hidden="1">#REF!</definedName>
    <definedName name="Z_9C7B0D6D_4DDE_4C72_B23F_2E183F63ECB1_.wvu.PrintTitles" localSheetId="4" hidden="1">#REF!</definedName>
    <definedName name="Z_9C7B0D6D_4DDE_4C72_B23F_2E183F63ECB1_.wvu.PrintTitles" localSheetId="7" hidden="1">#REF!</definedName>
    <definedName name="Z_9C7B0D6D_4DDE_4C72_B23F_2E183F63ECB1_.wvu.PrintTitles" localSheetId="6" hidden="1">#REF!</definedName>
    <definedName name="Z_9C7B0D6D_4DDE_4C72_B23F_2E183F63ECB1_.wvu.PrintTitles" localSheetId="0" hidden="1">#REF!</definedName>
    <definedName name="Z_9C7B0D6D_4DDE_4C72_B23F_2E183F63ECB1_.wvu.PrintTitles" hidden="1">#REF!</definedName>
    <definedName name="Z_9C8B6436_249F_426A_96DC_EEE5E7CB7D1B_.wvu.FilterData" localSheetId="11" hidden="1">#REF!</definedName>
    <definedName name="Z_9C8B6436_249F_426A_96DC_EEE5E7CB7D1B_.wvu.FilterData" localSheetId="4" hidden="1">#REF!</definedName>
    <definedName name="Z_9C8B6436_249F_426A_96DC_EEE5E7CB7D1B_.wvu.FilterData" localSheetId="7" hidden="1">#REF!</definedName>
    <definedName name="Z_9C8B6436_249F_426A_96DC_EEE5E7CB7D1B_.wvu.FilterData" localSheetId="6" hidden="1">#REF!</definedName>
    <definedName name="Z_9C8B6436_249F_426A_96DC_EEE5E7CB7D1B_.wvu.FilterData" localSheetId="0" hidden="1">#REF!</definedName>
    <definedName name="Z_9C8B6436_249F_426A_96DC_EEE5E7CB7D1B_.wvu.FilterData" hidden="1">#REF!</definedName>
    <definedName name="Z_9C8B6436_249F_426A_96DC_EEE5E7CB7D1B_.wvu.PrintArea" localSheetId="11" hidden="1">#REF!</definedName>
    <definedName name="Z_9C8B6436_249F_426A_96DC_EEE5E7CB7D1B_.wvu.PrintArea" localSheetId="4" hidden="1">#REF!</definedName>
    <definedName name="Z_9C8B6436_249F_426A_96DC_EEE5E7CB7D1B_.wvu.PrintArea" localSheetId="7" hidden="1">#REF!</definedName>
    <definedName name="Z_9C8B6436_249F_426A_96DC_EEE5E7CB7D1B_.wvu.PrintArea" localSheetId="6" hidden="1">#REF!</definedName>
    <definedName name="Z_9C8B6436_249F_426A_96DC_EEE5E7CB7D1B_.wvu.PrintArea" localSheetId="0" hidden="1">#REF!</definedName>
    <definedName name="Z_9C8B6436_249F_426A_96DC_EEE5E7CB7D1B_.wvu.PrintArea" hidden="1">#REF!</definedName>
    <definedName name="Z_9C8B6436_249F_426A_96DC_EEE5E7CB7D1B_.wvu.PrintTitles" localSheetId="11" hidden="1">#REF!</definedName>
    <definedName name="Z_9C8B6436_249F_426A_96DC_EEE5E7CB7D1B_.wvu.PrintTitles" localSheetId="4" hidden="1">#REF!</definedName>
    <definedName name="Z_9C8B6436_249F_426A_96DC_EEE5E7CB7D1B_.wvu.PrintTitles" localSheetId="7" hidden="1">#REF!</definedName>
    <definedName name="Z_9C8B6436_249F_426A_96DC_EEE5E7CB7D1B_.wvu.PrintTitles" localSheetId="6" hidden="1">#REF!</definedName>
    <definedName name="Z_9C8B6436_249F_426A_96DC_EEE5E7CB7D1B_.wvu.PrintTitles" localSheetId="0" hidden="1">#REF!</definedName>
    <definedName name="Z_9C8B6436_249F_426A_96DC_EEE5E7CB7D1B_.wvu.PrintTitles" hidden="1">#REF!</definedName>
    <definedName name="Z_9FCFD0D5_270B_4F36_B422_02EF7A3700B8_.wvu.FilterData" localSheetId="11" hidden="1">#REF!</definedName>
    <definedName name="Z_9FCFD0D5_270B_4F36_B422_02EF7A3700B8_.wvu.FilterData" localSheetId="4" hidden="1">#REF!</definedName>
    <definedName name="Z_9FCFD0D5_270B_4F36_B422_02EF7A3700B8_.wvu.FilterData" localSheetId="7" hidden="1">#REF!</definedName>
    <definedName name="Z_9FCFD0D5_270B_4F36_B422_02EF7A3700B8_.wvu.FilterData" localSheetId="6" hidden="1">#REF!</definedName>
    <definedName name="Z_9FCFD0D5_270B_4F36_B422_02EF7A3700B8_.wvu.FilterData" localSheetId="0" hidden="1">#REF!</definedName>
    <definedName name="Z_9FCFD0D5_270B_4F36_B422_02EF7A3700B8_.wvu.FilterData" hidden="1">#REF!</definedName>
    <definedName name="Z_9FCFD0D5_270B_4F36_B422_02EF7A3700B8_.wvu.PrintArea" localSheetId="11" hidden="1">#REF!</definedName>
    <definedName name="Z_9FCFD0D5_270B_4F36_B422_02EF7A3700B8_.wvu.PrintArea" localSheetId="4" hidden="1">#REF!</definedName>
    <definedName name="Z_9FCFD0D5_270B_4F36_B422_02EF7A3700B8_.wvu.PrintArea" localSheetId="7" hidden="1">#REF!</definedName>
    <definedName name="Z_9FCFD0D5_270B_4F36_B422_02EF7A3700B8_.wvu.PrintArea" localSheetId="6" hidden="1">#REF!</definedName>
    <definedName name="Z_9FCFD0D5_270B_4F36_B422_02EF7A3700B8_.wvu.PrintArea" localSheetId="0" hidden="1">#REF!</definedName>
    <definedName name="Z_9FCFD0D5_270B_4F36_B422_02EF7A3700B8_.wvu.PrintArea" hidden="1">#REF!</definedName>
    <definedName name="Z_9FCFD0D5_270B_4F36_B422_02EF7A3700B8_.wvu.PrintTitles" localSheetId="11" hidden="1">#REF!</definedName>
    <definedName name="Z_9FCFD0D5_270B_4F36_B422_02EF7A3700B8_.wvu.PrintTitles" localSheetId="4" hidden="1">#REF!</definedName>
    <definedName name="Z_9FCFD0D5_270B_4F36_B422_02EF7A3700B8_.wvu.PrintTitles" localSheetId="7" hidden="1">#REF!</definedName>
    <definedName name="Z_9FCFD0D5_270B_4F36_B422_02EF7A3700B8_.wvu.PrintTitles" localSheetId="6" hidden="1">#REF!</definedName>
    <definedName name="Z_9FCFD0D5_270B_4F36_B422_02EF7A3700B8_.wvu.PrintTitles" localSheetId="0" hidden="1">#REF!</definedName>
    <definedName name="Z_9FCFD0D5_270B_4F36_B422_02EF7A3700B8_.wvu.PrintTitles" hidden="1">#REF!</definedName>
    <definedName name="Z_9FE8FF3F_4486_44D6_9AFB_43CC5B824BF9_.wvu.FilterData" localSheetId="11" hidden="1">#REF!</definedName>
    <definedName name="Z_9FE8FF3F_4486_44D6_9AFB_43CC5B824BF9_.wvu.FilterData" localSheetId="4" hidden="1">#REF!</definedName>
    <definedName name="Z_9FE8FF3F_4486_44D6_9AFB_43CC5B824BF9_.wvu.FilterData" localSheetId="7" hidden="1">#REF!</definedName>
    <definedName name="Z_9FE8FF3F_4486_44D6_9AFB_43CC5B824BF9_.wvu.FilterData" localSheetId="6" hidden="1">#REF!</definedName>
    <definedName name="Z_9FE8FF3F_4486_44D6_9AFB_43CC5B824BF9_.wvu.FilterData" localSheetId="0" hidden="1">#REF!</definedName>
    <definedName name="Z_9FE8FF3F_4486_44D6_9AFB_43CC5B824BF9_.wvu.FilterData" hidden="1">#REF!</definedName>
    <definedName name="Z_9FE8FF3F_4486_44D6_9AFB_43CC5B824BF9_.wvu.PrintArea" localSheetId="11" hidden="1">#REF!</definedName>
    <definedName name="Z_9FE8FF3F_4486_44D6_9AFB_43CC5B824BF9_.wvu.PrintArea" localSheetId="4" hidden="1">#REF!</definedName>
    <definedName name="Z_9FE8FF3F_4486_44D6_9AFB_43CC5B824BF9_.wvu.PrintArea" localSheetId="7" hidden="1">#REF!</definedName>
    <definedName name="Z_9FE8FF3F_4486_44D6_9AFB_43CC5B824BF9_.wvu.PrintArea" localSheetId="6" hidden="1">#REF!</definedName>
    <definedName name="Z_9FE8FF3F_4486_44D6_9AFB_43CC5B824BF9_.wvu.PrintArea" localSheetId="0" hidden="1">#REF!</definedName>
    <definedName name="Z_9FE8FF3F_4486_44D6_9AFB_43CC5B824BF9_.wvu.PrintArea" hidden="1">#REF!</definedName>
    <definedName name="Z_9FE8FF3F_4486_44D6_9AFB_43CC5B824BF9_.wvu.PrintTitles" localSheetId="11" hidden="1">#REF!</definedName>
    <definedName name="Z_9FE8FF3F_4486_44D6_9AFB_43CC5B824BF9_.wvu.PrintTitles" localSheetId="4" hidden="1">#REF!</definedName>
    <definedName name="Z_9FE8FF3F_4486_44D6_9AFB_43CC5B824BF9_.wvu.PrintTitles" localSheetId="7" hidden="1">#REF!</definedName>
    <definedName name="Z_9FE8FF3F_4486_44D6_9AFB_43CC5B824BF9_.wvu.PrintTitles" localSheetId="6" hidden="1">#REF!</definedName>
    <definedName name="Z_9FE8FF3F_4486_44D6_9AFB_43CC5B824BF9_.wvu.PrintTitles" localSheetId="0" hidden="1">#REF!</definedName>
    <definedName name="Z_9FE8FF3F_4486_44D6_9AFB_43CC5B824BF9_.wvu.PrintTitles" hidden="1">#REF!</definedName>
    <definedName name="Z_A3DE26BA_CF48_4654_9BE9_FAEB3C301C95_.wvu.FilterData" localSheetId="11" hidden="1">#REF!</definedName>
    <definedName name="Z_A3DE26BA_CF48_4654_9BE9_FAEB3C301C95_.wvu.FilterData" localSheetId="4" hidden="1">#REF!</definedName>
    <definedName name="Z_A3DE26BA_CF48_4654_9BE9_FAEB3C301C95_.wvu.FilterData" localSheetId="7" hidden="1">#REF!</definedName>
    <definedName name="Z_A3DE26BA_CF48_4654_9BE9_FAEB3C301C95_.wvu.FilterData" localSheetId="6" hidden="1">#REF!</definedName>
    <definedName name="Z_A3DE26BA_CF48_4654_9BE9_FAEB3C301C95_.wvu.FilterData" localSheetId="0" hidden="1">#REF!</definedName>
    <definedName name="Z_A3DE26BA_CF48_4654_9BE9_FAEB3C301C95_.wvu.FilterData" hidden="1">#REF!</definedName>
    <definedName name="Z_A3DE26BA_CF48_4654_9BE9_FAEB3C301C95_.wvu.PrintArea" localSheetId="11" hidden="1">#REF!</definedName>
    <definedName name="Z_A3DE26BA_CF48_4654_9BE9_FAEB3C301C95_.wvu.PrintArea" localSheetId="4" hidden="1">#REF!</definedName>
    <definedName name="Z_A3DE26BA_CF48_4654_9BE9_FAEB3C301C95_.wvu.PrintArea" localSheetId="7" hidden="1">#REF!</definedName>
    <definedName name="Z_A3DE26BA_CF48_4654_9BE9_FAEB3C301C95_.wvu.PrintArea" localSheetId="6" hidden="1">#REF!</definedName>
    <definedName name="Z_A3DE26BA_CF48_4654_9BE9_FAEB3C301C95_.wvu.PrintArea" localSheetId="0" hidden="1">#REF!</definedName>
    <definedName name="Z_A3DE26BA_CF48_4654_9BE9_FAEB3C301C95_.wvu.PrintArea" hidden="1">#REF!</definedName>
    <definedName name="Z_A3DE26BA_CF48_4654_9BE9_FAEB3C301C95_.wvu.PrintTitles" localSheetId="11" hidden="1">#REF!</definedName>
    <definedName name="Z_A3DE26BA_CF48_4654_9BE9_FAEB3C301C95_.wvu.PrintTitles" localSheetId="4" hidden="1">#REF!</definedName>
    <definedName name="Z_A3DE26BA_CF48_4654_9BE9_FAEB3C301C95_.wvu.PrintTitles" localSheetId="7" hidden="1">#REF!</definedName>
    <definedName name="Z_A3DE26BA_CF48_4654_9BE9_FAEB3C301C95_.wvu.PrintTitles" localSheetId="6" hidden="1">#REF!</definedName>
    <definedName name="Z_A3DE26BA_CF48_4654_9BE9_FAEB3C301C95_.wvu.PrintTitles" localSheetId="0" hidden="1">#REF!</definedName>
    <definedName name="Z_A3DE26BA_CF48_4654_9BE9_FAEB3C301C95_.wvu.PrintTitles" hidden="1">#REF!</definedName>
    <definedName name="Z_AAA1DD33_F1E3_423A_B1F2_E8567F4D95A5_.wvu.FilterData" localSheetId="11" hidden="1">#REF!</definedName>
    <definedName name="Z_AAA1DD33_F1E3_423A_B1F2_E8567F4D95A5_.wvu.FilterData" localSheetId="4" hidden="1">#REF!</definedName>
    <definedName name="Z_AAA1DD33_F1E3_423A_B1F2_E8567F4D95A5_.wvu.FilterData" localSheetId="7" hidden="1">#REF!</definedName>
    <definedName name="Z_AAA1DD33_F1E3_423A_B1F2_E8567F4D95A5_.wvu.FilterData" localSheetId="6" hidden="1">#REF!</definedName>
    <definedName name="Z_AAA1DD33_F1E3_423A_B1F2_E8567F4D95A5_.wvu.FilterData" localSheetId="0" hidden="1">#REF!</definedName>
    <definedName name="Z_AAA1DD33_F1E3_423A_B1F2_E8567F4D95A5_.wvu.FilterData" hidden="1">#REF!</definedName>
    <definedName name="Z_AAA1DD33_F1E3_423A_B1F2_E8567F4D95A5_.wvu.PrintArea" localSheetId="11" hidden="1">#REF!</definedName>
    <definedName name="Z_AAA1DD33_F1E3_423A_B1F2_E8567F4D95A5_.wvu.PrintArea" localSheetId="4" hidden="1">#REF!</definedName>
    <definedName name="Z_AAA1DD33_F1E3_423A_B1F2_E8567F4D95A5_.wvu.PrintArea" localSheetId="7" hidden="1">#REF!</definedName>
    <definedName name="Z_AAA1DD33_F1E3_423A_B1F2_E8567F4D95A5_.wvu.PrintArea" localSheetId="6" hidden="1">#REF!</definedName>
    <definedName name="Z_AAA1DD33_F1E3_423A_B1F2_E8567F4D95A5_.wvu.PrintArea" localSheetId="0" hidden="1">#REF!</definedName>
    <definedName name="Z_AAA1DD33_F1E3_423A_B1F2_E8567F4D95A5_.wvu.PrintArea" hidden="1">#REF!</definedName>
    <definedName name="Z_AAA1DD33_F1E3_423A_B1F2_E8567F4D95A5_.wvu.PrintTitles" localSheetId="11" hidden="1">#REF!</definedName>
    <definedName name="Z_AAA1DD33_F1E3_423A_B1F2_E8567F4D95A5_.wvu.PrintTitles" localSheetId="4" hidden="1">#REF!</definedName>
    <definedName name="Z_AAA1DD33_F1E3_423A_B1F2_E8567F4D95A5_.wvu.PrintTitles" localSheetId="7" hidden="1">#REF!</definedName>
    <definedName name="Z_AAA1DD33_F1E3_423A_B1F2_E8567F4D95A5_.wvu.PrintTitles" localSheetId="6" hidden="1">#REF!</definedName>
    <definedName name="Z_AAA1DD33_F1E3_423A_B1F2_E8567F4D95A5_.wvu.PrintTitles" localSheetId="0" hidden="1">#REF!</definedName>
    <definedName name="Z_AAA1DD33_F1E3_423A_B1F2_E8567F4D95A5_.wvu.PrintTitles" hidden="1">#REF!</definedName>
    <definedName name="Z_B4899972_EBDC_11DA_B6F6_00609720E0A1_.wvu.FilterData" localSheetId="11" hidden="1">#REF!</definedName>
    <definedName name="Z_B4899972_EBDC_11DA_B6F6_00609720E0A1_.wvu.FilterData" localSheetId="4" hidden="1">#REF!</definedName>
    <definedName name="Z_B4899972_EBDC_11DA_B6F6_00609720E0A1_.wvu.FilterData" localSheetId="7" hidden="1">#REF!</definedName>
    <definedName name="Z_B4899972_EBDC_11DA_B6F6_00609720E0A1_.wvu.FilterData" localSheetId="6" hidden="1">#REF!</definedName>
    <definedName name="Z_B4899972_EBDC_11DA_B6F6_00609720E0A1_.wvu.FilterData" localSheetId="0" hidden="1">#REF!</definedName>
    <definedName name="Z_B4899972_EBDC_11DA_B6F6_00609720E0A1_.wvu.FilterData" hidden="1">#REF!</definedName>
    <definedName name="Z_B4899972_EBDC_11DA_B6F6_00609720E0A1_.wvu.PrintArea" localSheetId="11" hidden="1">#REF!</definedName>
    <definedName name="Z_B4899972_EBDC_11DA_B6F6_00609720E0A1_.wvu.PrintArea" localSheetId="4" hidden="1">#REF!</definedName>
    <definedName name="Z_B4899972_EBDC_11DA_B6F6_00609720E0A1_.wvu.PrintArea" localSheetId="7" hidden="1">#REF!</definedName>
    <definedName name="Z_B4899972_EBDC_11DA_B6F6_00609720E0A1_.wvu.PrintArea" localSheetId="6" hidden="1">#REF!</definedName>
    <definedName name="Z_B4899972_EBDC_11DA_B6F6_00609720E0A1_.wvu.PrintArea" localSheetId="0" hidden="1">#REF!</definedName>
    <definedName name="Z_B4899972_EBDC_11DA_B6F6_00609720E0A1_.wvu.PrintArea" hidden="1">#REF!</definedName>
    <definedName name="Z_B4899972_EBDC_11DA_B6F6_00609720E0A1_.wvu.PrintTitles" localSheetId="11" hidden="1">#REF!</definedName>
    <definedName name="Z_B4899972_EBDC_11DA_B6F6_00609720E0A1_.wvu.PrintTitles" localSheetId="4" hidden="1">#REF!</definedName>
    <definedName name="Z_B4899972_EBDC_11DA_B6F6_00609720E0A1_.wvu.PrintTitles" localSheetId="7" hidden="1">#REF!</definedName>
    <definedName name="Z_B4899972_EBDC_11DA_B6F6_00609720E0A1_.wvu.PrintTitles" localSheetId="6" hidden="1">#REF!</definedName>
    <definedName name="Z_B4899972_EBDC_11DA_B6F6_00609720E0A1_.wvu.PrintTitles" localSheetId="0" hidden="1">#REF!</definedName>
    <definedName name="Z_B4899972_EBDC_11DA_B6F6_00609720E0A1_.wvu.PrintTitles" hidden="1">#REF!</definedName>
    <definedName name="Z_B4899973_EBDC_11DA_B6F6_00609720E0A1_.wvu.FilterData" localSheetId="11" hidden="1">#REF!</definedName>
    <definedName name="Z_B4899973_EBDC_11DA_B6F6_00609720E0A1_.wvu.FilterData" localSheetId="4" hidden="1">#REF!</definedName>
    <definedName name="Z_B4899973_EBDC_11DA_B6F6_00609720E0A1_.wvu.FilterData" localSheetId="7" hidden="1">#REF!</definedName>
    <definedName name="Z_B4899973_EBDC_11DA_B6F6_00609720E0A1_.wvu.FilterData" localSheetId="6" hidden="1">#REF!</definedName>
    <definedName name="Z_B4899973_EBDC_11DA_B6F6_00609720E0A1_.wvu.FilterData" localSheetId="0" hidden="1">#REF!</definedName>
    <definedName name="Z_B4899973_EBDC_11DA_B6F6_00609720E0A1_.wvu.FilterData" hidden="1">#REF!</definedName>
    <definedName name="Z_B4899973_EBDC_11DA_B6F6_00609720E0A1_.wvu.PrintArea" localSheetId="11" hidden="1">#REF!</definedName>
    <definedName name="Z_B4899973_EBDC_11DA_B6F6_00609720E0A1_.wvu.PrintArea" localSheetId="4" hidden="1">#REF!</definedName>
    <definedName name="Z_B4899973_EBDC_11DA_B6F6_00609720E0A1_.wvu.PrintArea" localSheetId="7" hidden="1">#REF!</definedName>
    <definedName name="Z_B4899973_EBDC_11DA_B6F6_00609720E0A1_.wvu.PrintArea" localSheetId="6" hidden="1">#REF!</definedName>
    <definedName name="Z_B4899973_EBDC_11DA_B6F6_00609720E0A1_.wvu.PrintArea" localSheetId="0" hidden="1">#REF!</definedName>
    <definedName name="Z_B4899973_EBDC_11DA_B6F6_00609720E0A1_.wvu.PrintArea" hidden="1">#REF!</definedName>
    <definedName name="Z_B4899973_EBDC_11DA_B6F6_00609720E0A1_.wvu.PrintTitles" localSheetId="11" hidden="1">#REF!</definedName>
    <definedName name="Z_B4899973_EBDC_11DA_B6F6_00609720E0A1_.wvu.PrintTitles" localSheetId="4" hidden="1">#REF!</definedName>
    <definedName name="Z_B4899973_EBDC_11DA_B6F6_00609720E0A1_.wvu.PrintTitles" localSheetId="7" hidden="1">#REF!</definedName>
    <definedName name="Z_B4899973_EBDC_11DA_B6F6_00609720E0A1_.wvu.PrintTitles" localSheetId="6" hidden="1">#REF!</definedName>
    <definedName name="Z_B4899973_EBDC_11DA_B6F6_00609720E0A1_.wvu.PrintTitles" localSheetId="0" hidden="1">#REF!</definedName>
    <definedName name="Z_B4899973_EBDC_11DA_B6F6_00609720E0A1_.wvu.PrintTitles" hidden="1">#REF!</definedName>
    <definedName name="Z_B4899974_EBDC_11DA_B6F6_00609720E0A1_.wvu.FilterData" localSheetId="11" hidden="1">#REF!</definedName>
    <definedName name="Z_B4899974_EBDC_11DA_B6F6_00609720E0A1_.wvu.FilterData" localSheetId="4" hidden="1">#REF!</definedName>
    <definedName name="Z_B4899974_EBDC_11DA_B6F6_00609720E0A1_.wvu.FilterData" localSheetId="7" hidden="1">#REF!</definedName>
    <definedName name="Z_B4899974_EBDC_11DA_B6F6_00609720E0A1_.wvu.FilterData" localSheetId="6" hidden="1">#REF!</definedName>
    <definedName name="Z_B4899974_EBDC_11DA_B6F6_00609720E0A1_.wvu.FilterData" localSheetId="0" hidden="1">#REF!</definedName>
    <definedName name="Z_B4899974_EBDC_11DA_B6F6_00609720E0A1_.wvu.FilterData" hidden="1">#REF!</definedName>
    <definedName name="Z_B4899974_EBDC_11DA_B6F6_00609720E0A1_.wvu.PrintArea" localSheetId="11" hidden="1">#REF!</definedName>
    <definedName name="Z_B4899974_EBDC_11DA_B6F6_00609720E0A1_.wvu.PrintArea" localSheetId="4" hidden="1">#REF!</definedName>
    <definedName name="Z_B4899974_EBDC_11DA_B6F6_00609720E0A1_.wvu.PrintArea" localSheetId="7" hidden="1">#REF!</definedName>
    <definedName name="Z_B4899974_EBDC_11DA_B6F6_00609720E0A1_.wvu.PrintArea" localSheetId="6" hidden="1">#REF!</definedName>
    <definedName name="Z_B4899974_EBDC_11DA_B6F6_00609720E0A1_.wvu.PrintArea" localSheetId="0" hidden="1">#REF!</definedName>
    <definedName name="Z_B4899974_EBDC_11DA_B6F6_00609720E0A1_.wvu.PrintArea" hidden="1">#REF!</definedName>
    <definedName name="Z_B4899974_EBDC_11DA_B6F6_00609720E0A1_.wvu.PrintTitles" localSheetId="11" hidden="1">#REF!</definedName>
    <definedName name="Z_B4899974_EBDC_11DA_B6F6_00609720E0A1_.wvu.PrintTitles" localSheetId="4" hidden="1">#REF!</definedName>
    <definedName name="Z_B4899974_EBDC_11DA_B6F6_00609720E0A1_.wvu.PrintTitles" localSheetId="7" hidden="1">#REF!</definedName>
    <definedName name="Z_B4899974_EBDC_11DA_B6F6_00609720E0A1_.wvu.PrintTitles" localSheetId="6" hidden="1">#REF!</definedName>
    <definedName name="Z_B4899974_EBDC_11DA_B6F6_00609720E0A1_.wvu.PrintTitles" localSheetId="0" hidden="1">#REF!</definedName>
    <definedName name="Z_B4899974_EBDC_11DA_B6F6_00609720E0A1_.wvu.PrintTitles" hidden="1">#REF!</definedName>
    <definedName name="Z_B4899975_EBDC_11DA_B6F6_00609720E0A1_.wvu.FilterData" localSheetId="11" hidden="1">#REF!</definedName>
    <definedName name="Z_B4899975_EBDC_11DA_B6F6_00609720E0A1_.wvu.FilterData" localSheetId="4" hidden="1">#REF!</definedName>
    <definedName name="Z_B4899975_EBDC_11DA_B6F6_00609720E0A1_.wvu.FilterData" localSheetId="7" hidden="1">#REF!</definedName>
    <definedName name="Z_B4899975_EBDC_11DA_B6F6_00609720E0A1_.wvu.FilterData" localSheetId="6" hidden="1">#REF!</definedName>
    <definedName name="Z_B4899975_EBDC_11DA_B6F6_00609720E0A1_.wvu.FilterData" localSheetId="0" hidden="1">#REF!</definedName>
    <definedName name="Z_B4899975_EBDC_11DA_B6F6_00609720E0A1_.wvu.FilterData" hidden="1">#REF!</definedName>
    <definedName name="Z_B4899975_EBDC_11DA_B6F6_00609720E0A1_.wvu.PrintArea" localSheetId="11" hidden="1">#REF!</definedName>
    <definedName name="Z_B4899975_EBDC_11DA_B6F6_00609720E0A1_.wvu.PrintArea" localSheetId="4" hidden="1">#REF!</definedName>
    <definedName name="Z_B4899975_EBDC_11DA_B6F6_00609720E0A1_.wvu.PrintArea" localSheetId="7" hidden="1">#REF!</definedName>
    <definedName name="Z_B4899975_EBDC_11DA_B6F6_00609720E0A1_.wvu.PrintArea" localSheetId="6" hidden="1">#REF!</definedName>
    <definedName name="Z_B4899975_EBDC_11DA_B6F6_00609720E0A1_.wvu.PrintArea" localSheetId="0" hidden="1">#REF!</definedName>
    <definedName name="Z_B4899975_EBDC_11DA_B6F6_00609720E0A1_.wvu.PrintArea" hidden="1">#REF!</definedName>
    <definedName name="Z_B4899975_EBDC_11DA_B6F6_00609720E0A1_.wvu.PrintTitles" localSheetId="11" hidden="1">#REF!</definedName>
    <definedName name="Z_B4899975_EBDC_11DA_B6F6_00609720E0A1_.wvu.PrintTitles" localSheetId="4" hidden="1">#REF!</definedName>
    <definedName name="Z_B4899975_EBDC_11DA_B6F6_00609720E0A1_.wvu.PrintTitles" localSheetId="7" hidden="1">#REF!</definedName>
    <definedName name="Z_B4899975_EBDC_11DA_B6F6_00609720E0A1_.wvu.PrintTitles" localSheetId="6" hidden="1">#REF!</definedName>
    <definedName name="Z_B4899975_EBDC_11DA_B6F6_00609720E0A1_.wvu.PrintTitles" localSheetId="0" hidden="1">#REF!</definedName>
    <definedName name="Z_B4899975_EBDC_11DA_B6F6_00609720E0A1_.wvu.PrintTitles" hidden="1">#REF!</definedName>
    <definedName name="Z_B4899976_EBDC_11DA_B6F6_00609720E0A1_.wvu.FilterData" localSheetId="11" hidden="1">#REF!</definedName>
    <definedName name="Z_B4899976_EBDC_11DA_B6F6_00609720E0A1_.wvu.FilterData" localSheetId="4" hidden="1">#REF!</definedName>
    <definedName name="Z_B4899976_EBDC_11DA_B6F6_00609720E0A1_.wvu.FilterData" localSheetId="7" hidden="1">#REF!</definedName>
    <definedName name="Z_B4899976_EBDC_11DA_B6F6_00609720E0A1_.wvu.FilterData" localSheetId="6" hidden="1">#REF!</definedName>
    <definedName name="Z_B4899976_EBDC_11DA_B6F6_00609720E0A1_.wvu.FilterData" localSheetId="0" hidden="1">#REF!</definedName>
    <definedName name="Z_B4899976_EBDC_11DA_B6F6_00609720E0A1_.wvu.FilterData" hidden="1">#REF!</definedName>
    <definedName name="Z_B4899976_EBDC_11DA_B6F6_00609720E0A1_.wvu.PrintArea" localSheetId="11" hidden="1">#REF!</definedName>
    <definedName name="Z_B4899976_EBDC_11DA_B6F6_00609720E0A1_.wvu.PrintArea" localSheetId="4" hidden="1">#REF!</definedName>
    <definedName name="Z_B4899976_EBDC_11DA_B6F6_00609720E0A1_.wvu.PrintArea" localSheetId="7" hidden="1">#REF!</definedName>
    <definedName name="Z_B4899976_EBDC_11DA_B6F6_00609720E0A1_.wvu.PrintArea" localSheetId="6" hidden="1">#REF!</definedName>
    <definedName name="Z_B4899976_EBDC_11DA_B6F6_00609720E0A1_.wvu.PrintArea" localSheetId="0" hidden="1">#REF!</definedName>
    <definedName name="Z_B4899976_EBDC_11DA_B6F6_00609720E0A1_.wvu.PrintArea" hidden="1">#REF!</definedName>
    <definedName name="Z_B4899976_EBDC_11DA_B6F6_00609720E0A1_.wvu.PrintTitles" localSheetId="11" hidden="1">#REF!</definedName>
    <definedName name="Z_B4899976_EBDC_11DA_B6F6_00609720E0A1_.wvu.PrintTitles" localSheetId="4" hidden="1">#REF!</definedName>
    <definedName name="Z_B4899976_EBDC_11DA_B6F6_00609720E0A1_.wvu.PrintTitles" localSheetId="7" hidden="1">#REF!</definedName>
    <definedName name="Z_B4899976_EBDC_11DA_B6F6_00609720E0A1_.wvu.PrintTitles" localSheetId="6" hidden="1">#REF!</definedName>
    <definedName name="Z_B4899976_EBDC_11DA_B6F6_00609720E0A1_.wvu.PrintTitles" localSheetId="0" hidden="1">#REF!</definedName>
    <definedName name="Z_B4899976_EBDC_11DA_B6F6_00609720E0A1_.wvu.PrintTitles" hidden="1">#REF!</definedName>
    <definedName name="Z_C24E6469_C4CC_430B_8814_72DD019DF2C8_.wvu.FilterData" localSheetId="11" hidden="1">#REF!</definedName>
    <definedName name="Z_C24E6469_C4CC_430B_8814_72DD019DF2C8_.wvu.FilterData" localSheetId="4" hidden="1">#REF!</definedName>
    <definedName name="Z_C24E6469_C4CC_430B_8814_72DD019DF2C8_.wvu.FilterData" localSheetId="7" hidden="1">#REF!</definedName>
    <definedName name="Z_C24E6469_C4CC_430B_8814_72DD019DF2C8_.wvu.FilterData" localSheetId="6" hidden="1">#REF!</definedName>
    <definedName name="Z_C24E6469_C4CC_430B_8814_72DD019DF2C8_.wvu.FilterData" localSheetId="0" hidden="1">#REF!</definedName>
    <definedName name="Z_C24E6469_C4CC_430B_8814_72DD019DF2C8_.wvu.FilterData" hidden="1">#REF!</definedName>
    <definedName name="Z_C24E6469_C4CC_430B_8814_72DD019DF2C8_.wvu.PrintArea" localSheetId="11" hidden="1">#REF!</definedName>
    <definedName name="Z_C24E6469_C4CC_430B_8814_72DD019DF2C8_.wvu.PrintArea" localSheetId="4" hidden="1">#REF!</definedName>
    <definedName name="Z_C24E6469_C4CC_430B_8814_72DD019DF2C8_.wvu.PrintArea" localSheetId="7" hidden="1">#REF!</definedName>
    <definedName name="Z_C24E6469_C4CC_430B_8814_72DD019DF2C8_.wvu.PrintArea" localSheetId="6" hidden="1">#REF!</definedName>
    <definedName name="Z_C24E6469_C4CC_430B_8814_72DD019DF2C8_.wvu.PrintArea" localSheetId="0" hidden="1">#REF!</definedName>
    <definedName name="Z_C24E6469_C4CC_430B_8814_72DD019DF2C8_.wvu.PrintArea" hidden="1">#REF!</definedName>
    <definedName name="Z_C24E6469_C4CC_430B_8814_72DD019DF2C8_.wvu.PrintTitles" localSheetId="11" hidden="1">#REF!</definedName>
    <definedName name="Z_C24E6469_C4CC_430B_8814_72DD019DF2C8_.wvu.PrintTitles" localSheetId="4" hidden="1">#REF!</definedName>
    <definedName name="Z_C24E6469_C4CC_430B_8814_72DD019DF2C8_.wvu.PrintTitles" localSheetId="7" hidden="1">#REF!</definedName>
    <definedName name="Z_C24E6469_C4CC_430B_8814_72DD019DF2C8_.wvu.PrintTitles" localSheetId="6" hidden="1">#REF!</definedName>
    <definedName name="Z_C24E6469_C4CC_430B_8814_72DD019DF2C8_.wvu.PrintTitles" localSheetId="0" hidden="1">#REF!</definedName>
    <definedName name="Z_C24E6469_C4CC_430B_8814_72DD019DF2C8_.wvu.PrintTitles" hidden="1">#REF!</definedName>
    <definedName name="Z_CA61CA57_E7CE_4A4D_974A_F3124BCA2797_.wvu.FilterData" localSheetId="11" hidden="1">#REF!</definedName>
    <definedName name="Z_CA61CA57_E7CE_4A4D_974A_F3124BCA2797_.wvu.FilterData" localSheetId="4" hidden="1">#REF!</definedName>
    <definedName name="Z_CA61CA57_E7CE_4A4D_974A_F3124BCA2797_.wvu.FilterData" localSheetId="7" hidden="1">#REF!</definedName>
    <definedName name="Z_CA61CA57_E7CE_4A4D_974A_F3124BCA2797_.wvu.FilterData" localSheetId="6" hidden="1">#REF!</definedName>
    <definedName name="Z_CA61CA57_E7CE_4A4D_974A_F3124BCA2797_.wvu.FilterData" localSheetId="0" hidden="1">#REF!</definedName>
    <definedName name="Z_CA61CA57_E7CE_4A4D_974A_F3124BCA2797_.wvu.FilterData" hidden="1">#REF!</definedName>
    <definedName name="Z_CA61CA57_E7CE_4A4D_974A_F3124BCA2797_.wvu.PrintArea" localSheetId="11" hidden="1">#REF!</definedName>
    <definedName name="Z_CA61CA57_E7CE_4A4D_974A_F3124BCA2797_.wvu.PrintArea" localSheetId="4" hidden="1">#REF!</definedName>
    <definedName name="Z_CA61CA57_E7CE_4A4D_974A_F3124BCA2797_.wvu.PrintArea" localSheetId="7" hidden="1">#REF!</definedName>
    <definedName name="Z_CA61CA57_E7CE_4A4D_974A_F3124BCA2797_.wvu.PrintArea" localSheetId="6" hidden="1">#REF!</definedName>
    <definedName name="Z_CA61CA57_E7CE_4A4D_974A_F3124BCA2797_.wvu.PrintArea" localSheetId="0" hidden="1">#REF!</definedName>
    <definedName name="Z_CA61CA57_E7CE_4A4D_974A_F3124BCA2797_.wvu.PrintArea" hidden="1">#REF!</definedName>
    <definedName name="Z_CA61CA57_E7CE_4A4D_974A_F3124BCA2797_.wvu.PrintTitles" localSheetId="11" hidden="1">#REF!</definedName>
    <definedName name="Z_CA61CA57_E7CE_4A4D_974A_F3124BCA2797_.wvu.PrintTitles" localSheetId="4" hidden="1">#REF!</definedName>
    <definedName name="Z_CA61CA57_E7CE_4A4D_974A_F3124BCA2797_.wvu.PrintTitles" localSheetId="7" hidden="1">#REF!</definedName>
    <definedName name="Z_CA61CA57_E7CE_4A4D_974A_F3124BCA2797_.wvu.PrintTitles" localSheetId="6" hidden="1">#REF!</definedName>
    <definedName name="Z_CA61CA57_E7CE_4A4D_974A_F3124BCA2797_.wvu.PrintTitles" localSheetId="0" hidden="1">#REF!</definedName>
    <definedName name="Z_CA61CA57_E7CE_4A4D_974A_F3124BCA2797_.wvu.PrintTitles" hidden="1">#REF!</definedName>
    <definedName name="Z_DA4D5A8F_12FA_42F5_A8BB_526600E97433_.wvu.FilterData" localSheetId="11" hidden="1">#REF!</definedName>
    <definedName name="Z_DA4D5A8F_12FA_42F5_A8BB_526600E97433_.wvu.FilterData" localSheetId="4" hidden="1">#REF!</definedName>
    <definedName name="Z_DA4D5A8F_12FA_42F5_A8BB_526600E97433_.wvu.FilterData" localSheetId="7" hidden="1">#REF!</definedName>
    <definedName name="Z_DA4D5A8F_12FA_42F5_A8BB_526600E97433_.wvu.FilterData" localSheetId="6" hidden="1">#REF!</definedName>
    <definedName name="Z_DA4D5A8F_12FA_42F5_A8BB_526600E97433_.wvu.FilterData" localSheetId="0" hidden="1">#REF!</definedName>
    <definedName name="Z_DA4D5A8F_12FA_42F5_A8BB_526600E97433_.wvu.FilterData" hidden="1">#REF!</definedName>
    <definedName name="Z_DA4D5A8F_12FA_42F5_A8BB_526600E97433_.wvu.PrintArea" localSheetId="11" hidden="1">#REF!</definedName>
    <definedName name="Z_DA4D5A8F_12FA_42F5_A8BB_526600E97433_.wvu.PrintArea" localSheetId="4" hidden="1">#REF!</definedName>
    <definedName name="Z_DA4D5A8F_12FA_42F5_A8BB_526600E97433_.wvu.PrintArea" localSheetId="7" hidden="1">#REF!</definedName>
    <definedName name="Z_DA4D5A8F_12FA_42F5_A8BB_526600E97433_.wvu.PrintArea" localSheetId="6" hidden="1">#REF!</definedName>
    <definedName name="Z_DA4D5A8F_12FA_42F5_A8BB_526600E97433_.wvu.PrintArea" localSheetId="0" hidden="1">#REF!</definedName>
    <definedName name="Z_DA4D5A8F_12FA_42F5_A8BB_526600E97433_.wvu.PrintArea" hidden="1">#REF!</definedName>
    <definedName name="Z_DA4D5A8F_12FA_42F5_A8BB_526600E97433_.wvu.PrintTitles" localSheetId="11" hidden="1">#REF!</definedName>
    <definedName name="Z_DA4D5A8F_12FA_42F5_A8BB_526600E97433_.wvu.PrintTitles" localSheetId="4" hidden="1">#REF!</definedName>
    <definedName name="Z_DA4D5A8F_12FA_42F5_A8BB_526600E97433_.wvu.PrintTitles" localSheetId="7" hidden="1">#REF!</definedName>
    <definedName name="Z_DA4D5A8F_12FA_42F5_A8BB_526600E97433_.wvu.PrintTitles" localSheetId="6" hidden="1">#REF!</definedName>
    <definedName name="Z_DA4D5A8F_12FA_42F5_A8BB_526600E97433_.wvu.PrintTitles" localSheetId="0" hidden="1">#REF!</definedName>
    <definedName name="Z_DA4D5A8F_12FA_42F5_A8BB_526600E97433_.wvu.PrintTitles" hidden="1">#REF!</definedName>
    <definedName name="Z_DFB4C5EB_A8D3_475E_B627_EA98F95F9220_.wvu.FilterData" localSheetId="11" hidden="1">#REF!</definedName>
    <definedName name="Z_DFB4C5EB_A8D3_475E_B627_EA98F95F9220_.wvu.FilterData" localSheetId="4" hidden="1">#REF!</definedName>
    <definedName name="Z_DFB4C5EB_A8D3_475E_B627_EA98F95F9220_.wvu.FilterData" localSheetId="7" hidden="1">#REF!</definedName>
    <definedName name="Z_DFB4C5EB_A8D3_475E_B627_EA98F95F9220_.wvu.FilterData" localSheetId="6" hidden="1">#REF!</definedName>
    <definedName name="Z_DFB4C5EB_A8D3_475E_B627_EA98F95F9220_.wvu.FilterData" localSheetId="0" hidden="1">#REF!</definedName>
    <definedName name="Z_DFB4C5EB_A8D3_475E_B627_EA98F95F9220_.wvu.FilterData" hidden="1">#REF!</definedName>
    <definedName name="Z_DFB4C5EB_A8D3_475E_B627_EA98F95F9220_.wvu.PrintArea" localSheetId="11" hidden="1">#REF!</definedName>
    <definedName name="Z_DFB4C5EB_A8D3_475E_B627_EA98F95F9220_.wvu.PrintArea" localSheetId="4" hidden="1">#REF!</definedName>
    <definedName name="Z_DFB4C5EB_A8D3_475E_B627_EA98F95F9220_.wvu.PrintArea" localSheetId="7" hidden="1">#REF!</definedName>
    <definedName name="Z_DFB4C5EB_A8D3_475E_B627_EA98F95F9220_.wvu.PrintArea" localSheetId="6" hidden="1">#REF!</definedName>
    <definedName name="Z_DFB4C5EB_A8D3_475E_B627_EA98F95F9220_.wvu.PrintArea" localSheetId="0" hidden="1">#REF!</definedName>
    <definedName name="Z_DFB4C5EB_A8D3_475E_B627_EA98F95F9220_.wvu.PrintArea" hidden="1">#REF!</definedName>
    <definedName name="Z_DFB4C5EB_A8D3_475E_B627_EA98F95F9220_.wvu.PrintTitles" localSheetId="11" hidden="1">#REF!</definedName>
    <definedName name="Z_DFB4C5EB_A8D3_475E_B627_EA98F95F9220_.wvu.PrintTitles" localSheetId="4" hidden="1">#REF!</definedName>
    <definedName name="Z_DFB4C5EB_A8D3_475E_B627_EA98F95F9220_.wvu.PrintTitles" localSheetId="7" hidden="1">#REF!</definedName>
    <definedName name="Z_DFB4C5EB_A8D3_475E_B627_EA98F95F9220_.wvu.PrintTitles" localSheetId="6" hidden="1">#REF!</definedName>
    <definedName name="Z_DFB4C5EB_A8D3_475E_B627_EA98F95F9220_.wvu.PrintTitles" localSheetId="0" hidden="1">#REF!</definedName>
    <definedName name="Z_DFB4C5EB_A8D3_475E_B627_EA98F95F9220_.wvu.PrintTitles" hidden="1">#REF!</definedName>
    <definedName name="Z_F2B990A1_57B3_4766_8C3D_4D3A5265BAEF_.wvu.FilterData" localSheetId="11" hidden="1">#REF!</definedName>
    <definedName name="Z_F2B990A1_57B3_4766_8C3D_4D3A5265BAEF_.wvu.FilterData" localSheetId="4" hidden="1">#REF!</definedName>
    <definedName name="Z_F2B990A1_57B3_4766_8C3D_4D3A5265BAEF_.wvu.FilterData" localSheetId="7" hidden="1">#REF!</definedName>
    <definedName name="Z_F2B990A1_57B3_4766_8C3D_4D3A5265BAEF_.wvu.FilterData" localSheetId="6" hidden="1">#REF!</definedName>
    <definedName name="Z_F2B990A1_57B3_4766_8C3D_4D3A5265BAEF_.wvu.FilterData" localSheetId="0" hidden="1">#REF!</definedName>
    <definedName name="Z_F2B990A1_57B3_4766_8C3D_4D3A5265BAEF_.wvu.FilterData" hidden="1">#REF!</definedName>
    <definedName name="Z_F2B990A1_57B3_4766_8C3D_4D3A5265BAEF_.wvu.PrintArea" localSheetId="11" hidden="1">#REF!</definedName>
    <definedName name="Z_F2B990A1_57B3_4766_8C3D_4D3A5265BAEF_.wvu.PrintArea" localSheetId="4" hidden="1">#REF!</definedName>
    <definedName name="Z_F2B990A1_57B3_4766_8C3D_4D3A5265BAEF_.wvu.PrintArea" localSheetId="7" hidden="1">#REF!</definedName>
    <definedName name="Z_F2B990A1_57B3_4766_8C3D_4D3A5265BAEF_.wvu.PrintArea" localSheetId="6" hidden="1">#REF!</definedName>
    <definedName name="Z_F2B990A1_57B3_4766_8C3D_4D3A5265BAEF_.wvu.PrintArea" localSheetId="0" hidden="1">#REF!</definedName>
    <definedName name="Z_F2B990A1_57B3_4766_8C3D_4D3A5265BAEF_.wvu.PrintArea" hidden="1">#REF!</definedName>
    <definedName name="Z_F2B990A1_57B3_4766_8C3D_4D3A5265BAEF_.wvu.PrintTitles" localSheetId="11" hidden="1">#REF!</definedName>
    <definedName name="Z_F2B990A1_57B3_4766_8C3D_4D3A5265BAEF_.wvu.PrintTitles" localSheetId="4" hidden="1">#REF!</definedName>
    <definedName name="Z_F2B990A1_57B3_4766_8C3D_4D3A5265BAEF_.wvu.PrintTitles" localSheetId="7" hidden="1">#REF!</definedName>
    <definedName name="Z_F2B990A1_57B3_4766_8C3D_4D3A5265BAEF_.wvu.PrintTitles" localSheetId="6" hidden="1">#REF!</definedName>
    <definedName name="Z_F2B990A1_57B3_4766_8C3D_4D3A5265BAEF_.wvu.PrintTitles" localSheetId="0" hidden="1">#REF!</definedName>
    <definedName name="Z_F2B990A1_57B3_4766_8C3D_4D3A5265BAEF_.wvu.PrintTitles" hidden="1">#REF!</definedName>
    <definedName name="Z_F9482E1F_92B8_43D8_949A_7DDCF2E63A19_.wvu.FilterData" localSheetId="11" hidden="1">#REF!</definedName>
    <definedName name="Z_F9482E1F_92B8_43D8_949A_7DDCF2E63A19_.wvu.FilterData" localSheetId="4" hidden="1">#REF!</definedName>
    <definedName name="Z_F9482E1F_92B8_43D8_949A_7DDCF2E63A19_.wvu.FilterData" localSheetId="7" hidden="1">#REF!</definedName>
    <definedName name="Z_F9482E1F_92B8_43D8_949A_7DDCF2E63A19_.wvu.FilterData" localSheetId="6" hidden="1">#REF!</definedName>
    <definedName name="Z_F9482E1F_92B8_43D8_949A_7DDCF2E63A19_.wvu.FilterData" localSheetId="0" hidden="1">#REF!</definedName>
    <definedName name="Z_F9482E1F_92B8_43D8_949A_7DDCF2E63A19_.wvu.FilterData" hidden="1">#REF!</definedName>
    <definedName name="Z_F9482E1F_92B8_43D8_949A_7DDCF2E63A19_.wvu.PrintArea" localSheetId="11" hidden="1">#REF!</definedName>
    <definedName name="Z_F9482E1F_92B8_43D8_949A_7DDCF2E63A19_.wvu.PrintArea" localSheetId="4" hidden="1">#REF!</definedName>
    <definedName name="Z_F9482E1F_92B8_43D8_949A_7DDCF2E63A19_.wvu.PrintArea" localSheetId="7" hidden="1">#REF!</definedName>
    <definedName name="Z_F9482E1F_92B8_43D8_949A_7DDCF2E63A19_.wvu.PrintArea" localSheetId="6" hidden="1">#REF!</definedName>
    <definedName name="Z_F9482E1F_92B8_43D8_949A_7DDCF2E63A19_.wvu.PrintArea" localSheetId="0" hidden="1">#REF!</definedName>
    <definedName name="Z_F9482E1F_92B8_43D8_949A_7DDCF2E63A19_.wvu.PrintArea" hidden="1">#REF!</definedName>
    <definedName name="Z_F9482E1F_92B8_43D8_949A_7DDCF2E63A19_.wvu.PrintTitles" localSheetId="11" hidden="1">#REF!</definedName>
    <definedName name="Z_F9482E1F_92B8_43D8_949A_7DDCF2E63A19_.wvu.PrintTitles" localSheetId="4" hidden="1">#REF!</definedName>
    <definedName name="Z_F9482E1F_92B8_43D8_949A_7DDCF2E63A19_.wvu.PrintTitles" localSheetId="7" hidden="1">#REF!</definedName>
    <definedName name="Z_F9482E1F_92B8_43D8_949A_7DDCF2E63A19_.wvu.PrintTitles" localSheetId="6" hidden="1">#REF!</definedName>
    <definedName name="Z_F9482E1F_92B8_43D8_949A_7DDCF2E63A19_.wvu.PrintTitles" localSheetId="0" hidden="1">#REF!</definedName>
    <definedName name="Z_F9482E1F_92B8_43D8_949A_7DDCF2E63A19_.wvu.PrintTitles" hidden="1">#REF!</definedName>
    <definedName name="ZAPATA" localSheetId="11">#REF!</definedName>
    <definedName name="ZAPATA" localSheetId="4">#REF!</definedName>
    <definedName name="ZAPATA" localSheetId="7">#REF!</definedName>
    <definedName name="ZAPATA" localSheetId="6">#REF!</definedName>
    <definedName name="ZAPATA" localSheetId="0">#REF!</definedName>
    <definedName name="ZAPATA">#REF!</definedName>
    <definedName name="zz" localSheetId="11">#REF!</definedName>
    <definedName name="zz" localSheetId="4">#REF!</definedName>
    <definedName name="zz" localSheetId="7">#REF!</definedName>
    <definedName name="zz" localSheetId="6">#REF!</definedName>
    <definedName name="zz" localSheetId="0">#REF!</definedName>
    <definedName name="zz">#REF!</definedName>
    <definedName name="ZZZZZZZZZZZ" localSheetId="11">'[82]A. P. U.'!#REF!</definedName>
    <definedName name="ZZZZZZZZZZZ" localSheetId="4">'[82]A. P. U.'!#REF!</definedName>
    <definedName name="ZZZZZZZZZZZ" localSheetId="6">'[82]A. P. U.'!#REF!</definedName>
    <definedName name="ZZZZZZZZZZZ" localSheetId="0">'[82]A. P. U.'!#REF!</definedName>
    <definedName name="ZZZZZZZZZZZ" localSheetId="12">'[83]A. P. U.'!#REF!</definedName>
    <definedName name="ZZZZZZZZZZZ">'[82]A.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7" i="58" l="1"/>
  <c r="K23" i="58"/>
  <c r="K25" i="58"/>
  <c r="K26" i="58"/>
  <c r="K27" i="58"/>
  <c r="K28" i="58"/>
  <c r="K29" i="58"/>
  <c r="K21" i="58"/>
  <c r="K20" i="58"/>
  <c r="F17" i="57" l="1"/>
  <c r="E7" i="57"/>
  <c r="E8" i="103"/>
  <c r="L25" i="58" l="1"/>
  <c r="H24" i="58"/>
  <c r="H29" i="57"/>
  <c r="I55" i="109"/>
  <c r="E15" i="109"/>
  <c r="E14" i="109"/>
  <c r="E13" i="109"/>
  <c r="E12" i="109"/>
  <c r="E11" i="109"/>
  <c r="B1" i="109"/>
  <c r="L24" i="58" l="1"/>
  <c r="K24" i="58"/>
  <c r="F8" i="108" l="1"/>
  <c r="I7" i="68" l="1"/>
  <c r="D22" i="68"/>
  <c r="D24" i="68"/>
  <c r="D26" i="68"/>
  <c r="D28" i="68" s="1"/>
  <c r="D29" i="68" s="1"/>
  <c r="D30" i="68" s="1"/>
  <c r="D31" i="68" s="1"/>
  <c r="D32" i="68" s="1"/>
  <c r="D33" i="68" s="1"/>
  <c r="D36" i="68"/>
  <c r="E36" i="68"/>
  <c r="D38" i="68"/>
  <c r="E40" i="68"/>
  <c r="C45" i="68"/>
  <c r="D45" i="68"/>
  <c r="D48" i="68"/>
  <c r="D50" i="68"/>
  <c r="C29" i="102" l="1"/>
  <c r="C30" i="102"/>
  <c r="C31" i="102"/>
  <c r="C28" i="102"/>
  <c r="D15" i="102"/>
  <c r="D16" i="102"/>
  <c r="D17" i="102"/>
  <c r="D14" i="102"/>
  <c r="C15" i="102"/>
  <c r="C16" i="102"/>
  <c r="C17" i="102"/>
  <c r="C14" i="102"/>
  <c r="C11" i="102"/>
  <c r="C10" i="102"/>
  <c r="G8" i="108"/>
  <c r="C8" i="102"/>
  <c r="E85" i="108"/>
  <c r="E81" i="108"/>
  <c r="J75" i="108"/>
  <c r="E74" i="108"/>
  <c r="F70" i="108"/>
  <c r="F69" i="108"/>
  <c r="F68" i="108"/>
  <c r="E68" i="108"/>
  <c r="F67" i="108"/>
  <c r="G67" i="108" s="1"/>
  <c r="F66" i="108"/>
  <c r="G66" i="108" s="1"/>
  <c r="F65" i="108"/>
  <c r="G65" i="108" s="1"/>
  <c r="F64" i="108"/>
  <c r="G64" i="108" s="1"/>
  <c r="B64" i="108"/>
  <c r="B65" i="108" s="1"/>
  <c r="B66" i="108" s="1"/>
  <c r="B67" i="108" s="1"/>
  <c r="B68" i="108" s="1"/>
  <c r="B69" i="108" s="1"/>
  <c r="B70" i="108" s="1"/>
  <c r="J63" i="108"/>
  <c r="F63" i="108"/>
  <c r="G63" i="108" s="1"/>
  <c r="D63" i="108"/>
  <c r="C63" i="108"/>
  <c r="H62" i="108"/>
  <c r="F61" i="108"/>
  <c r="G61" i="108" s="1"/>
  <c r="F60" i="108"/>
  <c r="G60" i="108" s="1"/>
  <c r="F59" i="108"/>
  <c r="G59" i="108" s="1"/>
  <c r="F58" i="108"/>
  <c r="E58" i="108"/>
  <c r="D58" i="108"/>
  <c r="F57" i="108"/>
  <c r="H57" i="108" s="1"/>
  <c r="F56" i="108"/>
  <c r="E56" i="108"/>
  <c r="D56" i="108"/>
  <c r="F55" i="108"/>
  <c r="H55" i="108" s="1"/>
  <c r="F54" i="108"/>
  <c r="E54" i="108"/>
  <c r="D54" i="108"/>
  <c r="F53" i="108"/>
  <c r="H53" i="108" s="1"/>
  <c r="F52" i="108"/>
  <c r="E52" i="108"/>
  <c r="D52" i="108"/>
  <c r="F51" i="108"/>
  <c r="H51" i="108" s="1"/>
  <c r="F50" i="108"/>
  <c r="E50" i="108"/>
  <c r="D50" i="108"/>
  <c r="F49" i="108"/>
  <c r="H49" i="108" s="1"/>
  <c r="F48" i="108"/>
  <c r="E48" i="108"/>
  <c r="F47" i="108"/>
  <c r="H47" i="108" s="1"/>
  <c r="F46" i="108"/>
  <c r="E46" i="108"/>
  <c r="F45" i="108"/>
  <c r="H45" i="108" s="1"/>
  <c r="F44" i="108"/>
  <c r="G44" i="108" s="1"/>
  <c r="E44" i="108"/>
  <c r="F43" i="108"/>
  <c r="H43" i="108" s="1"/>
  <c r="F42" i="108"/>
  <c r="E42" i="108"/>
  <c r="F41" i="108"/>
  <c r="H41" i="108" s="1"/>
  <c r="F40" i="108"/>
  <c r="E40" i="108"/>
  <c r="F39" i="108"/>
  <c r="H39" i="108" s="1"/>
  <c r="F38" i="108"/>
  <c r="E38" i="108"/>
  <c r="F37" i="108"/>
  <c r="H37" i="108" s="1"/>
  <c r="F36" i="108"/>
  <c r="B36" i="108"/>
  <c r="B37" i="108" s="1"/>
  <c r="B38" i="108" s="1"/>
  <c r="B39" i="108" s="1"/>
  <c r="B40" i="108" s="1"/>
  <c r="B41" i="108" s="1"/>
  <c r="B42" i="108" s="1"/>
  <c r="B43" i="108" s="1"/>
  <c r="B44" i="108" s="1"/>
  <c r="B45" i="108" s="1"/>
  <c r="B46" i="108" s="1"/>
  <c r="B47" i="108" s="1"/>
  <c r="B48" i="108" s="1"/>
  <c r="B49" i="108" s="1"/>
  <c r="B50" i="108" s="1"/>
  <c r="B51" i="108" s="1"/>
  <c r="B52" i="108" s="1"/>
  <c r="B53" i="108" s="1"/>
  <c r="B54" i="108" s="1"/>
  <c r="B55" i="108" s="1"/>
  <c r="B56" i="108" s="1"/>
  <c r="B57" i="108" s="1"/>
  <c r="B58" i="108" s="1"/>
  <c r="B59" i="108" s="1"/>
  <c r="B60" i="108" s="1"/>
  <c r="B61" i="108" s="1"/>
  <c r="F35" i="108"/>
  <c r="E35" i="108"/>
  <c r="E36" i="108" s="1"/>
  <c r="F33" i="108"/>
  <c r="G33" i="108" s="1"/>
  <c r="D33" i="108"/>
  <c r="F32" i="108"/>
  <c r="F31" i="108"/>
  <c r="G31" i="108" s="1"/>
  <c r="B31" i="108"/>
  <c r="B32" i="108" s="1"/>
  <c r="B33" i="108" s="1"/>
  <c r="J30" i="108"/>
  <c r="F30" i="108"/>
  <c r="G30" i="108" s="1"/>
  <c r="H29" i="108"/>
  <c r="G28" i="108"/>
  <c r="F27" i="108"/>
  <c r="E27" i="108"/>
  <c r="F26" i="108"/>
  <c r="E26" i="108"/>
  <c r="F25" i="108"/>
  <c r="G25" i="108" s="1"/>
  <c r="D25" i="108"/>
  <c r="F24" i="108"/>
  <c r="G24" i="108" s="1"/>
  <c r="F23" i="108"/>
  <c r="G23" i="108" s="1"/>
  <c r="F22" i="108"/>
  <c r="F21" i="108"/>
  <c r="G21" i="108" s="1"/>
  <c r="F20" i="108"/>
  <c r="G20" i="108" s="1"/>
  <c r="F19" i="108"/>
  <c r="G19" i="108" s="1"/>
  <c r="F18" i="108"/>
  <c r="G18" i="108" s="1"/>
  <c r="F17" i="108"/>
  <c r="E17" i="108"/>
  <c r="F16" i="108"/>
  <c r="E16" i="108"/>
  <c r="F15" i="108"/>
  <c r="B15" i="108"/>
  <c r="B16" i="108" s="1"/>
  <c r="B17" i="108" s="1"/>
  <c r="B18" i="108" s="1"/>
  <c r="B19" i="108" s="1"/>
  <c r="B20" i="108" s="1"/>
  <c r="B21" i="108" s="1"/>
  <c r="B22" i="108" s="1"/>
  <c r="B23" i="108" s="1"/>
  <c r="B24" i="108" s="1"/>
  <c r="B25" i="108" s="1"/>
  <c r="B26" i="108" s="1"/>
  <c r="B27" i="108" s="1"/>
  <c r="B28" i="108" s="1"/>
  <c r="F14" i="108"/>
  <c r="H13" i="108"/>
  <c r="H7" i="108" s="1"/>
  <c r="B13" i="108"/>
  <c r="B29" i="108" s="1"/>
  <c r="B34" i="108" s="1"/>
  <c r="B62" i="108" s="1"/>
  <c r="F12" i="108"/>
  <c r="G12" i="108" s="1"/>
  <c r="F11" i="108"/>
  <c r="D11" i="108"/>
  <c r="F10" i="108"/>
  <c r="D10" i="108"/>
  <c r="D65" i="108" s="1"/>
  <c r="D70" i="108" s="1"/>
  <c r="D66" i="108" s="1"/>
  <c r="F9" i="108"/>
  <c r="G9" i="108" s="1"/>
  <c r="B9" i="108"/>
  <c r="B10" i="108" s="1"/>
  <c r="B11" i="108" s="1"/>
  <c r="B12" i="108" s="1"/>
  <c r="D8" i="108"/>
  <c r="H5" i="108"/>
  <c r="G46" i="108" l="1"/>
  <c r="E10" i="108"/>
  <c r="E69" i="108" s="1"/>
  <c r="G69" i="108" s="1"/>
  <c r="E11" i="108"/>
  <c r="E70" i="108" s="1"/>
  <c r="G27" i="108"/>
  <c r="G48" i="108"/>
  <c r="G52" i="108"/>
  <c r="G56" i="108"/>
  <c r="G40" i="108"/>
  <c r="E15" i="108"/>
  <c r="G15" i="108" s="1"/>
  <c r="G26" i="108"/>
  <c r="G36" i="108"/>
  <c r="G50" i="108"/>
  <c r="G54" i="108"/>
  <c r="G58" i="108"/>
  <c r="G16" i="108"/>
  <c r="G42" i="108"/>
  <c r="E14" i="108"/>
  <c r="E22" i="108" s="1"/>
  <c r="G22" i="108" s="1"/>
  <c r="G17" i="108"/>
  <c r="G38" i="108"/>
  <c r="G68" i="108"/>
  <c r="G14" i="108"/>
  <c r="H35" i="108"/>
  <c r="H34" i="108" s="1"/>
  <c r="J35" i="108" s="1"/>
  <c r="E32" i="108"/>
  <c r="G32" i="108" s="1"/>
  <c r="G29" i="108" s="1"/>
  <c r="J29" i="108" s="1"/>
  <c r="G70" i="108"/>
  <c r="G62" i="108" l="1"/>
  <c r="J62" i="108" s="1"/>
  <c r="G11" i="108"/>
  <c r="G10" i="108"/>
  <c r="G34" i="108"/>
  <c r="J34" i="108" s="1"/>
  <c r="G13" i="108"/>
  <c r="J13" i="108" s="1"/>
  <c r="H80" i="108"/>
  <c r="H81" i="108" s="1"/>
  <c r="H82" i="108" s="1"/>
  <c r="G7" i="108" l="1"/>
  <c r="J7" i="108" s="1"/>
  <c r="J73" i="108" s="1"/>
  <c r="G73" i="108" l="1"/>
  <c r="G75" i="108" s="1"/>
  <c r="G76" i="108" l="1"/>
  <c r="G74" i="108"/>
  <c r="D8" i="102"/>
  <c r="G77" i="108" l="1"/>
  <c r="G78" i="108" s="1"/>
  <c r="H84" i="108" s="1"/>
  <c r="H85" i="108" s="1"/>
  <c r="H86" i="108" s="1"/>
  <c r="J74" i="108"/>
  <c r="J77" i="108" s="1"/>
  <c r="I8" i="68"/>
  <c r="I9" i="68"/>
  <c r="I10" i="68"/>
  <c r="I11" i="68"/>
  <c r="I12" i="68"/>
  <c r="I13" i="68"/>
  <c r="I20" i="68"/>
  <c r="I21" i="68"/>
  <c r="I22" i="68"/>
  <c r="I23" i="68"/>
  <c r="I24" i="68"/>
  <c r="I25" i="68"/>
  <c r="I26" i="68"/>
  <c r="I27" i="68"/>
  <c r="I28" i="68"/>
  <c r="I29" i="68"/>
  <c r="I30" i="68"/>
  <c r="I31" i="68"/>
  <c r="I32" i="68"/>
  <c r="I33" i="68"/>
  <c r="I34" i="68"/>
  <c r="I35" i="68"/>
  <c r="I37" i="68"/>
  <c r="I38" i="68"/>
  <c r="I39" i="68"/>
  <c r="I41" i="68"/>
  <c r="I42" i="68"/>
  <c r="I43" i="68"/>
  <c r="I44" i="68"/>
  <c r="I45" i="68"/>
  <c r="I46" i="68"/>
  <c r="I47" i="68"/>
  <c r="I48" i="68"/>
  <c r="I49" i="68"/>
  <c r="I50" i="68"/>
  <c r="I51" i="68"/>
  <c r="I52" i="68"/>
  <c r="I53" i="68"/>
  <c r="I54" i="68"/>
  <c r="I55" i="68"/>
  <c r="I56" i="68"/>
  <c r="I57" i="68"/>
  <c r="I58" i="68"/>
  <c r="I59" i="68"/>
  <c r="I60" i="68"/>
  <c r="I61" i="68"/>
  <c r="I62" i="68"/>
  <c r="I63" i="68"/>
  <c r="G18" i="67" l="1"/>
  <c r="E57" i="67" l="1"/>
  <c r="E1167" i="67"/>
  <c r="E59" i="67" s="1"/>
  <c r="G61" i="67"/>
  <c r="G62" i="67"/>
  <c r="G63" i="67"/>
  <c r="G64" i="67"/>
  <c r="G65" i="67"/>
  <c r="G66" i="67"/>
  <c r="G67" i="67"/>
  <c r="G68" i="67"/>
  <c r="G69" i="67"/>
  <c r="G70" i="67"/>
  <c r="G71" i="67"/>
  <c r="G72" i="67"/>
  <c r="G73" i="67"/>
  <c r="G74" i="67"/>
  <c r="G75" i="67"/>
  <c r="G76" i="67"/>
  <c r="G77" i="67"/>
  <c r="G78" i="67"/>
  <c r="G79" i="67"/>
  <c r="G80" i="67"/>
  <c r="G81" i="67"/>
  <c r="G83" i="67"/>
  <c r="G85" i="67"/>
  <c r="G86" i="67"/>
  <c r="G87" i="67"/>
  <c r="G88" i="67"/>
  <c r="G89" i="67"/>
  <c r="G90" i="67"/>
  <c r="G91" i="67"/>
  <c r="G92" i="67"/>
  <c r="G93" i="67"/>
  <c r="G94" i="67"/>
  <c r="G95" i="67"/>
  <c r="G96" i="67"/>
  <c r="G97" i="67"/>
  <c r="G98" i="67"/>
  <c r="G99" i="67"/>
  <c r="G100" i="67"/>
  <c r="G101" i="67"/>
  <c r="G102" i="67"/>
  <c r="G103" i="67"/>
  <c r="G104" i="67"/>
  <c r="G105" i="67"/>
  <c r="G106" i="67"/>
  <c r="G107" i="67"/>
  <c r="G108" i="67"/>
  <c r="G109" i="67"/>
  <c r="G110" i="67"/>
  <c r="G111" i="67"/>
  <c r="G112" i="67"/>
  <c r="G113" i="67"/>
  <c r="G114" i="67"/>
  <c r="G115" i="67"/>
  <c r="G116" i="67"/>
  <c r="G117" i="67"/>
  <c r="G118" i="67"/>
  <c r="G120" i="67"/>
  <c r="G121" i="67"/>
  <c r="G122" i="67"/>
  <c r="G123" i="67"/>
  <c r="G124" i="67"/>
  <c r="G125" i="67"/>
  <c r="G126" i="67"/>
  <c r="G127" i="67"/>
  <c r="G128" i="67"/>
  <c r="G129" i="67"/>
  <c r="G130" i="67"/>
  <c r="G131" i="67"/>
  <c r="G132" i="67"/>
  <c r="G133" i="67"/>
  <c r="G134" i="67"/>
  <c r="G135" i="67"/>
  <c r="G136" i="67"/>
  <c r="G137" i="67"/>
  <c r="G138" i="67"/>
  <c r="G139" i="67"/>
  <c r="G140" i="67"/>
  <c r="G141" i="67"/>
  <c r="G142" i="67"/>
  <c r="G143" i="67"/>
  <c r="G144" i="67"/>
  <c r="G145" i="67"/>
  <c r="G146" i="67"/>
  <c r="G147" i="67"/>
  <c r="G148" i="67"/>
  <c r="G149" i="67"/>
  <c r="G150" i="67"/>
  <c r="G151" i="67"/>
  <c r="G153" i="67"/>
  <c r="G154" i="67"/>
  <c r="G155" i="67"/>
  <c r="G156" i="67"/>
  <c r="G157" i="67"/>
  <c r="G158" i="67"/>
  <c r="G159" i="67"/>
  <c r="G160" i="67"/>
  <c r="G161" i="67"/>
  <c r="G162" i="67"/>
  <c r="G163" i="67"/>
  <c r="G164" i="67"/>
  <c r="G165" i="67"/>
  <c r="G166" i="67"/>
  <c r="G167" i="67"/>
  <c r="G168" i="67"/>
  <c r="G169" i="67"/>
  <c r="G170" i="67"/>
  <c r="G171" i="67"/>
  <c r="G172" i="67"/>
  <c r="G173" i="67"/>
  <c r="G174" i="67"/>
  <c r="G175" i="67"/>
  <c r="G176" i="67"/>
  <c r="G177" i="67"/>
  <c r="G178" i="67"/>
  <c r="G179" i="67"/>
  <c r="G180" i="67"/>
  <c r="G181" i="67"/>
  <c r="G182" i="67"/>
  <c r="G183" i="67"/>
  <c r="G184" i="67"/>
  <c r="G185" i="67"/>
  <c r="G186" i="67"/>
  <c r="G187" i="67"/>
  <c r="G189" i="67"/>
  <c r="G191" i="67"/>
  <c r="G193" i="67"/>
  <c r="G194" i="67"/>
  <c r="G195" i="67"/>
  <c r="G196" i="67"/>
  <c r="G197" i="67"/>
  <c r="G198" i="67"/>
  <c r="G199" i="67"/>
  <c r="G200" i="67"/>
  <c r="G201" i="67"/>
  <c r="G202" i="67"/>
  <c r="G203" i="67"/>
  <c r="G204" i="67"/>
  <c r="G205" i="67"/>
  <c r="G206" i="67"/>
  <c r="G207" i="67"/>
  <c r="G208" i="67"/>
  <c r="G209" i="67"/>
  <c r="G210" i="67"/>
  <c r="G211" i="67"/>
  <c r="G212" i="67"/>
  <c r="G213" i="67"/>
  <c r="G214" i="67"/>
  <c r="G215" i="67"/>
  <c r="G216" i="67"/>
  <c r="G217" i="67"/>
  <c r="G218" i="67"/>
  <c r="G219" i="67"/>
  <c r="G220" i="67"/>
  <c r="G221" i="67"/>
  <c r="G222" i="67"/>
  <c r="G223" i="67"/>
  <c r="G224" i="67"/>
  <c r="G225" i="67"/>
  <c r="G226" i="67"/>
  <c r="G227" i="67"/>
  <c r="G229" i="67"/>
  <c r="G230" i="67"/>
  <c r="G231" i="67"/>
  <c r="G232" i="67"/>
  <c r="G233" i="67"/>
  <c r="G234" i="67"/>
  <c r="G235" i="67"/>
  <c r="G236" i="67"/>
  <c r="G237" i="67"/>
  <c r="G238" i="67"/>
  <c r="G239" i="67"/>
  <c r="G240" i="67"/>
  <c r="G241" i="67"/>
  <c r="G242" i="67"/>
  <c r="G243" i="67"/>
  <c r="G244" i="67"/>
  <c r="G245" i="67"/>
  <c r="G246" i="67"/>
  <c r="G247" i="67"/>
  <c r="G248" i="67"/>
  <c r="G249" i="67"/>
  <c r="G250" i="67"/>
  <c r="G251" i="67"/>
  <c r="G252" i="67"/>
  <c r="G253" i="67"/>
  <c r="G254" i="67"/>
  <c r="G255" i="67"/>
  <c r="G256" i="67"/>
  <c r="G257" i="67"/>
  <c r="G258" i="67"/>
  <c r="G259" i="67"/>
  <c r="G260" i="67"/>
  <c r="G261" i="67"/>
  <c r="G262" i="67"/>
  <c r="G264" i="67"/>
  <c r="G266" i="67"/>
  <c r="G268" i="67"/>
  <c r="G270" i="67"/>
  <c r="G272" i="67"/>
  <c r="G273" i="67"/>
  <c r="G274" i="67"/>
  <c r="G275" i="67"/>
  <c r="G276" i="67"/>
  <c r="G277" i="67"/>
  <c r="G278" i="67"/>
  <c r="G279" i="67"/>
  <c r="G280" i="67"/>
  <c r="G281" i="67"/>
  <c r="G282" i="67"/>
  <c r="G283" i="67"/>
  <c r="G284" i="67"/>
  <c r="G285" i="67"/>
  <c r="G286" i="67"/>
  <c r="G287" i="67"/>
  <c r="G288" i="67"/>
  <c r="G289" i="67"/>
  <c r="G290" i="67"/>
  <c r="G291" i="67"/>
  <c r="G292" i="67"/>
  <c r="G293" i="67"/>
  <c r="G294" i="67"/>
  <c r="G295" i="67"/>
  <c r="G296" i="67"/>
  <c r="G297" i="67"/>
  <c r="G298" i="67"/>
  <c r="G299" i="67"/>
  <c r="G300" i="67"/>
  <c r="G301" i="67"/>
  <c r="G302" i="67"/>
  <c r="G303" i="67"/>
  <c r="G304" i="67"/>
  <c r="G305" i="67"/>
  <c r="G306" i="67"/>
  <c r="G308" i="67"/>
  <c r="G310" i="67"/>
  <c r="G312" i="67"/>
  <c r="G313" i="67"/>
  <c r="G314" i="67"/>
  <c r="G315" i="67"/>
  <c r="G316" i="67"/>
  <c r="G317" i="67"/>
  <c r="G318" i="67"/>
  <c r="G319" i="67"/>
  <c r="G320" i="67"/>
  <c r="G321" i="67"/>
  <c r="G322" i="67"/>
  <c r="G323" i="67"/>
  <c r="G324" i="67"/>
  <c r="G325" i="67"/>
  <c r="G326" i="67"/>
  <c r="G327" i="67"/>
  <c r="G328" i="67"/>
  <c r="G329" i="67"/>
  <c r="G330" i="67"/>
  <c r="G331" i="67"/>
  <c r="G332" i="67"/>
  <c r="G333" i="67"/>
  <c r="G334" i="67"/>
  <c r="G335" i="67"/>
  <c r="G336" i="67"/>
  <c r="G337" i="67"/>
  <c r="G338" i="67"/>
  <c r="G339" i="67"/>
  <c r="G340" i="67"/>
  <c r="G341" i="67"/>
  <c r="G342" i="67"/>
  <c r="G343" i="67"/>
  <c r="G344" i="67"/>
  <c r="G345" i="67"/>
  <c r="G346" i="67"/>
  <c r="G347" i="67"/>
  <c r="G348" i="67"/>
  <c r="G349" i="67"/>
  <c r="G350" i="67"/>
  <c r="G352" i="67"/>
  <c r="G354" i="67"/>
  <c r="G355" i="67"/>
  <c r="G356" i="67"/>
  <c r="G357" i="67"/>
  <c r="G358" i="67"/>
  <c r="G359" i="67"/>
  <c r="G360" i="67"/>
  <c r="G361" i="67"/>
  <c r="G362" i="67"/>
  <c r="G363" i="67"/>
  <c r="G364" i="67"/>
  <c r="G365" i="67"/>
  <c r="G366" i="67"/>
  <c r="G367" i="67"/>
  <c r="G368" i="67"/>
  <c r="G369" i="67"/>
  <c r="G370" i="67"/>
  <c r="G371" i="67"/>
  <c r="G372" i="67"/>
  <c r="G373" i="67"/>
  <c r="G374" i="67"/>
  <c r="G375" i="67"/>
  <c r="G376" i="67"/>
  <c r="G377" i="67"/>
  <c r="G378" i="67"/>
  <c r="G379" i="67"/>
  <c r="G380" i="67"/>
  <c r="G381" i="67"/>
  <c r="G382" i="67"/>
  <c r="G383" i="67"/>
  <c r="G384" i="67"/>
  <c r="G385" i="67"/>
  <c r="G386" i="67"/>
  <c r="G387" i="67"/>
  <c r="G388" i="67"/>
  <c r="G389" i="67"/>
  <c r="G390" i="67"/>
  <c r="G392" i="67"/>
  <c r="G394" i="67"/>
  <c r="G395" i="67"/>
  <c r="G396" i="67"/>
  <c r="G397" i="67"/>
  <c r="G398" i="67"/>
  <c r="G399" i="67"/>
  <c r="G400" i="67"/>
  <c r="G401" i="67"/>
  <c r="G402" i="67"/>
  <c r="G403" i="67"/>
  <c r="G404" i="67"/>
  <c r="G405" i="67"/>
  <c r="G406" i="67"/>
  <c r="G407" i="67"/>
  <c r="G408" i="67"/>
  <c r="G409" i="67"/>
  <c r="G410" i="67"/>
  <c r="G411" i="67"/>
  <c r="G412" i="67"/>
  <c r="G413" i="67"/>
  <c r="G414" i="67"/>
  <c r="G415" i="67"/>
  <c r="G416" i="67"/>
  <c r="G417" i="67"/>
  <c r="G418" i="67"/>
  <c r="G419" i="67"/>
  <c r="G420" i="67"/>
  <c r="G421" i="67"/>
  <c r="G422" i="67"/>
  <c r="G423" i="67"/>
  <c r="G424" i="67"/>
  <c r="G425" i="67"/>
  <c r="G426" i="67"/>
  <c r="G427" i="67"/>
  <c r="G429" i="67"/>
  <c r="G431" i="67"/>
  <c r="G433" i="67"/>
  <c r="G434" i="67"/>
  <c r="G435" i="67"/>
  <c r="G436" i="67"/>
  <c r="G437" i="67"/>
  <c r="G438" i="67"/>
  <c r="G439" i="67"/>
  <c r="G440" i="67"/>
  <c r="G441" i="67"/>
  <c r="G442" i="67"/>
  <c r="G443" i="67"/>
  <c r="G444" i="67"/>
  <c r="G445" i="67"/>
  <c r="G446" i="67"/>
  <c r="G447" i="67"/>
  <c r="G448" i="67"/>
  <c r="G449" i="67"/>
  <c r="G450" i="67"/>
  <c r="G451" i="67"/>
  <c r="G452" i="67"/>
  <c r="G453" i="67"/>
  <c r="G454" i="67"/>
  <c r="G455" i="67"/>
  <c r="G456" i="67"/>
  <c r="G457" i="67"/>
  <c r="G458" i="67"/>
  <c r="G459" i="67"/>
  <c r="G460" i="67"/>
  <c r="G461" i="67"/>
  <c r="G462" i="67"/>
  <c r="G463" i="67"/>
  <c r="G464" i="67"/>
  <c r="G465" i="67"/>
  <c r="G466" i="67"/>
  <c r="G467" i="67"/>
  <c r="G468" i="67"/>
  <c r="G470" i="67"/>
  <c r="G472" i="67"/>
  <c r="G474" i="67"/>
  <c r="G475" i="67"/>
  <c r="G476" i="67"/>
  <c r="G477" i="67"/>
  <c r="G478" i="67"/>
  <c r="G479" i="67"/>
  <c r="G480" i="67"/>
  <c r="G481" i="67"/>
  <c r="G482" i="67"/>
  <c r="G483" i="67"/>
  <c r="G484" i="67"/>
  <c r="G485" i="67"/>
  <c r="G486" i="67"/>
  <c r="G487" i="67"/>
  <c r="G488" i="67"/>
  <c r="G489" i="67"/>
  <c r="G490" i="67"/>
  <c r="G491" i="67"/>
  <c r="G492" i="67"/>
  <c r="G493" i="67"/>
  <c r="G494" i="67"/>
  <c r="G495" i="67"/>
  <c r="G496" i="67"/>
  <c r="G497" i="67"/>
  <c r="G498" i="67"/>
  <c r="G499" i="67"/>
  <c r="G500" i="67"/>
  <c r="G501" i="67"/>
  <c r="G502" i="67"/>
  <c r="G503" i="67"/>
  <c r="G504" i="67"/>
  <c r="G505" i="67"/>
  <c r="G506" i="67"/>
  <c r="G507" i="67"/>
  <c r="G508" i="67"/>
  <c r="G509" i="67"/>
  <c r="G510" i="67"/>
  <c r="G512" i="67"/>
  <c r="G514" i="67"/>
  <c r="G515" i="67"/>
  <c r="G516" i="67"/>
  <c r="G517" i="67"/>
  <c r="G518" i="67"/>
  <c r="G519" i="67"/>
  <c r="G520" i="67"/>
  <c r="G521" i="67"/>
  <c r="G522" i="67"/>
  <c r="G523" i="67"/>
  <c r="G524" i="67"/>
  <c r="G525" i="67"/>
  <c r="G526" i="67"/>
  <c r="G527" i="67"/>
  <c r="G528" i="67"/>
  <c r="G529" i="67"/>
  <c r="G530" i="67"/>
  <c r="G531" i="67"/>
  <c r="G532" i="67"/>
  <c r="G533" i="67"/>
  <c r="G534" i="67"/>
  <c r="G535" i="67"/>
  <c r="G536" i="67"/>
  <c r="G537" i="67"/>
  <c r="G538" i="67"/>
  <c r="G539" i="67"/>
  <c r="G540" i="67"/>
  <c r="G541" i="67"/>
  <c r="G542" i="67"/>
  <c r="G543" i="67"/>
  <c r="G544" i="67"/>
  <c r="G545" i="67"/>
  <c r="G546" i="67"/>
  <c r="G547" i="67"/>
  <c r="G548" i="67"/>
  <c r="G550" i="67"/>
  <c r="G551" i="67"/>
  <c r="G552" i="67"/>
  <c r="G553" i="67"/>
  <c r="G554" i="67"/>
  <c r="G555" i="67"/>
  <c r="G556" i="67"/>
  <c r="G557" i="67"/>
  <c r="G558" i="67"/>
  <c r="G559" i="67"/>
  <c r="G560" i="67"/>
  <c r="G561" i="67"/>
  <c r="G562" i="67"/>
  <c r="G563" i="67"/>
  <c r="G564" i="67"/>
  <c r="G565" i="67"/>
  <c r="G566" i="67"/>
  <c r="G567" i="67"/>
  <c r="G568" i="67"/>
  <c r="G569" i="67"/>
  <c r="G570" i="67"/>
  <c r="G571" i="67"/>
  <c r="G572" i="67"/>
  <c r="G573" i="67"/>
  <c r="G574" i="67"/>
  <c r="G575" i="67"/>
  <c r="G576" i="67"/>
  <c r="G577" i="67"/>
  <c r="G578" i="67"/>
  <c r="G579" i="67"/>
  <c r="G580" i="67"/>
  <c r="G581" i="67"/>
  <c r="G583" i="67"/>
  <c r="G584" i="67"/>
  <c r="G585" i="67"/>
  <c r="G586" i="67"/>
  <c r="G587" i="67"/>
  <c r="G588" i="67"/>
  <c r="G589" i="67"/>
  <c r="G590" i="67"/>
  <c r="G591" i="67"/>
  <c r="G592" i="67"/>
  <c r="G593" i="67"/>
  <c r="G594" i="67"/>
  <c r="G595" i="67"/>
  <c r="G596" i="67"/>
  <c r="G597" i="67"/>
  <c r="G598" i="67"/>
  <c r="G599" i="67"/>
  <c r="G600" i="67"/>
  <c r="G601" i="67"/>
  <c r="G602" i="67"/>
  <c r="G603" i="67"/>
  <c r="G604" i="67"/>
  <c r="G605" i="67"/>
  <c r="G606" i="67"/>
  <c r="G607" i="67"/>
  <c r="G608" i="67"/>
  <c r="G609" i="67"/>
  <c r="G610" i="67"/>
  <c r="G611" i="67"/>
  <c r="G612" i="67"/>
  <c r="G613" i="67"/>
  <c r="G614" i="67"/>
  <c r="G615" i="67"/>
  <c r="G617" i="67"/>
  <c r="G618" i="67"/>
  <c r="G619" i="67"/>
  <c r="G620" i="67"/>
  <c r="G621" i="67"/>
  <c r="G622" i="67"/>
  <c r="G623" i="67"/>
  <c r="G624" i="67"/>
  <c r="G625" i="67"/>
  <c r="G626" i="67"/>
  <c r="G627" i="67"/>
  <c r="G628" i="67"/>
  <c r="G629" i="67"/>
  <c r="G630" i="67"/>
  <c r="G631" i="67"/>
  <c r="G632" i="67"/>
  <c r="G633" i="67"/>
  <c r="G634" i="67"/>
  <c r="G635" i="67"/>
  <c r="G636" i="67"/>
  <c r="G637" i="67"/>
  <c r="G638" i="67"/>
  <c r="G639" i="67"/>
  <c r="G640" i="67"/>
  <c r="G641" i="67"/>
  <c r="G642" i="67"/>
  <c r="G643" i="67"/>
  <c r="G644" i="67"/>
  <c r="G645" i="67"/>
  <c r="G646" i="67"/>
  <c r="G647" i="67"/>
  <c r="G648" i="67"/>
  <c r="G649" i="67"/>
  <c r="G650" i="67"/>
  <c r="G651" i="67"/>
  <c r="G653" i="67"/>
  <c r="G655" i="67"/>
  <c r="G656" i="67"/>
  <c r="G657" i="67"/>
  <c r="G658" i="67"/>
  <c r="G659" i="67"/>
  <c r="G660" i="67"/>
  <c r="G661" i="67"/>
  <c r="G662" i="67"/>
  <c r="G663" i="67"/>
  <c r="G664" i="67"/>
  <c r="G665" i="67"/>
  <c r="G666" i="67"/>
  <c r="G667" i="67"/>
  <c r="G668" i="67"/>
  <c r="G669" i="67"/>
  <c r="G670" i="67"/>
  <c r="G671" i="67"/>
  <c r="G672" i="67"/>
  <c r="G673" i="67"/>
  <c r="G674" i="67"/>
  <c r="G675" i="67"/>
  <c r="G676" i="67"/>
  <c r="G677" i="67"/>
  <c r="G678" i="67"/>
  <c r="G679" i="67"/>
  <c r="G680" i="67"/>
  <c r="G681" i="67"/>
  <c r="G682" i="67"/>
  <c r="G683" i="67"/>
  <c r="G684" i="67"/>
  <c r="G685" i="67"/>
  <c r="G686" i="67"/>
  <c r="G687" i="67"/>
  <c r="G688" i="67"/>
  <c r="G689" i="67"/>
  <c r="G690" i="67"/>
  <c r="G691" i="67"/>
  <c r="G692" i="67"/>
  <c r="G694" i="67"/>
  <c r="G696" i="67"/>
  <c r="G697" i="67"/>
  <c r="G698" i="67"/>
  <c r="G699" i="67"/>
  <c r="G700" i="67"/>
  <c r="G701" i="67"/>
  <c r="G702" i="67"/>
  <c r="G703" i="67"/>
  <c r="G704" i="67"/>
  <c r="G705" i="67"/>
  <c r="G706" i="67"/>
  <c r="G707" i="67"/>
  <c r="G708" i="67"/>
  <c r="G709" i="67"/>
  <c r="G710" i="67"/>
  <c r="G711" i="67"/>
  <c r="G712" i="67"/>
  <c r="G713" i="67"/>
  <c r="G714" i="67"/>
  <c r="G715" i="67"/>
  <c r="G716" i="67"/>
  <c r="G717" i="67"/>
  <c r="G718" i="67"/>
  <c r="G719" i="67"/>
  <c r="G720" i="67"/>
  <c r="G721" i="67"/>
  <c r="G722" i="67"/>
  <c r="G723" i="67"/>
  <c r="G724" i="67"/>
  <c r="G725" i="67"/>
  <c r="G726" i="67"/>
  <c r="G727" i="67"/>
  <c r="G728" i="67"/>
  <c r="G729" i="67"/>
  <c r="G730" i="67"/>
  <c r="G731" i="67"/>
  <c r="G733" i="67"/>
  <c r="G734" i="67"/>
  <c r="G735" i="67"/>
  <c r="G736" i="67"/>
  <c r="G737" i="67"/>
  <c r="G738" i="67"/>
  <c r="G739" i="67"/>
  <c r="G740" i="67"/>
  <c r="G741" i="67"/>
  <c r="G742" i="67"/>
  <c r="G743" i="67"/>
  <c r="G744" i="67"/>
  <c r="G745" i="67"/>
  <c r="G746" i="67"/>
  <c r="G747" i="67"/>
  <c r="G748" i="67"/>
  <c r="G749" i="67"/>
  <c r="G750" i="67"/>
  <c r="G751" i="67"/>
  <c r="G752" i="67"/>
  <c r="G753" i="67"/>
  <c r="G754" i="67"/>
  <c r="G755" i="67"/>
  <c r="G756" i="67"/>
  <c r="G757" i="67"/>
  <c r="G758" i="67"/>
  <c r="G759" i="67"/>
  <c r="G760" i="67"/>
  <c r="G761" i="67"/>
  <c r="G762" i="67"/>
  <c r="G763" i="67"/>
  <c r="G764" i="67"/>
  <c r="G765" i="67"/>
  <c r="G766" i="67"/>
  <c r="G767" i="67"/>
  <c r="G768" i="67"/>
  <c r="G769" i="67"/>
  <c r="G771" i="67"/>
  <c r="G773" i="67"/>
  <c r="G775" i="67"/>
  <c r="G776" i="67"/>
  <c r="G777" i="67"/>
  <c r="G778" i="67"/>
  <c r="G779" i="67"/>
  <c r="G780" i="67"/>
  <c r="G781" i="67"/>
  <c r="G782" i="67"/>
  <c r="G783" i="67"/>
  <c r="G784" i="67"/>
  <c r="G785" i="67"/>
  <c r="G786" i="67"/>
  <c r="G787" i="67"/>
  <c r="G788" i="67"/>
  <c r="G789" i="67"/>
  <c r="G790" i="67"/>
  <c r="G791" i="67"/>
  <c r="G792" i="67"/>
  <c r="G793" i="67"/>
  <c r="G794" i="67"/>
  <c r="G795" i="67"/>
  <c r="G796" i="67"/>
  <c r="G797" i="67"/>
  <c r="G798" i="67"/>
  <c r="G799" i="67"/>
  <c r="G800" i="67"/>
  <c r="G801" i="67"/>
  <c r="G802" i="67"/>
  <c r="G803" i="67"/>
  <c r="G804" i="67"/>
  <c r="G805" i="67"/>
  <c r="G806" i="67"/>
  <c r="G807" i="67"/>
  <c r="G808" i="67"/>
  <c r="G810" i="67"/>
  <c r="G811" i="67"/>
  <c r="G812" i="67"/>
  <c r="G813" i="67"/>
  <c r="G814" i="67"/>
  <c r="G815" i="67"/>
  <c r="G816" i="67"/>
  <c r="G817" i="67"/>
  <c r="G818" i="67"/>
  <c r="G819" i="67"/>
  <c r="G820" i="67"/>
  <c r="G821" i="67"/>
  <c r="G822" i="67"/>
  <c r="G823" i="67"/>
  <c r="G824" i="67"/>
  <c r="G825" i="67"/>
  <c r="G826" i="67"/>
  <c r="G827" i="67"/>
  <c r="G828" i="67"/>
  <c r="G829" i="67"/>
  <c r="G830" i="67"/>
  <c r="G831" i="67"/>
  <c r="G832" i="67"/>
  <c r="G833" i="67"/>
  <c r="G834" i="67"/>
  <c r="G835" i="67"/>
  <c r="G836" i="67"/>
  <c r="G837" i="67"/>
  <c r="G838" i="67"/>
  <c r="G839" i="67"/>
  <c r="G840" i="67"/>
  <c r="G841" i="67"/>
  <c r="G842" i="67"/>
  <c r="G843" i="67"/>
  <c r="G844" i="67"/>
  <c r="G846" i="67"/>
  <c r="G848" i="67"/>
  <c r="G850" i="67"/>
  <c r="G851" i="67"/>
  <c r="G852" i="67"/>
  <c r="G853" i="67"/>
  <c r="G854" i="67"/>
  <c r="G855" i="67"/>
  <c r="G856" i="67"/>
  <c r="G857" i="67"/>
  <c r="G858" i="67"/>
  <c r="G859" i="67"/>
  <c r="G860" i="67"/>
  <c r="G861" i="67"/>
  <c r="G862" i="67"/>
  <c r="G863" i="67"/>
  <c r="G864" i="67"/>
  <c r="G865" i="67"/>
  <c r="G866" i="67"/>
  <c r="G867" i="67"/>
  <c r="G868" i="67"/>
  <c r="G869" i="67"/>
  <c r="G870" i="67"/>
  <c r="G871" i="67"/>
  <c r="G872" i="67"/>
  <c r="G873" i="67"/>
  <c r="G874" i="67"/>
  <c r="G875" i="67"/>
  <c r="G876" i="67"/>
  <c r="G877" i="67"/>
  <c r="G878" i="67"/>
  <c r="G879" i="67"/>
  <c r="G880" i="67"/>
  <c r="G881" i="67"/>
  <c r="G882" i="67"/>
  <c r="G883" i="67"/>
  <c r="G884" i="67"/>
  <c r="G886" i="67"/>
  <c r="G887" i="67"/>
  <c r="G888" i="67"/>
  <c r="G889" i="67"/>
  <c r="G890" i="67"/>
  <c r="G891" i="67"/>
  <c r="G892" i="67"/>
  <c r="G893" i="67"/>
  <c r="G894" i="67"/>
  <c r="G895" i="67"/>
  <c r="G896" i="67"/>
  <c r="G897" i="67"/>
  <c r="G898" i="67"/>
  <c r="G899" i="67"/>
  <c r="G900" i="67"/>
  <c r="G901" i="67"/>
  <c r="G902" i="67"/>
  <c r="G903" i="67"/>
  <c r="G904" i="67"/>
  <c r="G905" i="67"/>
  <c r="G906" i="67"/>
  <c r="G907" i="67"/>
  <c r="G908" i="67"/>
  <c r="G909" i="67"/>
  <c r="G910" i="67"/>
  <c r="G911" i="67"/>
  <c r="G912" i="67"/>
  <c r="G913" i="67"/>
  <c r="G914" i="67"/>
  <c r="G915" i="67"/>
  <c r="G916" i="67"/>
  <c r="G917" i="67"/>
  <c r="G918" i="67"/>
  <c r="G919" i="67"/>
  <c r="G920" i="67"/>
  <c r="G921" i="67"/>
  <c r="G922" i="67"/>
  <c r="G924" i="67"/>
  <c r="G926" i="67"/>
  <c r="G927" i="67"/>
  <c r="G928" i="67"/>
  <c r="G929" i="67"/>
  <c r="G930" i="67"/>
  <c r="G931" i="67"/>
  <c r="G932" i="67"/>
  <c r="G933" i="67"/>
  <c r="G934" i="67"/>
  <c r="G935" i="67"/>
  <c r="G936" i="67"/>
  <c r="G937" i="67"/>
  <c r="G938" i="67"/>
  <c r="G939" i="67"/>
  <c r="G940" i="67"/>
  <c r="G941" i="67"/>
  <c r="G942" i="67"/>
  <c r="G943" i="67"/>
  <c r="G944" i="67"/>
  <c r="G945" i="67"/>
  <c r="G946" i="67"/>
  <c r="G947" i="67"/>
  <c r="G948" i="67"/>
  <c r="G949" i="67"/>
  <c r="G950" i="67"/>
  <c r="G951" i="67"/>
  <c r="G952" i="67"/>
  <c r="G953" i="67"/>
  <c r="G954" i="67"/>
  <c r="G955" i="67"/>
  <c r="G956" i="67"/>
  <c r="G957" i="67"/>
  <c r="G958" i="67"/>
  <c r="G959" i="67"/>
  <c r="G960" i="67"/>
  <c r="G961" i="67"/>
  <c r="G962" i="67"/>
  <c r="G964" i="67"/>
  <c r="G966" i="67"/>
  <c r="G968" i="67"/>
  <c r="G969" i="67"/>
  <c r="G970" i="67"/>
  <c r="G971" i="67"/>
  <c r="G972" i="67"/>
  <c r="G973" i="67"/>
  <c r="G974" i="67"/>
  <c r="G975" i="67"/>
  <c r="G976" i="67"/>
  <c r="G978" i="67"/>
  <c r="G979" i="67"/>
  <c r="G980" i="67"/>
  <c r="G981" i="67"/>
  <c r="G982" i="67"/>
  <c r="G983" i="67"/>
  <c r="G984" i="67"/>
  <c r="G985" i="67"/>
  <c r="G986" i="67"/>
  <c r="G987" i="67"/>
  <c r="G988" i="67"/>
  <c r="G989" i="67"/>
  <c r="G990" i="67"/>
  <c r="G991" i="67"/>
  <c r="G992" i="67"/>
  <c r="G993" i="67"/>
  <c r="G994" i="67"/>
  <c r="G995" i="67"/>
  <c r="G996" i="67"/>
  <c r="G997" i="67"/>
  <c r="G998" i="67"/>
  <c r="G999" i="67"/>
  <c r="G1000" i="67"/>
  <c r="G1001" i="67"/>
  <c r="G1002" i="67"/>
  <c r="G1004" i="67"/>
  <c r="G1006" i="67"/>
  <c r="G1007" i="67"/>
  <c r="G1008" i="67"/>
  <c r="G1009" i="67"/>
  <c r="G1010" i="67"/>
  <c r="G1011" i="67"/>
  <c r="G1012" i="67"/>
  <c r="G1013" i="67"/>
  <c r="G1014" i="67"/>
  <c r="G1015" i="67"/>
  <c r="G1016" i="67"/>
  <c r="G1017" i="67"/>
  <c r="G1018" i="67"/>
  <c r="G1019" i="67"/>
  <c r="G1020" i="67"/>
  <c r="G1021" i="67"/>
  <c r="G1022" i="67"/>
  <c r="G1023" i="67"/>
  <c r="G1024" i="67"/>
  <c r="G1025" i="67"/>
  <c r="G1026" i="67"/>
  <c r="G1027" i="67"/>
  <c r="G1028" i="67"/>
  <c r="G1029" i="67"/>
  <c r="G1030" i="67"/>
  <c r="G1031" i="67"/>
  <c r="G1032" i="67"/>
  <c r="G1033" i="67"/>
  <c r="G1034" i="67"/>
  <c r="G1035" i="67"/>
  <c r="G1036" i="67"/>
  <c r="G1037" i="67"/>
  <c r="G1039" i="67"/>
  <c r="G1041" i="67"/>
  <c r="G1042" i="67"/>
  <c r="G1043" i="67"/>
  <c r="G1044" i="67"/>
  <c r="G1045" i="67"/>
  <c r="G1046" i="67"/>
  <c r="G1047" i="67"/>
  <c r="G1048" i="67"/>
  <c r="G1049" i="67"/>
  <c r="G1050" i="67"/>
  <c r="G1051" i="67"/>
  <c r="G1052" i="67"/>
  <c r="G1053" i="67"/>
  <c r="G1054" i="67"/>
  <c r="G1055" i="67"/>
  <c r="G1056" i="67"/>
  <c r="G1057" i="67"/>
  <c r="G1058" i="67"/>
  <c r="G1059" i="67"/>
  <c r="G1060" i="67"/>
  <c r="G1061" i="67"/>
  <c r="G1062" i="67"/>
  <c r="G1063" i="67"/>
  <c r="G1064" i="67"/>
  <c r="G1065" i="67"/>
  <c r="G1066" i="67"/>
  <c r="G1067" i="67"/>
  <c r="G1068" i="67"/>
  <c r="G1069" i="67"/>
  <c r="G1070" i="67"/>
  <c r="G1071" i="67"/>
  <c r="G1072" i="67"/>
  <c r="G1073" i="67"/>
  <c r="G1074" i="67"/>
  <c r="G1075" i="67"/>
  <c r="G1077" i="67"/>
  <c r="G1078" i="67"/>
  <c r="G1079" i="67"/>
  <c r="G1080" i="67"/>
  <c r="G1081" i="67"/>
  <c r="G1082" i="67"/>
  <c r="G1083" i="67"/>
  <c r="G1084" i="67"/>
  <c r="G1085" i="67"/>
  <c r="G1086" i="67"/>
  <c r="G1087" i="67"/>
  <c r="G1088" i="67"/>
  <c r="G1089" i="67"/>
  <c r="G1090" i="67"/>
  <c r="G1091" i="67"/>
  <c r="G1092" i="67"/>
  <c r="G1093" i="67"/>
  <c r="G1094" i="67"/>
  <c r="G1095" i="67"/>
  <c r="G1096" i="67"/>
  <c r="G1097" i="67"/>
  <c r="G1098" i="67"/>
  <c r="G1099" i="67"/>
  <c r="G1100" i="67"/>
  <c r="G1101" i="67"/>
  <c r="G1102" i="67"/>
  <c r="G1103" i="67"/>
  <c r="G1104" i="67"/>
  <c r="G1105" i="67"/>
  <c r="G1106" i="67"/>
  <c r="G1107" i="67"/>
  <c r="G1108" i="67"/>
  <c r="G1109" i="67"/>
  <c r="G1110" i="67"/>
  <c r="G1111" i="67"/>
  <c r="G1112" i="67"/>
  <c r="G1113" i="67"/>
  <c r="G1115" i="67"/>
  <c r="G1116" i="67"/>
  <c r="G1117" i="67"/>
  <c r="G1118" i="67"/>
  <c r="G1119" i="67"/>
  <c r="G1120" i="67"/>
  <c r="G1121" i="67"/>
  <c r="G1122" i="67"/>
  <c r="G1123" i="67"/>
  <c r="G1124" i="67"/>
  <c r="G1125" i="67"/>
  <c r="G1126" i="67"/>
  <c r="G1127" i="67"/>
  <c r="G1128" i="67"/>
  <c r="G1129" i="67"/>
  <c r="G1130" i="67"/>
  <c r="G1131" i="67"/>
  <c r="G1132" i="67"/>
  <c r="G1133" i="67"/>
  <c r="G1134" i="67"/>
  <c r="G1135" i="67"/>
  <c r="G1136" i="67"/>
  <c r="G1137" i="67"/>
  <c r="G1138" i="67"/>
  <c r="G1139" i="67"/>
  <c r="G1140" i="67"/>
  <c r="G1141" i="67"/>
  <c r="G1142" i="67"/>
  <c r="G1143" i="67"/>
  <c r="G1144" i="67"/>
  <c r="G1145" i="67"/>
  <c r="G1146" i="67"/>
  <c r="G1147" i="67"/>
  <c r="G1148" i="67"/>
  <c r="G1149" i="67"/>
  <c r="G1150" i="67"/>
  <c r="G1151" i="67"/>
  <c r="G1152" i="67"/>
  <c r="G1154" i="67"/>
  <c r="G1156" i="67"/>
  <c r="G1157" i="67"/>
  <c r="G1158" i="67"/>
  <c r="G1159" i="67"/>
  <c r="G1160" i="67"/>
  <c r="G1161" i="67"/>
  <c r="G1162" i="67"/>
  <c r="G1163" i="67"/>
  <c r="G1164" i="67"/>
  <c r="G1165" i="67"/>
  <c r="G60" i="67"/>
  <c r="H859" i="67" l="1"/>
  <c r="H665" i="67"/>
  <c r="H625" i="67"/>
  <c r="H592" i="67"/>
  <c r="H483" i="67"/>
  <c r="H238" i="67"/>
  <c r="H977" i="67"/>
  <c r="H818" i="67"/>
  <c r="H524" i="67"/>
  <c r="H402" i="67"/>
  <c r="H363" i="67"/>
  <c r="H1125" i="67"/>
  <c r="H1015" i="67"/>
  <c r="H743" i="67"/>
  <c r="H441" i="67"/>
  <c r="H281" i="67"/>
  <c r="H201" i="67"/>
  <c r="H895" i="67"/>
  <c r="H706" i="67"/>
  <c r="H559" i="67"/>
  <c r="H1166" i="67"/>
  <c r="H162" i="67"/>
  <c r="H321" i="67"/>
  <c r="H128" i="67"/>
  <c r="H1086" i="67"/>
  <c r="H1049" i="67"/>
  <c r="H935" i="67"/>
  <c r="H784" i="67"/>
  <c r="H94" i="67"/>
  <c r="G1167" i="67"/>
  <c r="I19" i="68" l="1"/>
  <c r="I16" i="68" l="1"/>
  <c r="P17" i="103" l="1"/>
  <c r="P15" i="103"/>
  <c r="J23" i="103" l="1"/>
  <c r="D47" i="103"/>
  <c r="E7" i="103"/>
  <c r="G7" i="103" s="1"/>
  <c r="E6" i="103"/>
  <c r="G6" i="103" s="1"/>
  <c r="E5" i="103"/>
  <c r="G5" i="103" s="1"/>
  <c r="E4" i="103"/>
  <c r="C39" i="103"/>
  <c r="P13" i="103" s="1"/>
  <c r="C38" i="103"/>
  <c r="P12" i="103" s="1"/>
  <c r="C37" i="103"/>
  <c r="C36" i="103"/>
  <c r="P11" i="103" s="1"/>
  <c r="C35" i="103"/>
  <c r="P10" i="103" s="1"/>
  <c r="AL34" i="103"/>
  <c r="C34" i="103"/>
  <c r="P9" i="103" s="1"/>
  <c r="AL33" i="103"/>
  <c r="C33" i="103"/>
  <c r="AO32" i="103"/>
  <c r="Y32" i="103" s="1"/>
  <c r="AB32" i="103" s="1"/>
  <c r="AE32" i="103" s="1"/>
  <c r="AH32" i="103" s="1"/>
  <c r="AL32" i="103" s="1"/>
  <c r="AN32" i="103"/>
  <c r="AK32" i="103"/>
  <c r="AJ32" i="103"/>
  <c r="AG32" i="103"/>
  <c r="AD32" i="103"/>
  <c r="AA32" i="103"/>
  <c r="X32" i="103"/>
  <c r="C32" i="103"/>
  <c r="AO31" i="103"/>
  <c r="Y31" i="103" s="1"/>
  <c r="AB31" i="103" s="1"/>
  <c r="AE31" i="103" s="1"/>
  <c r="AH31" i="103" s="1"/>
  <c r="AN31" i="103"/>
  <c r="AK31" i="103"/>
  <c r="AJ31" i="103"/>
  <c r="AG31" i="103"/>
  <c r="AD31" i="103"/>
  <c r="AA31" i="103"/>
  <c r="X31" i="103"/>
  <c r="AO30" i="103"/>
  <c r="Y30" i="103" s="1"/>
  <c r="AN30" i="103"/>
  <c r="AK30" i="103"/>
  <c r="AJ30" i="103"/>
  <c r="AG30" i="103"/>
  <c r="AD30" i="103"/>
  <c r="AA30" i="103"/>
  <c r="X30" i="103"/>
  <c r="AO29" i="103"/>
  <c r="Y29" i="103" s="1"/>
  <c r="AB29" i="103" s="1"/>
  <c r="AN29" i="103"/>
  <c r="AK29" i="103"/>
  <c r="AJ29" i="103"/>
  <c r="AG29" i="103"/>
  <c r="AD29" i="103"/>
  <c r="AA29" i="103"/>
  <c r="X29" i="103"/>
  <c r="AO28" i="103"/>
  <c r="Y28" i="103" s="1"/>
  <c r="AB28" i="103" s="1"/>
  <c r="AE28" i="103" s="1"/>
  <c r="AH28" i="103" s="1"/>
  <c r="AL28" i="103" s="1"/>
  <c r="AN28" i="103"/>
  <c r="AK28" i="103"/>
  <c r="AJ28" i="103"/>
  <c r="AG28" i="103"/>
  <c r="AD28" i="103"/>
  <c r="AA28" i="103"/>
  <c r="X28" i="103"/>
  <c r="AO27" i="103"/>
  <c r="Y27" i="103" s="1"/>
  <c r="AB27" i="103" s="1"/>
  <c r="AE27" i="103" s="1"/>
  <c r="AH27" i="103" s="1"/>
  <c r="AN27" i="103"/>
  <c r="AK27" i="103"/>
  <c r="AJ27" i="103"/>
  <c r="AG27" i="103"/>
  <c r="AD27" i="103"/>
  <c r="AA27" i="103"/>
  <c r="X27" i="103"/>
  <c r="AO26" i="103"/>
  <c r="Y26" i="103" s="1"/>
  <c r="AB26" i="103" s="1"/>
  <c r="AE26" i="103" s="1"/>
  <c r="AH26" i="103" s="1"/>
  <c r="AN26" i="103"/>
  <c r="AK26" i="103"/>
  <c r="AJ26" i="103"/>
  <c r="AG26" i="103"/>
  <c r="AD26" i="103"/>
  <c r="AA26" i="103"/>
  <c r="X26" i="103"/>
  <c r="AO25" i="103"/>
  <c r="Y25" i="103" s="1"/>
  <c r="AB25" i="103" s="1"/>
  <c r="AE25" i="103" s="1"/>
  <c r="AH25" i="103" s="1"/>
  <c r="AN25" i="103"/>
  <c r="AK25" i="103"/>
  <c r="AJ25" i="103"/>
  <c r="AG25" i="103"/>
  <c r="AD25" i="103"/>
  <c r="AA25" i="103"/>
  <c r="X25" i="103"/>
  <c r="AO24" i="103"/>
  <c r="Y24" i="103" s="1"/>
  <c r="AN24" i="103"/>
  <c r="AK24" i="103"/>
  <c r="AJ24" i="103"/>
  <c r="AG24" i="103"/>
  <c r="AD24" i="103"/>
  <c r="AA24" i="103"/>
  <c r="X24" i="103"/>
  <c r="AO23" i="103"/>
  <c r="Y23" i="103" s="1"/>
  <c r="AB23" i="103" s="1"/>
  <c r="AE23" i="103" s="1"/>
  <c r="AH23" i="103" s="1"/>
  <c r="AN23" i="103"/>
  <c r="AK23" i="103"/>
  <c r="AJ23" i="103"/>
  <c r="AG23" i="103"/>
  <c r="AD23" i="103"/>
  <c r="AA23" i="103"/>
  <c r="X23" i="103"/>
  <c r="AO22" i="103"/>
  <c r="Y22" i="103" s="1"/>
  <c r="AB22" i="103" s="1"/>
  <c r="AE22" i="103" s="1"/>
  <c r="AH22" i="103" s="1"/>
  <c r="AL22" i="103" s="1"/>
  <c r="AN22" i="103"/>
  <c r="AK22" i="103"/>
  <c r="AJ22" i="103"/>
  <c r="AG22" i="103"/>
  <c r="AD22" i="103"/>
  <c r="AA22" i="103"/>
  <c r="X22" i="103"/>
  <c r="AO21" i="103"/>
  <c r="Y21" i="103" s="1"/>
  <c r="AB21" i="103" s="1"/>
  <c r="AE21" i="103" s="1"/>
  <c r="AH21" i="103" s="1"/>
  <c r="AL21" i="103" s="1"/>
  <c r="AN21" i="103"/>
  <c r="AK21" i="103"/>
  <c r="AJ21" i="103"/>
  <c r="AG21" i="103"/>
  <c r="AD21" i="103"/>
  <c r="AA21" i="103"/>
  <c r="X21" i="103"/>
  <c r="AO20" i="103"/>
  <c r="Y20" i="103" s="1"/>
  <c r="AB20" i="103" s="1"/>
  <c r="AE20" i="103" s="1"/>
  <c r="AN20" i="103"/>
  <c r="AK20" i="103"/>
  <c r="AJ20" i="103"/>
  <c r="AG20" i="103"/>
  <c r="AD20" i="103"/>
  <c r="AA20" i="103"/>
  <c r="X20" i="103"/>
  <c r="AO19" i="103"/>
  <c r="Y19" i="103" s="1"/>
  <c r="AN19" i="103"/>
  <c r="AK19" i="103"/>
  <c r="AJ19" i="103"/>
  <c r="AG19" i="103"/>
  <c r="AD19" i="103"/>
  <c r="AA19" i="103"/>
  <c r="X19" i="103"/>
  <c r="AO18" i="103"/>
  <c r="Y18" i="103" s="1"/>
  <c r="AB18" i="103" s="1"/>
  <c r="AN18" i="103"/>
  <c r="AK18" i="103"/>
  <c r="AJ18" i="103"/>
  <c r="AG18" i="103"/>
  <c r="AD18" i="103"/>
  <c r="AA18" i="103"/>
  <c r="X18" i="103"/>
  <c r="AO17" i="103"/>
  <c r="Y17" i="103" s="1"/>
  <c r="AN17" i="103"/>
  <c r="AK17" i="103"/>
  <c r="AJ17" i="103"/>
  <c r="AG17" i="103"/>
  <c r="AD17" i="103"/>
  <c r="AA17" i="103"/>
  <c r="X17" i="103"/>
  <c r="AO16" i="103"/>
  <c r="Y16" i="103" s="1"/>
  <c r="AB16" i="103" s="1"/>
  <c r="AE16" i="103" s="1"/>
  <c r="AN16" i="103"/>
  <c r="AK16" i="103"/>
  <c r="AJ16" i="103"/>
  <c r="AG16" i="103"/>
  <c r="AD16" i="103"/>
  <c r="AA16" i="103"/>
  <c r="X16" i="103"/>
  <c r="AO15" i="103"/>
  <c r="Y15" i="103" s="1"/>
  <c r="AB15" i="103" s="1"/>
  <c r="AE15" i="103" s="1"/>
  <c r="AN15" i="103"/>
  <c r="AK15" i="103"/>
  <c r="AJ15" i="103"/>
  <c r="AG15" i="103"/>
  <c r="AD15" i="103"/>
  <c r="AA15" i="103"/>
  <c r="X15" i="103"/>
  <c r="AO14" i="103"/>
  <c r="Y14" i="103" s="1"/>
  <c r="AB14" i="103" s="1"/>
  <c r="AE14" i="103" s="1"/>
  <c r="AN14" i="103"/>
  <c r="AK14" i="103"/>
  <c r="AJ14" i="103"/>
  <c r="AG14" i="103"/>
  <c r="AD14" i="103"/>
  <c r="AA14" i="103"/>
  <c r="X14" i="103"/>
  <c r="AO13" i="103"/>
  <c r="Y13" i="103" s="1"/>
  <c r="AB13" i="103" s="1"/>
  <c r="AE13" i="103" s="1"/>
  <c r="AH13" i="103" s="1"/>
  <c r="AN13" i="103"/>
  <c r="AK13" i="103"/>
  <c r="AJ13" i="103"/>
  <c r="AG13" i="103"/>
  <c r="AD13" i="103"/>
  <c r="AA13" i="103"/>
  <c r="X13" i="103"/>
  <c r="AO12" i="103"/>
  <c r="Y12" i="103" s="1"/>
  <c r="AB12" i="103" s="1"/>
  <c r="AE12" i="103" s="1"/>
  <c r="AH12" i="103" s="1"/>
  <c r="AN12" i="103"/>
  <c r="AK12" i="103"/>
  <c r="AJ12" i="103"/>
  <c r="AG12" i="103"/>
  <c r="AD12" i="103"/>
  <c r="AA12" i="103"/>
  <c r="X12" i="103"/>
  <c r="AO11" i="103"/>
  <c r="Y11" i="103" s="1"/>
  <c r="AN11" i="103"/>
  <c r="AK11" i="103"/>
  <c r="AJ11" i="103"/>
  <c r="AG11" i="103"/>
  <c r="AD11" i="103"/>
  <c r="AA11" i="103"/>
  <c r="X11" i="103"/>
  <c r="AO10" i="103"/>
  <c r="Y10" i="103" s="1"/>
  <c r="AB10" i="103" s="1"/>
  <c r="AN10" i="103"/>
  <c r="AK10" i="103"/>
  <c r="AJ10" i="103"/>
  <c r="AG10" i="103"/>
  <c r="AD10" i="103"/>
  <c r="AA10" i="103"/>
  <c r="X10" i="103"/>
  <c r="AO9" i="103"/>
  <c r="Y9" i="103" s="1"/>
  <c r="AB9" i="103" s="1"/>
  <c r="AE9" i="103" s="1"/>
  <c r="AN9" i="103"/>
  <c r="AK9" i="103"/>
  <c r="AJ9" i="103"/>
  <c r="AG9" i="103"/>
  <c r="AD9" i="103"/>
  <c r="AA9" i="103"/>
  <c r="X9" i="103"/>
  <c r="AO8" i="103"/>
  <c r="Y8" i="103" s="1"/>
  <c r="AB8" i="103" s="1"/>
  <c r="AE8" i="103" s="1"/>
  <c r="AH8" i="103" s="1"/>
  <c r="AL8" i="103" s="1"/>
  <c r="AN8" i="103"/>
  <c r="AK8" i="103"/>
  <c r="AJ8" i="103"/>
  <c r="AG8" i="103"/>
  <c r="AD8" i="103"/>
  <c r="AA8" i="103"/>
  <c r="X8" i="103"/>
  <c r="AO7" i="103"/>
  <c r="Y7" i="103" s="1"/>
  <c r="AB7" i="103" s="1"/>
  <c r="AE7" i="103" s="1"/>
  <c r="AH7" i="103" s="1"/>
  <c r="AL7" i="103" s="1"/>
  <c r="AN7" i="103"/>
  <c r="AK7" i="103"/>
  <c r="AJ7" i="103"/>
  <c r="AG7" i="103"/>
  <c r="AD7" i="103"/>
  <c r="AA7" i="103"/>
  <c r="X7" i="103"/>
  <c r="AO6" i="103"/>
  <c r="Y6" i="103" s="1"/>
  <c r="AB6" i="103" s="1"/>
  <c r="AE6" i="103" s="1"/>
  <c r="AH6" i="103" s="1"/>
  <c r="AL6" i="103" s="1"/>
  <c r="AN6" i="103"/>
  <c r="AK6" i="103"/>
  <c r="AJ6" i="103"/>
  <c r="AG6" i="103"/>
  <c r="AD6" i="103"/>
  <c r="AA6" i="103"/>
  <c r="X6" i="103"/>
  <c r="AO5" i="103"/>
  <c r="Y5" i="103" s="1"/>
  <c r="AB5" i="103" s="1"/>
  <c r="AN5" i="103"/>
  <c r="AK5" i="103"/>
  <c r="AJ5" i="103"/>
  <c r="AG5" i="103"/>
  <c r="AD5" i="103"/>
  <c r="AA5" i="103"/>
  <c r="X5" i="103"/>
  <c r="W5" i="103"/>
  <c r="W6" i="103" s="1"/>
  <c r="W7" i="103" s="1"/>
  <c r="W8" i="103" s="1"/>
  <c r="W9" i="103" s="1"/>
  <c r="W10" i="103" s="1"/>
  <c r="W11" i="103" s="1"/>
  <c r="W12" i="103" s="1"/>
  <c r="W13" i="103" s="1"/>
  <c r="W14" i="103" s="1"/>
  <c r="W15" i="103" s="1"/>
  <c r="W16" i="103" s="1"/>
  <c r="W17" i="103" s="1"/>
  <c r="W18" i="103" s="1"/>
  <c r="W19" i="103" s="1"/>
  <c r="W20" i="103" s="1"/>
  <c r="W21" i="103" s="1"/>
  <c r="W22" i="103" s="1"/>
  <c r="W23" i="103" s="1"/>
  <c r="W24" i="103" s="1"/>
  <c r="W25" i="103" s="1"/>
  <c r="W26" i="103" s="1"/>
  <c r="W27" i="103" s="1"/>
  <c r="W28" i="103" s="1"/>
  <c r="W29" i="103" s="1"/>
  <c r="W30" i="103" s="1"/>
  <c r="W31" i="103" s="1"/>
  <c r="W32" i="103" s="1"/>
  <c r="O5" i="103"/>
  <c r="O6" i="103" s="1"/>
  <c r="O7" i="103" s="1"/>
  <c r="O8" i="103" s="1"/>
  <c r="O9" i="103" s="1"/>
  <c r="O10" i="103" s="1"/>
  <c r="O11" i="103" s="1"/>
  <c r="O12" i="103" s="1"/>
  <c r="O13" i="103" s="1"/>
  <c r="O14" i="103" s="1"/>
  <c r="AO4" i="103"/>
  <c r="Y4" i="103" s="1"/>
  <c r="AB4" i="103" s="1"/>
  <c r="AN4" i="103"/>
  <c r="AK4" i="103"/>
  <c r="AJ4" i="103"/>
  <c r="AG4" i="103"/>
  <c r="AD4" i="103"/>
  <c r="AA4" i="103"/>
  <c r="X4" i="103"/>
  <c r="G4" i="103" l="1"/>
  <c r="AM7" i="103"/>
  <c r="AF9" i="103"/>
  <c r="AM32" i="103"/>
  <c r="Z8" i="103"/>
  <c r="Z5" i="103"/>
  <c r="AM6" i="103"/>
  <c r="Z13" i="103"/>
  <c r="Z32" i="103"/>
  <c r="Z18" i="103"/>
  <c r="Z29" i="103"/>
  <c r="Z10" i="103"/>
  <c r="Z23" i="103"/>
  <c r="Z31" i="103"/>
  <c r="Z20" i="103"/>
  <c r="AC20" i="103"/>
  <c r="Z6" i="103"/>
  <c r="AF7" i="103"/>
  <c r="Z9" i="103"/>
  <c r="Z22" i="103"/>
  <c r="AF22" i="103"/>
  <c r="Z27" i="103"/>
  <c r="AL13" i="103"/>
  <c r="AM13" i="103" s="1"/>
  <c r="AI13" i="103"/>
  <c r="AI12" i="103"/>
  <c r="AL12" i="103"/>
  <c r="AM12" i="103" s="1"/>
  <c r="AI6" i="103"/>
  <c r="AF28" i="103"/>
  <c r="Z4" i="103"/>
  <c r="AN33" i="103"/>
  <c r="AM22" i="103"/>
  <c r="Z28" i="103"/>
  <c r="AM28" i="103"/>
  <c r="AC31" i="103"/>
  <c r="AF32" i="103"/>
  <c r="AJ33" i="103"/>
  <c r="AI7" i="103"/>
  <c r="AC8" i="103"/>
  <c r="Z12" i="103"/>
  <c r="AF12" i="103"/>
  <c r="AC13" i="103"/>
  <c r="AC23" i="103"/>
  <c r="Z26" i="103"/>
  <c r="AM8" i="103"/>
  <c r="AC10" i="103"/>
  <c r="AC27" i="103"/>
  <c r="AC32" i="103"/>
  <c r="AE29" i="103"/>
  <c r="AH29" i="103" s="1"/>
  <c r="AL29" i="103" s="1"/>
  <c r="AM29" i="103" s="1"/>
  <c r="AC29" i="103"/>
  <c r="AI26" i="103"/>
  <c r="AL26" i="103"/>
  <c r="AM26" i="103" s="1"/>
  <c r="AH16" i="103"/>
  <c r="AF16" i="103"/>
  <c r="AL25" i="103"/>
  <c r="AM25" i="103" s="1"/>
  <c r="AI25" i="103"/>
  <c r="AI27" i="103"/>
  <c r="AL27" i="103"/>
  <c r="AM27" i="103" s="1"/>
  <c r="AL23" i="103"/>
  <c r="AM23" i="103" s="1"/>
  <c r="AI23" i="103"/>
  <c r="AE5" i="103"/>
  <c r="AC5" i="103"/>
  <c r="AH15" i="103"/>
  <c r="AF15" i="103"/>
  <c r="AF25" i="103"/>
  <c r="Z7" i="103"/>
  <c r="AB11" i="103"/>
  <c r="Z11" i="103"/>
  <c r="AH14" i="103"/>
  <c r="AF14" i="103"/>
  <c r="AC16" i="103"/>
  <c r="Z21" i="103"/>
  <c r="AI21" i="103"/>
  <c r="Y35" i="103"/>
  <c r="AD33" i="103"/>
  <c r="AC6" i="103"/>
  <c r="AF6" i="103"/>
  <c r="G8" i="103"/>
  <c r="AI8" i="103"/>
  <c r="AE10" i="103"/>
  <c r="AH10" i="103" s="1"/>
  <c r="AC15" i="103"/>
  <c r="AB17" i="103"/>
  <c r="AE17" i="103" s="1"/>
  <c r="AH17" i="103" s="1"/>
  <c r="AL17" i="103" s="1"/>
  <c r="AM17" i="103" s="1"/>
  <c r="Z17" i="103"/>
  <c r="AC21" i="103"/>
  <c r="AI22" i="103"/>
  <c r="AF23" i="103"/>
  <c r="AB24" i="103"/>
  <c r="AE24" i="103" s="1"/>
  <c r="AH24" i="103" s="1"/>
  <c r="AL24" i="103" s="1"/>
  <c r="AM24" i="103" s="1"/>
  <c r="Z24" i="103"/>
  <c r="Z25" i="103"/>
  <c r="AI28" i="103"/>
  <c r="AB30" i="103"/>
  <c r="Z30" i="103"/>
  <c r="AI31" i="103"/>
  <c r="AL31" i="103"/>
  <c r="AM31" i="103" s="1"/>
  <c r="AI32" i="103"/>
  <c r="X33" i="103"/>
  <c r="AA33" i="103"/>
  <c r="AC4" i="103"/>
  <c r="AH9" i="103"/>
  <c r="AL9" i="103" s="1"/>
  <c r="AM9" i="103" s="1"/>
  <c r="AB19" i="103"/>
  <c r="Z19" i="103"/>
  <c r="AC9" i="103"/>
  <c r="AF26" i="103"/>
  <c r="AE4" i="103"/>
  <c r="AC7" i="103"/>
  <c r="AF13" i="103"/>
  <c r="AC14" i="103"/>
  <c r="AE18" i="103"/>
  <c r="AH18" i="103" s="1"/>
  <c r="AL18" i="103" s="1"/>
  <c r="AM18" i="103" s="1"/>
  <c r="AC18" i="103"/>
  <c r="AH20" i="103"/>
  <c r="AF20" i="103"/>
  <c r="AM21" i="103"/>
  <c r="AC22" i="103"/>
  <c r="AC25" i="103"/>
  <c r="AF27" i="103"/>
  <c r="AC28" i="103"/>
  <c r="AG33" i="103"/>
  <c r="AK33" i="103"/>
  <c r="AO33" i="103"/>
  <c r="AF8" i="103"/>
  <c r="AC12" i="103"/>
  <c r="Z14" i="103"/>
  <c r="Z15" i="103"/>
  <c r="Z16" i="103"/>
  <c r="AF21" i="103"/>
  <c r="AC26" i="103"/>
  <c r="AF31" i="103"/>
  <c r="H62" i="102"/>
  <c r="I63" i="102" s="1"/>
  <c r="G9" i="103" l="1"/>
  <c r="AI9" i="103"/>
  <c r="AI24" i="103"/>
  <c r="AI29" i="103"/>
  <c r="AF29" i="103"/>
  <c r="AF37" i="103"/>
  <c r="AF17" i="103"/>
  <c r="AF24" i="103"/>
  <c r="AJ38" i="103"/>
  <c r="AC17" i="103"/>
  <c r="Z33" i="103"/>
  <c r="AB35" i="103"/>
  <c r="AO35" i="103"/>
  <c r="AF4" i="103"/>
  <c r="AH4" i="103"/>
  <c r="AL16" i="103"/>
  <c r="AM16" i="103" s="1"/>
  <c r="AI16" i="103"/>
  <c r="AI18" i="103"/>
  <c r="AL20" i="103"/>
  <c r="AM20" i="103" s="1"/>
  <c r="AI20" i="103"/>
  <c r="AE19" i="103"/>
  <c r="AC19" i="103"/>
  <c r="Y37" i="103"/>
  <c r="AL14" i="103"/>
  <c r="AM14" i="103" s="1"/>
  <c r="AI14" i="103"/>
  <c r="AL15" i="103"/>
  <c r="AM15" i="103" s="1"/>
  <c r="AI15" i="103"/>
  <c r="AH5" i="103"/>
  <c r="AF5" i="103"/>
  <c r="AL10" i="103"/>
  <c r="AM10" i="103" s="1"/>
  <c r="AI10" i="103"/>
  <c r="AE11" i="103"/>
  <c r="AC11" i="103"/>
  <c r="AF18" i="103"/>
  <c r="AF10" i="103"/>
  <c r="AI17" i="103"/>
  <c r="AE30" i="103"/>
  <c r="AC30" i="103"/>
  <c r="AC24" i="103"/>
  <c r="I78" i="102"/>
  <c r="AC33" i="103" l="1"/>
  <c r="AH19" i="103"/>
  <c r="AF19" i="103"/>
  <c r="AE35" i="103"/>
  <c r="AL5" i="103"/>
  <c r="AM5" i="103" s="1"/>
  <c r="AI5" i="103"/>
  <c r="AH30" i="103"/>
  <c r="AF30" i="103"/>
  <c r="AH11" i="103"/>
  <c r="AF11" i="103"/>
  <c r="AI4" i="103"/>
  <c r="AL4" i="103"/>
  <c r="E16" i="101"/>
  <c r="E17" i="101"/>
  <c r="G17" i="101" s="1"/>
  <c r="E16" i="100"/>
  <c r="E17" i="100"/>
  <c r="G17" i="100" s="1"/>
  <c r="E15" i="99"/>
  <c r="E16" i="99"/>
  <c r="G16" i="99" s="1"/>
  <c r="E13" i="98"/>
  <c r="E14" i="98"/>
  <c r="G14" i="98" s="1"/>
  <c r="E15" i="97"/>
  <c r="E16" i="97"/>
  <c r="G16" i="97" s="1"/>
  <c r="E16" i="96"/>
  <c r="E17" i="96"/>
  <c r="G17" i="96" s="1"/>
  <c r="E16" i="95"/>
  <c r="E17" i="95"/>
  <c r="G17" i="95" s="1"/>
  <c r="E15" i="94"/>
  <c r="E16" i="94"/>
  <c r="G16" i="94" s="1"/>
  <c r="E15" i="93"/>
  <c r="E16" i="93"/>
  <c r="G16" i="93" s="1"/>
  <c r="E16" i="92"/>
  <c r="E17" i="92"/>
  <c r="G17" i="92" s="1"/>
  <c r="E15" i="91"/>
  <c r="E16" i="91"/>
  <c r="E17" i="90"/>
  <c r="E18" i="90"/>
  <c r="G18" i="90" s="1"/>
  <c r="E16" i="89"/>
  <c r="E17" i="89"/>
  <c r="G17" i="89" s="1"/>
  <c r="E16" i="88"/>
  <c r="E17" i="88"/>
  <c r="G17" i="88" s="1"/>
  <c r="E14" i="87"/>
  <c r="E15" i="87"/>
  <c r="G15" i="87" s="1"/>
  <c r="C30" i="91"/>
  <c r="C30" i="93"/>
  <c r="C31" i="95"/>
  <c r="C31" i="96"/>
  <c r="C30" i="99"/>
  <c r="C31" i="100"/>
  <c r="C31" i="101"/>
  <c r="C28" i="85"/>
  <c r="E34" i="87"/>
  <c r="E14" i="86"/>
  <c r="G14" i="86" s="1"/>
  <c r="E13" i="86"/>
  <c r="E13" i="85"/>
  <c r="E14" i="85"/>
  <c r="G14" i="85" s="1"/>
  <c r="C31" i="84"/>
  <c r="E16" i="84"/>
  <c r="E17" i="84"/>
  <c r="G17" i="84" s="1"/>
  <c r="C31" i="83"/>
  <c r="E15" i="83"/>
  <c r="E16" i="83"/>
  <c r="G16" i="83" s="1"/>
  <c r="C29" i="82"/>
  <c r="E14" i="82"/>
  <c r="G14" i="82" s="1"/>
  <c r="E13" i="82"/>
  <c r="C31" i="81"/>
  <c r="B9" i="81"/>
  <c r="E15" i="81"/>
  <c r="E16" i="81"/>
  <c r="G16" i="81" s="1"/>
  <c r="C33" i="79"/>
  <c r="E16" i="79"/>
  <c r="E17" i="79"/>
  <c r="G17" i="79" s="1"/>
  <c r="B9" i="79"/>
  <c r="B13" i="79"/>
  <c r="B14" i="79" s="1"/>
  <c r="B15" i="79" s="1"/>
  <c r="B16" i="79" s="1"/>
  <c r="B18" i="79" s="1"/>
  <c r="B19" i="79" s="1"/>
  <c r="B20" i="79" s="1"/>
  <c r="B21" i="79" s="1"/>
  <c r="B22" i="79" s="1"/>
  <c r="B23" i="79" s="1"/>
  <c r="B24" i="79" s="1"/>
  <c r="B25" i="79" s="1"/>
  <c r="E17" i="80"/>
  <c r="E18" i="80"/>
  <c r="G18" i="80" s="1"/>
  <c r="E15" i="78"/>
  <c r="E16" i="78"/>
  <c r="G16" i="78" s="1"/>
  <c r="E15" i="77"/>
  <c r="E16" i="77"/>
  <c r="G16" i="77" s="1"/>
  <c r="E14" i="76"/>
  <c r="E15" i="76"/>
  <c r="G15" i="76" s="1"/>
  <c r="AF33" i="103" l="1"/>
  <c r="AM4" i="103"/>
  <c r="AI11" i="103"/>
  <c r="AL11" i="103"/>
  <c r="AM11" i="103" s="1"/>
  <c r="AH35" i="103"/>
  <c r="AL30" i="103"/>
  <c r="AM30" i="103" s="1"/>
  <c r="AI30" i="103"/>
  <c r="AL19" i="103"/>
  <c r="AM19" i="103" s="1"/>
  <c r="AI19" i="103"/>
  <c r="J25" i="79"/>
  <c r="E25" i="79" s="1"/>
  <c r="J25" i="80"/>
  <c r="E25" i="80" s="1"/>
  <c r="J24" i="84"/>
  <c r="E24" i="84" s="1"/>
  <c r="I22" i="97"/>
  <c r="E22" i="97" s="1"/>
  <c r="J14" i="76"/>
  <c r="E22" i="76" s="1"/>
  <c r="I20" i="86"/>
  <c r="E20" i="86" s="1"/>
  <c r="J24" i="81"/>
  <c r="E24" i="81" s="1"/>
  <c r="J24" i="77"/>
  <c r="E24" i="77" s="1"/>
  <c r="I20" i="98"/>
  <c r="E20" i="98" s="1"/>
  <c r="G16" i="91"/>
  <c r="AI33" i="103" l="1"/>
  <c r="AM33" i="103"/>
  <c r="AL35" i="103"/>
  <c r="E14" i="75"/>
  <c r="G14" i="75" s="1"/>
  <c r="E13" i="75"/>
  <c r="B9" i="75"/>
  <c r="AF36" i="103" l="1"/>
  <c r="AF38" i="103" s="1"/>
  <c r="AJ37" i="103"/>
  <c r="AJ40" i="103" s="1"/>
  <c r="J13" i="75"/>
  <c r="E20" i="75" s="1"/>
  <c r="E13" i="74"/>
  <c r="G13" i="74" s="1"/>
  <c r="E12" i="74"/>
  <c r="E13" i="73"/>
  <c r="E14" i="73"/>
  <c r="G14" i="73" s="1"/>
  <c r="E35" i="73"/>
  <c r="G49" i="68"/>
  <c r="G47" i="68"/>
  <c r="N16" i="102"/>
  <c r="E56" i="85"/>
  <c r="C51" i="72"/>
  <c r="E63" i="101"/>
  <c r="E60" i="100"/>
  <c r="E58" i="99"/>
  <c r="E55" i="98"/>
  <c r="E59" i="97"/>
  <c r="E63" i="96"/>
  <c r="E61" i="95"/>
  <c r="E57" i="94"/>
  <c r="E62" i="93"/>
  <c r="E55" i="92"/>
  <c r="E62" i="91"/>
  <c r="E58" i="90"/>
  <c r="E62" i="89"/>
  <c r="E61" i="88"/>
  <c r="E54" i="87"/>
  <c r="E54" i="86"/>
  <c r="E62" i="84"/>
  <c r="E63" i="83"/>
  <c r="E60" i="82"/>
  <c r="E60" i="81"/>
  <c r="E63" i="79"/>
  <c r="E61" i="80"/>
  <c r="E64" i="78"/>
  <c r="E58" i="77"/>
  <c r="E59" i="76"/>
  <c r="E55" i="75"/>
  <c r="E54" i="74"/>
  <c r="E56" i="73"/>
  <c r="D57" i="102"/>
  <c r="D55" i="102"/>
  <c r="D53" i="102"/>
  <c r="D51" i="102"/>
  <c r="D49" i="102"/>
  <c r="B37" i="102"/>
  <c r="B38" i="102" s="1"/>
  <c r="B39" i="102" s="1"/>
  <c r="C70" i="102"/>
  <c r="D69" i="102"/>
  <c r="C69" i="102"/>
  <c r="D68" i="102"/>
  <c r="C68" i="102"/>
  <c r="D67" i="102"/>
  <c r="C67" i="102"/>
  <c r="C66" i="102"/>
  <c r="C65" i="102"/>
  <c r="D64" i="102"/>
  <c r="C64" i="102"/>
  <c r="B64" i="102"/>
  <c r="B65" i="102" s="1"/>
  <c r="B66" i="102" s="1"/>
  <c r="B67" i="102" s="1"/>
  <c r="B68" i="102" s="1"/>
  <c r="B69" i="102" s="1"/>
  <c r="B70" i="102" s="1"/>
  <c r="D47" i="102"/>
  <c r="C47" i="102"/>
  <c r="D46" i="102"/>
  <c r="C46" i="102"/>
  <c r="D45" i="102"/>
  <c r="C45" i="102"/>
  <c r="D44" i="102"/>
  <c r="C44" i="102"/>
  <c r="D43" i="102"/>
  <c r="C43" i="102"/>
  <c r="D42" i="102"/>
  <c r="C42" i="102"/>
  <c r="H27" i="102"/>
  <c r="B29" i="102"/>
  <c r="B30" i="102" s="1"/>
  <c r="B31" i="102" s="1"/>
  <c r="B15" i="102"/>
  <c r="B16" i="102" s="1"/>
  <c r="B17" i="102" s="1"/>
  <c r="B18" i="102" s="1"/>
  <c r="B19" i="102" s="1"/>
  <c r="B20" i="102" s="1"/>
  <c r="B21" i="102" s="1"/>
  <c r="B22" i="102" s="1"/>
  <c r="B23" i="102" s="1"/>
  <c r="B24" i="102" s="1"/>
  <c r="B25" i="102" s="1"/>
  <c r="B26" i="102" s="1"/>
  <c r="H13" i="102"/>
  <c r="B13" i="102"/>
  <c r="B27" i="102" s="1"/>
  <c r="B35" i="102" s="1"/>
  <c r="B62" i="102" s="1"/>
  <c r="D11" i="102"/>
  <c r="D10" i="102"/>
  <c r="B9" i="102"/>
  <c r="B10" i="102" s="1"/>
  <c r="B11" i="102" s="1"/>
  <c r="B12" i="102" s="1"/>
  <c r="H7" i="102"/>
  <c r="B4" i="102"/>
  <c r="B41" i="102"/>
  <c r="B42" i="102" s="1"/>
  <c r="B43" i="102" s="1"/>
  <c r="B44" i="102" s="1"/>
  <c r="B45" i="102" s="1"/>
  <c r="B46" i="102" s="1"/>
  <c r="B47" i="102" s="1"/>
  <c r="B48" i="102" s="1"/>
  <c r="B49" i="102" s="1"/>
  <c r="B50" i="102" s="1"/>
  <c r="B51" i="102" s="1"/>
  <c r="B52" i="102" s="1"/>
  <c r="B53" i="102" s="1"/>
  <c r="B54" i="102" s="1"/>
  <c r="B55" i="102" s="1"/>
  <c r="B56" i="102" s="1"/>
  <c r="B57" i="102" s="1"/>
  <c r="B58" i="102" s="1"/>
  <c r="G50" i="68"/>
  <c r="B41" i="72"/>
  <c r="B40" i="72"/>
  <c r="E31" i="101"/>
  <c r="H31" i="101"/>
  <c r="H25" i="101" s="1"/>
  <c r="E31" i="100"/>
  <c r="H31" i="100"/>
  <c r="H25" i="100" s="1"/>
  <c r="E30" i="99"/>
  <c r="H30" i="99"/>
  <c r="H24" i="99" s="1"/>
  <c r="H21" i="98"/>
  <c r="H23" i="97"/>
  <c r="E31" i="96"/>
  <c r="H31" i="96"/>
  <c r="H25" i="96" s="1"/>
  <c r="E31" i="95"/>
  <c r="H31" i="95"/>
  <c r="H25" i="95" s="1"/>
  <c r="H24" i="94"/>
  <c r="E30" i="93"/>
  <c r="H30" i="93"/>
  <c r="H24" i="93" s="1"/>
  <c r="H25" i="92"/>
  <c r="E30" i="91"/>
  <c r="H30" i="91"/>
  <c r="H24" i="91" s="1"/>
  <c r="H26" i="90"/>
  <c r="H25" i="89"/>
  <c r="H25" i="88"/>
  <c r="H23" i="87"/>
  <c r="H21" i="86"/>
  <c r="E28" i="85"/>
  <c r="H28" i="85"/>
  <c r="H22" i="85" s="1"/>
  <c r="E31" i="84"/>
  <c r="H31" i="84"/>
  <c r="H25" i="84" s="1"/>
  <c r="E31" i="83"/>
  <c r="H31" i="83"/>
  <c r="H24" i="83" s="1"/>
  <c r="E29" i="82"/>
  <c r="H22" i="82"/>
  <c r="H11" i="101"/>
  <c r="H7" i="101"/>
  <c r="H11" i="100"/>
  <c r="H7" i="100"/>
  <c r="H10" i="99"/>
  <c r="H7" i="99"/>
  <c r="H10" i="98"/>
  <c r="H7" i="98"/>
  <c r="H10" i="97"/>
  <c r="H7" i="97"/>
  <c r="H11" i="96"/>
  <c r="H7" i="96"/>
  <c r="H11" i="95"/>
  <c r="H7" i="95"/>
  <c r="H10" i="94"/>
  <c r="H7" i="94"/>
  <c r="H10" i="93"/>
  <c r="H7" i="93"/>
  <c r="H11" i="92"/>
  <c r="H7" i="92"/>
  <c r="H10" i="91"/>
  <c r="H7" i="91"/>
  <c r="H12" i="90"/>
  <c r="H7" i="90"/>
  <c r="H11" i="89"/>
  <c r="H7" i="89"/>
  <c r="H11" i="88"/>
  <c r="H7" i="88"/>
  <c r="H9" i="87"/>
  <c r="H7" i="87"/>
  <c r="H10" i="86"/>
  <c r="H7" i="86"/>
  <c r="H10" i="85"/>
  <c r="H7" i="85"/>
  <c r="H11" i="84"/>
  <c r="H7" i="84"/>
  <c r="H10" i="83"/>
  <c r="H7" i="83"/>
  <c r="H10" i="82"/>
  <c r="H7" i="82"/>
  <c r="H25" i="81"/>
  <c r="H10" i="81"/>
  <c r="H7" i="81"/>
  <c r="H26" i="79"/>
  <c r="H11" i="79"/>
  <c r="H7" i="79"/>
  <c r="H26" i="80"/>
  <c r="H12" i="80"/>
  <c r="H7" i="80"/>
  <c r="H23" i="78"/>
  <c r="H10" i="78"/>
  <c r="H7" i="78"/>
  <c r="H25" i="77"/>
  <c r="H10" i="77"/>
  <c r="H7" i="77"/>
  <c r="H23" i="76"/>
  <c r="H9" i="76"/>
  <c r="H7" i="76"/>
  <c r="H21" i="75"/>
  <c r="H10" i="75"/>
  <c r="H7" i="75"/>
  <c r="H22" i="74"/>
  <c r="H9" i="74"/>
  <c r="H7" i="74"/>
  <c r="H7" i="73"/>
  <c r="E31" i="81"/>
  <c r="E33" i="79"/>
  <c r="E30" i="78"/>
  <c r="E47" i="73"/>
  <c r="E46" i="73"/>
  <c r="E45" i="73"/>
  <c r="E45" i="74"/>
  <c r="E44" i="74"/>
  <c r="E43" i="74"/>
  <c r="E46" i="75"/>
  <c r="E45" i="75"/>
  <c r="E44" i="75"/>
  <c r="E50" i="76"/>
  <c r="E49" i="76"/>
  <c r="E48" i="76"/>
  <c r="E49" i="77"/>
  <c r="E48" i="77"/>
  <c r="E47" i="77"/>
  <c r="E55" i="78"/>
  <c r="E54" i="78"/>
  <c r="E53" i="78"/>
  <c r="E52" i="80"/>
  <c r="E51" i="80"/>
  <c r="E50" i="80"/>
  <c r="E54" i="79"/>
  <c r="E53" i="79"/>
  <c r="E52" i="79"/>
  <c r="E51" i="81"/>
  <c r="E50" i="81"/>
  <c r="E49" i="81"/>
  <c r="E51" i="82"/>
  <c r="E50" i="82"/>
  <c r="E49" i="82"/>
  <c r="E54" i="83"/>
  <c r="E53" i="83"/>
  <c r="E52" i="83"/>
  <c r="E53" i="84"/>
  <c r="E52" i="84"/>
  <c r="E51" i="84"/>
  <c r="E47" i="85"/>
  <c r="E46" i="85"/>
  <c r="E45" i="85"/>
  <c r="E45" i="86"/>
  <c r="E44" i="86"/>
  <c r="E43" i="86"/>
  <c r="E45" i="87"/>
  <c r="E44" i="87"/>
  <c r="E43" i="87"/>
  <c r="E52" i="88"/>
  <c r="E51" i="88"/>
  <c r="E50" i="88"/>
  <c r="E53" i="89"/>
  <c r="E52" i="89"/>
  <c r="E51" i="89"/>
  <c r="E49" i="90"/>
  <c r="E48" i="90"/>
  <c r="E47" i="90"/>
  <c r="E53" i="91"/>
  <c r="E52" i="91"/>
  <c r="E51" i="91"/>
  <c r="E46" i="92"/>
  <c r="E45" i="92"/>
  <c r="E44" i="92"/>
  <c r="E53" i="93"/>
  <c r="E52" i="93"/>
  <c r="E51" i="93"/>
  <c r="E48" i="94"/>
  <c r="E47" i="94"/>
  <c r="E46" i="94"/>
  <c r="E52" i="95"/>
  <c r="E51" i="95"/>
  <c r="E50" i="95"/>
  <c r="E54" i="96"/>
  <c r="E53" i="96"/>
  <c r="E52" i="96"/>
  <c r="E50" i="97"/>
  <c r="E49" i="97"/>
  <c r="E48" i="97"/>
  <c r="E46" i="98"/>
  <c r="E45" i="98"/>
  <c r="E44" i="98"/>
  <c r="E49" i="99"/>
  <c r="E48" i="99"/>
  <c r="E47" i="99"/>
  <c r="E51" i="100"/>
  <c r="E50" i="100"/>
  <c r="E49" i="100"/>
  <c r="E22" i="94"/>
  <c r="I23" i="94" s="1"/>
  <c r="E23" i="96"/>
  <c r="I24" i="96" s="1"/>
  <c r="E22" i="99"/>
  <c r="I23" i="99" s="1"/>
  <c r="E23" i="99" s="1"/>
  <c r="E23" i="101"/>
  <c r="E23" i="100"/>
  <c r="I24" i="100" s="1"/>
  <c r="E24" i="100" s="1"/>
  <c r="E23" i="95"/>
  <c r="I24" i="95" s="1"/>
  <c r="E24" i="95" s="1"/>
  <c r="E22" i="93"/>
  <c r="I23" i="93" s="1"/>
  <c r="E23" i="93" s="1"/>
  <c r="E23" i="92"/>
  <c r="I24" i="92" s="1"/>
  <c r="E24" i="92" s="1"/>
  <c r="E22" i="91"/>
  <c r="I23" i="91" s="1"/>
  <c r="E23" i="91" s="1"/>
  <c r="E21" i="87"/>
  <c r="I22" i="87" s="1"/>
  <c r="E22" i="87" s="1"/>
  <c r="E20" i="85"/>
  <c r="J21" i="85" s="1"/>
  <c r="E21" i="85" s="1"/>
  <c r="E23" i="84"/>
  <c r="E22" i="83"/>
  <c r="J23" i="83" s="1"/>
  <c r="E23" i="83" s="1"/>
  <c r="E24" i="90"/>
  <c r="I25" i="90" s="1"/>
  <c r="E25" i="90" s="1"/>
  <c r="E23" i="89"/>
  <c r="I24" i="89" s="1"/>
  <c r="E24" i="89" s="1"/>
  <c r="E23" i="88"/>
  <c r="J24" i="88" s="1"/>
  <c r="E24" i="88" s="1"/>
  <c r="E20" i="82"/>
  <c r="J21" i="82" s="1"/>
  <c r="E21" i="82" s="1"/>
  <c r="E22" i="81"/>
  <c r="E24" i="80"/>
  <c r="E22" i="77"/>
  <c r="E21" i="76"/>
  <c r="E23" i="79"/>
  <c r="E19" i="74"/>
  <c r="E20" i="73"/>
  <c r="E53" i="101"/>
  <c r="E52" i="101"/>
  <c r="E51" i="101"/>
  <c r="C45" i="101"/>
  <c r="D44" i="101"/>
  <c r="C44" i="101"/>
  <c r="D43" i="101"/>
  <c r="C43" i="101"/>
  <c r="D42" i="101"/>
  <c r="C42" i="101"/>
  <c r="D41" i="101"/>
  <c r="C41" i="101"/>
  <c r="B41" i="101"/>
  <c r="B42" i="101"/>
  <c r="B43" i="101" s="1"/>
  <c r="B44" i="101" s="1"/>
  <c r="B45" i="101" s="1"/>
  <c r="B46" i="101" s="1"/>
  <c r="E40" i="101"/>
  <c r="D38" i="101"/>
  <c r="C38" i="101"/>
  <c r="D37" i="101"/>
  <c r="C37" i="101"/>
  <c r="D36" i="101"/>
  <c r="C36" i="101"/>
  <c r="D35" i="101"/>
  <c r="C35" i="101"/>
  <c r="C28" i="101"/>
  <c r="D27" i="101"/>
  <c r="C27" i="101"/>
  <c r="B27" i="101"/>
  <c r="B28" i="101"/>
  <c r="D26" i="101"/>
  <c r="C26" i="101"/>
  <c r="D15" i="101"/>
  <c r="C15" i="101"/>
  <c r="D14" i="101"/>
  <c r="C14" i="101"/>
  <c r="D13" i="101"/>
  <c r="C13" i="101"/>
  <c r="B13" i="101"/>
  <c r="B14" i="101" s="1"/>
  <c r="B16" i="101" s="1"/>
  <c r="B18" i="101" s="1"/>
  <c r="B19" i="101" s="1"/>
  <c r="B20" i="101" s="1"/>
  <c r="B21" i="101" s="1"/>
  <c r="B22" i="101" s="1"/>
  <c r="B23" i="101" s="1"/>
  <c r="B24" i="101" s="1"/>
  <c r="D12" i="101"/>
  <c r="C12" i="101"/>
  <c r="B11" i="101"/>
  <c r="B25" i="101" s="1"/>
  <c r="B32" i="101" s="1"/>
  <c r="D10" i="101"/>
  <c r="C10" i="101"/>
  <c r="D9" i="101"/>
  <c r="C9" i="101"/>
  <c r="B9" i="101"/>
  <c r="B10" i="101" s="1"/>
  <c r="D8" i="101"/>
  <c r="B4" i="101"/>
  <c r="C43" i="100"/>
  <c r="D42" i="100"/>
  <c r="C42" i="100"/>
  <c r="D41" i="100"/>
  <c r="C41" i="100"/>
  <c r="D40" i="100"/>
  <c r="C40" i="100"/>
  <c r="D39" i="100"/>
  <c r="C39" i="100"/>
  <c r="B39" i="100"/>
  <c r="B40" i="100"/>
  <c r="B41" i="100" s="1"/>
  <c r="B42" i="100" s="1"/>
  <c r="B43" i="100" s="1"/>
  <c r="B44" i="100" s="1"/>
  <c r="E38" i="100"/>
  <c r="D36" i="100"/>
  <c r="C36" i="100"/>
  <c r="D35" i="100"/>
  <c r="C35" i="100"/>
  <c r="C28" i="100"/>
  <c r="D27" i="100"/>
  <c r="C27" i="100"/>
  <c r="B27" i="100"/>
  <c r="B28" i="100"/>
  <c r="D26" i="100"/>
  <c r="C26" i="100"/>
  <c r="D15" i="100"/>
  <c r="C15" i="100"/>
  <c r="D14" i="100"/>
  <c r="C14" i="100"/>
  <c r="D13" i="100"/>
  <c r="C13" i="100"/>
  <c r="B13" i="100"/>
  <c r="B14" i="100" s="1"/>
  <c r="B16" i="100" s="1"/>
  <c r="B18" i="100" s="1"/>
  <c r="B19" i="100" s="1"/>
  <c r="B20" i="100" s="1"/>
  <c r="B21" i="100" s="1"/>
  <c r="B22" i="100" s="1"/>
  <c r="B23" i="100" s="1"/>
  <c r="B24" i="100" s="1"/>
  <c r="D12" i="100"/>
  <c r="C12" i="100"/>
  <c r="B11" i="100"/>
  <c r="B25" i="100" s="1"/>
  <c r="B32" i="100" s="1"/>
  <c r="D10" i="100"/>
  <c r="C10" i="100"/>
  <c r="D9" i="100"/>
  <c r="C9" i="100"/>
  <c r="B9" i="100"/>
  <c r="B10" i="100" s="1"/>
  <c r="D8" i="100"/>
  <c r="B4" i="100"/>
  <c r="C41" i="99"/>
  <c r="D40" i="99"/>
  <c r="C40" i="99"/>
  <c r="D39" i="99"/>
  <c r="C39" i="99"/>
  <c r="D38" i="99"/>
  <c r="C38" i="99"/>
  <c r="B38" i="99"/>
  <c r="B39" i="99" s="1"/>
  <c r="B40" i="99" s="1"/>
  <c r="B41" i="99" s="1"/>
  <c r="B42" i="99" s="1"/>
  <c r="E37" i="99"/>
  <c r="D35" i="99"/>
  <c r="C35" i="99"/>
  <c r="D34" i="99"/>
  <c r="C34" i="99"/>
  <c r="C27" i="99"/>
  <c r="D26" i="99"/>
  <c r="C26" i="99"/>
  <c r="B26" i="99"/>
  <c r="B27" i="99" s="1"/>
  <c r="D25" i="99"/>
  <c r="C25" i="99"/>
  <c r="D14" i="99"/>
  <c r="C14" i="99"/>
  <c r="D13" i="99"/>
  <c r="C13" i="99"/>
  <c r="D12" i="99"/>
  <c r="C12" i="99"/>
  <c r="B12" i="99"/>
  <c r="B13" i="99" s="1"/>
  <c r="B15" i="99" s="1"/>
  <c r="B17" i="99" s="1"/>
  <c r="B18" i="99" s="1"/>
  <c r="B19" i="99" s="1"/>
  <c r="B20" i="99" s="1"/>
  <c r="B21" i="99" s="1"/>
  <c r="B22" i="99" s="1"/>
  <c r="B23" i="99" s="1"/>
  <c r="D11" i="99"/>
  <c r="C11" i="99"/>
  <c r="B10" i="99"/>
  <c r="B24" i="99" s="1"/>
  <c r="B31" i="99" s="1"/>
  <c r="D9" i="99"/>
  <c r="C9" i="99"/>
  <c r="B9" i="99"/>
  <c r="D8" i="99"/>
  <c r="B4" i="99"/>
  <c r="D39" i="98"/>
  <c r="C39" i="98"/>
  <c r="D38" i="98"/>
  <c r="C38" i="98"/>
  <c r="D37" i="98"/>
  <c r="C37" i="98"/>
  <c r="D36" i="98"/>
  <c r="C36" i="98"/>
  <c r="B36" i="98"/>
  <c r="B37" i="98"/>
  <c r="B38" i="98" s="1"/>
  <c r="B39" i="98" s="1"/>
  <c r="B40" i="98" s="1"/>
  <c r="E35" i="98"/>
  <c r="D33" i="98"/>
  <c r="C33" i="98"/>
  <c r="D32" i="98"/>
  <c r="C32" i="98"/>
  <c r="D31" i="98"/>
  <c r="C31" i="98"/>
  <c r="D30" i="98"/>
  <c r="C30" i="98"/>
  <c r="C24" i="98"/>
  <c r="D23" i="98"/>
  <c r="C23" i="98"/>
  <c r="B23" i="98"/>
  <c r="B24" i="98" s="1"/>
  <c r="D22" i="98"/>
  <c r="C22" i="98"/>
  <c r="D12" i="98"/>
  <c r="C12" i="98"/>
  <c r="B12" i="98"/>
  <c r="B13" i="98"/>
  <c r="B15" i="98" s="1"/>
  <c r="B16" i="98" s="1"/>
  <c r="B17" i="98" s="1"/>
  <c r="B18" i="98" s="1"/>
  <c r="B19" i="98" s="1"/>
  <c r="B20" i="98" s="1"/>
  <c r="D11" i="98"/>
  <c r="C11" i="98"/>
  <c r="B10" i="98"/>
  <c r="B21" i="98" s="1"/>
  <c r="B27" i="98" s="1"/>
  <c r="D9" i="98"/>
  <c r="C9" i="98"/>
  <c r="B9" i="98"/>
  <c r="D8" i="98"/>
  <c r="B4" i="98"/>
  <c r="C42" i="97"/>
  <c r="D41" i="97"/>
  <c r="C41" i="97"/>
  <c r="D40" i="97"/>
  <c r="C40" i="97"/>
  <c r="D39" i="97"/>
  <c r="C39" i="97"/>
  <c r="B39" i="97"/>
  <c r="B40" i="97" s="1"/>
  <c r="B41" i="97" s="1"/>
  <c r="B42" i="97" s="1"/>
  <c r="B43" i="97" s="1"/>
  <c r="E38" i="97"/>
  <c r="D36" i="97"/>
  <c r="C36" i="97"/>
  <c r="D35" i="97"/>
  <c r="C35" i="97"/>
  <c r="D34" i="97"/>
  <c r="C34" i="97"/>
  <c r="D33" i="97"/>
  <c r="C33" i="97"/>
  <c r="C26" i="97"/>
  <c r="D25" i="97"/>
  <c r="C25" i="97"/>
  <c r="B25" i="97"/>
  <c r="B26" i="97" s="1"/>
  <c r="B27" i="97" s="1"/>
  <c r="D24" i="97"/>
  <c r="C24" i="97"/>
  <c r="D14" i="97"/>
  <c r="C14" i="97"/>
  <c r="D13" i="97"/>
  <c r="C13" i="97"/>
  <c r="D12" i="97"/>
  <c r="C12" i="97"/>
  <c r="B12" i="97"/>
  <c r="B13" i="97" s="1"/>
  <c r="B15" i="97" s="1"/>
  <c r="B17" i="97" s="1"/>
  <c r="B18" i="97" s="1"/>
  <c r="B19" i="97" s="1"/>
  <c r="B20" i="97" s="1"/>
  <c r="B21" i="97" s="1"/>
  <c r="B22" i="97" s="1"/>
  <c r="D11" i="97"/>
  <c r="C11" i="97"/>
  <c r="B10" i="97"/>
  <c r="B23" i="97" s="1"/>
  <c r="B30" i="97" s="1"/>
  <c r="D9" i="97"/>
  <c r="C9" i="97"/>
  <c r="B9" i="97"/>
  <c r="D8" i="97"/>
  <c r="B4" i="97"/>
  <c r="C47" i="96"/>
  <c r="D46" i="96"/>
  <c r="C46" i="96"/>
  <c r="D45" i="96"/>
  <c r="C45" i="96"/>
  <c r="D44" i="96"/>
  <c r="C44" i="96"/>
  <c r="D43" i="96"/>
  <c r="C43" i="96"/>
  <c r="B43" i="96"/>
  <c r="B44" i="96"/>
  <c r="B45" i="96" s="1"/>
  <c r="B46" i="96" s="1"/>
  <c r="B47" i="96" s="1"/>
  <c r="B48" i="96" s="1"/>
  <c r="E42" i="96"/>
  <c r="D40" i="96"/>
  <c r="C40" i="96"/>
  <c r="D39" i="96"/>
  <c r="C39" i="96"/>
  <c r="D38" i="96"/>
  <c r="C38" i="96"/>
  <c r="D37" i="96"/>
  <c r="C37" i="96"/>
  <c r="D36" i="96"/>
  <c r="C36" i="96"/>
  <c r="D35" i="96"/>
  <c r="C35" i="96"/>
  <c r="C28" i="96"/>
  <c r="D27" i="96"/>
  <c r="C27" i="96"/>
  <c r="B27" i="96"/>
  <c r="B28" i="96"/>
  <c r="D26" i="96"/>
  <c r="C26" i="96"/>
  <c r="D15" i="96"/>
  <c r="C15" i="96"/>
  <c r="D14" i="96"/>
  <c r="C14" i="96"/>
  <c r="D13" i="96"/>
  <c r="C13" i="96"/>
  <c r="B13" i="96"/>
  <c r="B14" i="96" s="1"/>
  <c r="B16" i="96" s="1"/>
  <c r="B18" i="96" s="1"/>
  <c r="B19" i="96" s="1"/>
  <c r="B20" i="96" s="1"/>
  <c r="B21" i="96" s="1"/>
  <c r="B22" i="96" s="1"/>
  <c r="B23" i="96" s="1"/>
  <c r="B24" i="96"/>
  <c r="D12" i="96"/>
  <c r="C12" i="96"/>
  <c r="B11" i="96"/>
  <c r="B25" i="96" s="1"/>
  <c r="B32" i="96" s="1"/>
  <c r="D10" i="96"/>
  <c r="C10" i="96"/>
  <c r="D9" i="96"/>
  <c r="C9" i="96"/>
  <c r="B9" i="96"/>
  <c r="B10" i="96" s="1"/>
  <c r="D8" i="96"/>
  <c r="B4" i="96"/>
  <c r="C45" i="95"/>
  <c r="D44" i="95"/>
  <c r="C44" i="95"/>
  <c r="D43" i="95"/>
  <c r="C43" i="95"/>
  <c r="D42" i="95"/>
  <c r="C42" i="95"/>
  <c r="D41" i="95"/>
  <c r="C41" i="95"/>
  <c r="B41" i="95"/>
  <c r="B42" i="95"/>
  <c r="B43" i="95" s="1"/>
  <c r="B44" i="95" s="1"/>
  <c r="B45" i="95" s="1"/>
  <c r="B46" i="95" s="1"/>
  <c r="E40" i="95"/>
  <c r="D38" i="95"/>
  <c r="C38" i="95"/>
  <c r="D37" i="95"/>
  <c r="C37" i="95"/>
  <c r="D36" i="95"/>
  <c r="C36" i="95"/>
  <c r="D35" i="95"/>
  <c r="C35" i="95"/>
  <c r="C28" i="95"/>
  <c r="D27" i="95"/>
  <c r="C27" i="95"/>
  <c r="B27" i="95"/>
  <c r="B28" i="95"/>
  <c r="D26" i="95"/>
  <c r="C26" i="95"/>
  <c r="D15" i="95"/>
  <c r="C15" i="95"/>
  <c r="D14" i="95"/>
  <c r="C14" i="95"/>
  <c r="D13" i="95"/>
  <c r="C13" i="95"/>
  <c r="B13" i="95"/>
  <c r="B14" i="95" s="1"/>
  <c r="B16" i="95" s="1"/>
  <c r="B18" i="95" s="1"/>
  <c r="B19" i="95" s="1"/>
  <c r="B20" i="95" s="1"/>
  <c r="B21" i="95" s="1"/>
  <c r="B22" i="95" s="1"/>
  <c r="B23" i="95" s="1"/>
  <c r="B24" i="95"/>
  <c r="D12" i="95"/>
  <c r="C12" i="95"/>
  <c r="B11" i="95"/>
  <c r="B25" i="95" s="1"/>
  <c r="B32" i="95" s="1"/>
  <c r="D10" i="95"/>
  <c r="C10" i="95"/>
  <c r="D9" i="95"/>
  <c r="C9" i="95"/>
  <c r="B9" i="95"/>
  <c r="B10" i="95" s="1"/>
  <c r="D8" i="95"/>
  <c r="B4" i="95"/>
  <c r="C40" i="94"/>
  <c r="D39" i="94"/>
  <c r="C39" i="94"/>
  <c r="D38" i="94"/>
  <c r="C38" i="94"/>
  <c r="D37" i="94"/>
  <c r="C37" i="94"/>
  <c r="B37" i="94"/>
  <c r="B38" i="94"/>
  <c r="B39" i="94" s="1"/>
  <c r="B40" i="94"/>
  <c r="B41" i="94" s="1"/>
  <c r="E36" i="94"/>
  <c r="D34" i="94"/>
  <c r="C34" i="94"/>
  <c r="D33" i="94"/>
  <c r="C33" i="94"/>
  <c r="C27" i="94"/>
  <c r="D26" i="94"/>
  <c r="C26" i="94"/>
  <c r="B26" i="94"/>
  <c r="B27" i="94" s="1"/>
  <c r="D25" i="94"/>
  <c r="C25" i="94"/>
  <c r="D14" i="94"/>
  <c r="C14" i="94"/>
  <c r="D13" i="94"/>
  <c r="C13" i="94"/>
  <c r="D12" i="94"/>
  <c r="C12" i="94"/>
  <c r="B12" i="94"/>
  <c r="B13" i="94" s="1"/>
  <c r="B15" i="94" s="1"/>
  <c r="B23" i="94"/>
  <c r="D11" i="94"/>
  <c r="C11" i="94"/>
  <c r="B10" i="94"/>
  <c r="B24" i="94" s="1"/>
  <c r="B30" i="94" s="1"/>
  <c r="D9" i="94"/>
  <c r="C9" i="94"/>
  <c r="B9" i="94"/>
  <c r="D8" i="94"/>
  <c r="B4" i="94"/>
  <c r="C45" i="93"/>
  <c r="D44" i="93"/>
  <c r="C44" i="93"/>
  <c r="D43" i="93"/>
  <c r="C43" i="93"/>
  <c r="D42" i="93"/>
  <c r="C42" i="93"/>
  <c r="B42" i="93"/>
  <c r="B43" i="93"/>
  <c r="B44" i="93" s="1"/>
  <c r="B45" i="93"/>
  <c r="B46" i="93" s="1"/>
  <c r="E41" i="93"/>
  <c r="D39" i="93"/>
  <c r="C39" i="93"/>
  <c r="D38" i="93"/>
  <c r="C38" i="93"/>
  <c r="D37" i="93"/>
  <c r="C37" i="93"/>
  <c r="D36" i="93"/>
  <c r="C36" i="93"/>
  <c r="D35" i="93"/>
  <c r="C35" i="93"/>
  <c r="D34" i="93"/>
  <c r="C34" i="93"/>
  <c r="C27" i="93"/>
  <c r="D26" i="93"/>
  <c r="C26" i="93"/>
  <c r="B26" i="93"/>
  <c r="B27" i="93"/>
  <c r="D25" i="93"/>
  <c r="C25" i="93"/>
  <c r="D14" i="93"/>
  <c r="C14" i="93"/>
  <c r="D13" i="93"/>
  <c r="C13" i="93"/>
  <c r="D12" i="93"/>
  <c r="C12" i="93"/>
  <c r="B12" i="93"/>
  <c r="B13" i="93" s="1"/>
  <c r="B15" i="93" s="1"/>
  <c r="B17" i="93" s="1"/>
  <c r="B18" i="93" s="1"/>
  <c r="B19" i="93" s="1"/>
  <c r="B20" i="93" s="1"/>
  <c r="B21" i="93" s="1"/>
  <c r="B22" i="93" s="1"/>
  <c r="B23" i="93"/>
  <c r="D11" i="93"/>
  <c r="C11" i="93"/>
  <c r="B10" i="93"/>
  <c r="B24" i="93" s="1"/>
  <c r="B31" i="93" s="1"/>
  <c r="D9" i="93"/>
  <c r="C9" i="93"/>
  <c r="B9" i="93"/>
  <c r="D8" i="93"/>
  <c r="B4" i="93"/>
  <c r="C38" i="92"/>
  <c r="D37" i="92"/>
  <c r="C37" i="92"/>
  <c r="D36" i="92"/>
  <c r="C36" i="92"/>
  <c r="D35" i="92"/>
  <c r="C35" i="92"/>
  <c r="B35" i="92"/>
  <c r="B36" i="92"/>
  <c r="B37" i="92" s="1"/>
  <c r="B38" i="92"/>
  <c r="B39" i="92" s="1"/>
  <c r="D33" i="92"/>
  <c r="C33" i="92"/>
  <c r="D32" i="92"/>
  <c r="C32" i="92"/>
  <c r="C28" i="92"/>
  <c r="D27" i="92"/>
  <c r="C27" i="92"/>
  <c r="B27" i="92"/>
  <c r="B28" i="92"/>
  <c r="D26" i="92"/>
  <c r="C26" i="92"/>
  <c r="D15" i="92"/>
  <c r="C15" i="92"/>
  <c r="D14" i="92"/>
  <c r="C14" i="92"/>
  <c r="D13" i="92"/>
  <c r="C13" i="92"/>
  <c r="B13" i="92"/>
  <c r="B14" i="92" s="1"/>
  <c r="B16" i="92" s="1"/>
  <c r="B18" i="92" s="1"/>
  <c r="B19" i="92" s="1"/>
  <c r="B20" i="92" s="1"/>
  <c r="B21" i="92" s="1"/>
  <c r="B22" i="92" s="1"/>
  <c r="B23" i="92" s="1"/>
  <c r="B24" i="92"/>
  <c r="D12" i="92"/>
  <c r="C12" i="92"/>
  <c r="B11" i="92"/>
  <c r="B25" i="92" s="1"/>
  <c r="B29" i="92" s="1"/>
  <c r="B30" i="92" s="1"/>
  <c r="B31" i="92" s="1"/>
  <c r="B32" i="92" s="1"/>
  <c r="B33" i="92" s="1"/>
  <c r="D10" i="92"/>
  <c r="C10" i="92"/>
  <c r="B9" i="92"/>
  <c r="B10" i="92"/>
  <c r="D8" i="92"/>
  <c r="B4" i="92"/>
  <c r="C45" i="91"/>
  <c r="D44" i="91"/>
  <c r="C44" i="91"/>
  <c r="D43" i="91"/>
  <c r="C43" i="91"/>
  <c r="D42" i="91"/>
  <c r="C42" i="91"/>
  <c r="B42" i="91"/>
  <c r="B43" i="91"/>
  <c r="B44" i="91" s="1"/>
  <c r="B45" i="91"/>
  <c r="B46" i="91" s="1"/>
  <c r="E41" i="91"/>
  <c r="D39" i="91"/>
  <c r="C39" i="91"/>
  <c r="D38" i="91"/>
  <c r="C38" i="91"/>
  <c r="D37" i="91"/>
  <c r="C37" i="91"/>
  <c r="D36" i="91"/>
  <c r="C36" i="91"/>
  <c r="D35" i="91"/>
  <c r="C35" i="91"/>
  <c r="D34" i="91"/>
  <c r="C34" i="91"/>
  <c r="C27" i="91"/>
  <c r="D26" i="91"/>
  <c r="C26" i="91"/>
  <c r="B26" i="91"/>
  <c r="B27" i="91"/>
  <c r="D25" i="91"/>
  <c r="C25" i="91"/>
  <c r="D14" i="91"/>
  <c r="C14" i="91"/>
  <c r="D13" i="91"/>
  <c r="C13" i="91"/>
  <c r="D12" i="91"/>
  <c r="C12" i="91"/>
  <c r="B12" i="91"/>
  <c r="B13" i="91" s="1"/>
  <c r="B15" i="91" s="1"/>
  <c r="B17" i="91" s="1"/>
  <c r="B18" i="91" s="1"/>
  <c r="B19" i="91" s="1"/>
  <c r="B20" i="91" s="1"/>
  <c r="B21" i="91" s="1"/>
  <c r="B22" i="91" s="1"/>
  <c r="B23" i="91"/>
  <c r="D11" i="91"/>
  <c r="C11" i="91"/>
  <c r="B10" i="91"/>
  <c r="B24" i="91" s="1"/>
  <c r="B31" i="91" s="1"/>
  <c r="B38" i="91"/>
  <c r="B39" i="91" s="1"/>
  <c r="D9" i="91"/>
  <c r="C9" i="91"/>
  <c r="B9" i="91"/>
  <c r="D8" i="91"/>
  <c r="B4" i="91"/>
  <c r="C41" i="90"/>
  <c r="D40" i="90"/>
  <c r="C40" i="90"/>
  <c r="D39" i="90"/>
  <c r="C39" i="90"/>
  <c r="D38" i="90"/>
  <c r="C38" i="90"/>
  <c r="D37" i="90"/>
  <c r="C37" i="90"/>
  <c r="B37" i="90"/>
  <c r="B38" i="90"/>
  <c r="B39" i="90" s="1"/>
  <c r="B40" i="90" s="1"/>
  <c r="B41" i="90" s="1"/>
  <c r="B42" i="90" s="1"/>
  <c r="D34" i="90"/>
  <c r="C34" i="90"/>
  <c r="D33" i="90"/>
  <c r="C33" i="90"/>
  <c r="C29" i="90"/>
  <c r="D28" i="90"/>
  <c r="C28" i="90"/>
  <c r="B28" i="90"/>
  <c r="B29" i="90" s="1"/>
  <c r="D27" i="90"/>
  <c r="C27" i="90"/>
  <c r="D16" i="90"/>
  <c r="C16" i="90"/>
  <c r="D15" i="90"/>
  <c r="C15" i="90"/>
  <c r="D14" i="90"/>
  <c r="C14" i="90"/>
  <c r="B14" i="90"/>
  <c r="B15" i="90" s="1"/>
  <c r="B17" i="90" s="1"/>
  <c r="B19" i="90" s="1"/>
  <c r="B20" i="90" s="1"/>
  <c r="B21" i="90" s="1"/>
  <c r="B22" i="90" s="1"/>
  <c r="B23" i="90" s="1"/>
  <c r="B24" i="90" s="1"/>
  <c r="B25" i="90" s="1"/>
  <c r="D13" i="90"/>
  <c r="C13" i="90"/>
  <c r="B12" i="90"/>
  <c r="B26" i="90" s="1"/>
  <c r="B30" i="90" s="1"/>
  <c r="D11" i="90"/>
  <c r="C11" i="90"/>
  <c r="D10" i="90"/>
  <c r="C10" i="90"/>
  <c r="B9" i="90"/>
  <c r="B10" i="90" s="1"/>
  <c r="B11" i="90" s="1"/>
  <c r="D8" i="90"/>
  <c r="B4" i="90"/>
  <c r="C45" i="89"/>
  <c r="D44" i="89"/>
  <c r="C44" i="89"/>
  <c r="D43" i="89"/>
  <c r="C43" i="89"/>
  <c r="D42" i="89"/>
  <c r="C42" i="89"/>
  <c r="D41" i="89"/>
  <c r="C41" i="89"/>
  <c r="B41" i="89"/>
  <c r="B42" i="89"/>
  <c r="B43" i="89" s="1"/>
  <c r="B44" i="89" s="1"/>
  <c r="B45" i="89" s="1"/>
  <c r="B46" i="89" s="1"/>
  <c r="E40" i="89"/>
  <c r="D38" i="89"/>
  <c r="C38" i="89"/>
  <c r="D37" i="89"/>
  <c r="C37" i="89"/>
  <c r="D36" i="89"/>
  <c r="C36" i="89"/>
  <c r="D35" i="89"/>
  <c r="C35" i="89"/>
  <c r="C28" i="89"/>
  <c r="D27" i="89"/>
  <c r="C27" i="89"/>
  <c r="B27" i="89"/>
  <c r="B28" i="89"/>
  <c r="D26" i="89"/>
  <c r="C26" i="89"/>
  <c r="D15" i="89"/>
  <c r="C15" i="89"/>
  <c r="D14" i="89"/>
  <c r="C14" i="89"/>
  <c r="D13" i="89"/>
  <c r="C13" i="89"/>
  <c r="B13" i="89"/>
  <c r="B14" i="89" s="1"/>
  <c r="B16" i="89" s="1"/>
  <c r="B24" i="89"/>
  <c r="D12" i="89"/>
  <c r="C12" i="89"/>
  <c r="B11" i="89"/>
  <c r="B25" i="89" s="1"/>
  <c r="B32" i="89" s="1"/>
  <c r="D10" i="89"/>
  <c r="C10" i="89"/>
  <c r="D9" i="89"/>
  <c r="C9" i="89"/>
  <c r="B9" i="89"/>
  <c r="B10" i="89" s="1"/>
  <c r="D8" i="89"/>
  <c r="B4" i="89"/>
  <c r="C44" i="88"/>
  <c r="D43" i="88"/>
  <c r="C43" i="88"/>
  <c r="D42" i="88"/>
  <c r="C42" i="88"/>
  <c r="D41" i="88"/>
  <c r="C41" i="88"/>
  <c r="D40" i="88"/>
  <c r="C40" i="88"/>
  <c r="B40" i="88"/>
  <c r="B41" i="88"/>
  <c r="B42" i="88" s="1"/>
  <c r="B43" i="88" s="1"/>
  <c r="B44" i="88" s="1"/>
  <c r="B45" i="88" s="1"/>
  <c r="E39" i="88"/>
  <c r="D37" i="88"/>
  <c r="C37" i="88"/>
  <c r="D36" i="88"/>
  <c r="C36" i="88"/>
  <c r="D35" i="88"/>
  <c r="C35" i="88"/>
  <c r="D34" i="88"/>
  <c r="C34" i="88"/>
  <c r="C28" i="88"/>
  <c r="D27" i="88"/>
  <c r="C27" i="88"/>
  <c r="B27" i="88"/>
  <c r="B28" i="88"/>
  <c r="D26" i="88"/>
  <c r="C26" i="88"/>
  <c r="D15" i="88"/>
  <c r="C15" i="88"/>
  <c r="D14" i="88"/>
  <c r="C14" i="88"/>
  <c r="D13" i="88"/>
  <c r="C13" i="88"/>
  <c r="B13" i="88"/>
  <c r="B14" i="88" s="1"/>
  <c r="B16" i="88" s="1"/>
  <c r="B18" i="88" s="1"/>
  <c r="B19" i="88" s="1"/>
  <c r="B20" i="88" s="1"/>
  <c r="B21" i="88" s="1"/>
  <c r="B22" i="88" s="1"/>
  <c r="B23" i="88" s="1"/>
  <c r="B24" i="88"/>
  <c r="D12" i="88"/>
  <c r="C12" i="88"/>
  <c r="B11" i="88"/>
  <c r="B25" i="88" s="1"/>
  <c r="B31" i="88" s="1"/>
  <c r="D10" i="88"/>
  <c r="C10" i="88"/>
  <c r="D9" i="88"/>
  <c r="C9" i="88"/>
  <c r="B9" i="88"/>
  <c r="B10" i="88" s="1"/>
  <c r="D8" i="88"/>
  <c r="B4" i="88"/>
  <c r="D37" i="87"/>
  <c r="C37" i="87"/>
  <c r="D36" i="87"/>
  <c r="C36" i="87"/>
  <c r="D35" i="87"/>
  <c r="C35" i="87"/>
  <c r="B35" i="87"/>
  <c r="B36" i="87"/>
  <c r="B37" i="87" s="1"/>
  <c r="B38" i="87"/>
  <c r="D32" i="87"/>
  <c r="C32" i="87"/>
  <c r="D31" i="87"/>
  <c r="C31" i="87"/>
  <c r="C26" i="87"/>
  <c r="D25" i="87"/>
  <c r="C25" i="87"/>
  <c r="B25" i="87"/>
  <c r="B26" i="87"/>
  <c r="D24" i="87"/>
  <c r="C24" i="87"/>
  <c r="D13" i="87"/>
  <c r="C13" i="87"/>
  <c r="D12" i="87"/>
  <c r="C12" i="87"/>
  <c r="D11" i="87"/>
  <c r="C11" i="87"/>
  <c r="B11" i="87"/>
  <c r="B12" i="87" s="1"/>
  <c r="B14" i="87" s="1"/>
  <c r="B16" i="87" s="1"/>
  <c r="B17" i="87" s="1"/>
  <c r="B18" i="87" s="1"/>
  <c r="B19" i="87" s="1"/>
  <c r="B20" i="87" s="1"/>
  <c r="B21" i="87" s="1"/>
  <c r="B22" i="87"/>
  <c r="D10" i="87"/>
  <c r="C10" i="87"/>
  <c r="B9" i="87"/>
  <c r="B23" i="87" s="1"/>
  <c r="B28" i="87" s="1"/>
  <c r="D8" i="87"/>
  <c r="B4" i="87"/>
  <c r="D37" i="86"/>
  <c r="C37" i="86"/>
  <c r="D36" i="86"/>
  <c r="C36" i="86"/>
  <c r="D35" i="86"/>
  <c r="C35" i="86"/>
  <c r="D34" i="86"/>
  <c r="C34" i="86"/>
  <c r="B34" i="86"/>
  <c r="B35" i="86"/>
  <c r="B36" i="86" s="1"/>
  <c r="B37" i="86" s="1"/>
  <c r="B38" i="86"/>
  <c r="E33" i="86"/>
  <c r="D31" i="86"/>
  <c r="C31" i="86"/>
  <c r="D30" i="86"/>
  <c r="C30" i="86"/>
  <c r="C24" i="86"/>
  <c r="D23" i="86"/>
  <c r="C23" i="86"/>
  <c r="B23" i="86"/>
  <c r="B24" i="86"/>
  <c r="D22" i="86"/>
  <c r="C22" i="86"/>
  <c r="D12" i="86"/>
  <c r="C12" i="86"/>
  <c r="B12" i="86"/>
  <c r="B13" i="86"/>
  <c r="B15" i="86" s="1"/>
  <c r="B16" i="86" s="1"/>
  <c r="B17" i="86" s="1"/>
  <c r="B18" i="86" s="1"/>
  <c r="B19" i="86" s="1"/>
  <c r="B20" i="86"/>
  <c r="D11" i="86"/>
  <c r="C11" i="86"/>
  <c r="B10" i="86"/>
  <c r="B21" i="86" s="1"/>
  <c r="B27" i="86" s="1"/>
  <c r="D9" i="86"/>
  <c r="C9" i="86"/>
  <c r="B9" i="86"/>
  <c r="D8" i="86"/>
  <c r="B4" i="86"/>
  <c r="C39" i="85"/>
  <c r="D38" i="85"/>
  <c r="C38" i="85"/>
  <c r="D37" i="85"/>
  <c r="C37" i="85"/>
  <c r="D36" i="85"/>
  <c r="C36" i="85"/>
  <c r="B36" i="85"/>
  <c r="B37" i="85"/>
  <c r="B38" i="85" s="1"/>
  <c r="B39" i="85" s="1"/>
  <c r="B40" i="85" s="1"/>
  <c r="E35" i="85"/>
  <c r="D33" i="85"/>
  <c r="C33" i="85"/>
  <c r="D32" i="85"/>
  <c r="C32" i="85"/>
  <c r="C25" i="85"/>
  <c r="D24" i="85"/>
  <c r="C24" i="85"/>
  <c r="B24" i="85"/>
  <c r="B25" i="85" s="1"/>
  <c r="D23" i="85"/>
  <c r="C23" i="85"/>
  <c r="D12" i="85"/>
  <c r="C12" i="85"/>
  <c r="B12" i="85"/>
  <c r="B13" i="85" s="1"/>
  <c r="B15" i="85" s="1"/>
  <c r="B16" i="85" s="1"/>
  <c r="B17" i="85" s="1"/>
  <c r="B18" i="85" s="1"/>
  <c r="B19" i="85" s="1"/>
  <c r="B20" i="85" s="1"/>
  <c r="B21" i="85" s="1"/>
  <c r="D11" i="85"/>
  <c r="C11" i="85"/>
  <c r="B10" i="85"/>
  <c r="B22" i="85" s="1"/>
  <c r="B29" i="85" s="1"/>
  <c r="D9" i="85"/>
  <c r="C9" i="85"/>
  <c r="B9" i="85"/>
  <c r="D8" i="85"/>
  <c r="B4" i="85"/>
  <c r="C45" i="84"/>
  <c r="D44" i="84"/>
  <c r="C44" i="84"/>
  <c r="D43" i="84"/>
  <c r="C43" i="84"/>
  <c r="D42" i="84"/>
  <c r="C42" i="84"/>
  <c r="D41" i="84"/>
  <c r="C41" i="84"/>
  <c r="B41" i="84"/>
  <c r="B42" i="84"/>
  <c r="B43" i="84" s="1"/>
  <c r="B44" i="84" s="1"/>
  <c r="B45" i="84" s="1"/>
  <c r="B46" i="84" s="1"/>
  <c r="E40" i="84"/>
  <c r="D38" i="84"/>
  <c r="C38" i="84"/>
  <c r="D37" i="84"/>
  <c r="C37" i="84"/>
  <c r="D36" i="84"/>
  <c r="C36" i="84"/>
  <c r="D35" i="84"/>
  <c r="C35" i="84"/>
  <c r="C28" i="84"/>
  <c r="D27" i="84"/>
  <c r="C27" i="84"/>
  <c r="B27" i="84"/>
  <c r="B28" i="84"/>
  <c r="D26" i="84"/>
  <c r="C26" i="84"/>
  <c r="D15" i="84"/>
  <c r="C15" i="84"/>
  <c r="D14" i="84"/>
  <c r="C14" i="84"/>
  <c r="D13" i="84"/>
  <c r="C13" i="84"/>
  <c r="B13" i="84"/>
  <c r="B14" i="84" s="1"/>
  <c r="B16" i="84" s="1"/>
  <c r="B18" i="84" s="1"/>
  <c r="B19" i="84" s="1"/>
  <c r="B20" i="84" s="1"/>
  <c r="B21" i="84" s="1"/>
  <c r="B22" i="84" s="1"/>
  <c r="B23" i="84" s="1"/>
  <c r="B24" i="84"/>
  <c r="D12" i="84"/>
  <c r="C12" i="84"/>
  <c r="B11" i="84"/>
  <c r="B25" i="84" s="1"/>
  <c r="B32" i="84" s="1"/>
  <c r="D10" i="84"/>
  <c r="C10" i="84"/>
  <c r="D9" i="84"/>
  <c r="C9" i="84"/>
  <c r="B9" i="84"/>
  <c r="B10" i="84" s="1"/>
  <c r="D8" i="84"/>
  <c r="B4" i="84"/>
  <c r="C46" i="83"/>
  <c r="D45" i="83"/>
  <c r="C45" i="83"/>
  <c r="D44" i="83"/>
  <c r="C44" i="83"/>
  <c r="D43" i="83"/>
  <c r="C43" i="83"/>
  <c r="B43" i="83"/>
  <c r="B44" i="83" s="1"/>
  <c r="B45" i="83" s="1"/>
  <c r="B46" i="83" s="1"/>
  <c r="B47" i="83" s="1"/>
  <c r="E42" i="83"/>
  <c r="D40" i="83"/>
  <c r="C40" i="83"/>
  <c r="D39" i="83"/>
  <c r="C39" i="83"/>
  <c r="D38" i="83"/>
  <c r="C38" i="83"/>
  <c r="D37" i="83"/>
  <c r="C37" i="83"/>
  <c r="D36" i="83"/>
  <c r="C36" i="83"/>
  <c r="D35" i="83"/>
  <c r="C35" i="83"/>
  <c r="C27" i="83"/>
  <c r="D26" i="83"/>
  <c r="C26" i="83"/>
  <c r="B26" i="83"/>
  <c r="B27" i="83" s="1"/>
  <c r="B28" i="83" s="1"/>
  <c r="D25" i="83"/>
  <c r="C25" i="83"/>
  <c r="D14" i="83"/>
  <c r="C14" i="83"/>
  <c r="D13" i="83"/>
  <c r="C13" i="83"/>
  <c r="D12" i="83"/>
  <c r="C12" i="83"/>
  <c r="B12" i="83"/>
  <c r="B13" i="83" s="1"/>
  <c r="B15" i="83" s="1"/>
  <c r="B17" i="83" s="1"/>
  <c r="B18" i="83" s="1"/>
  <c r="B19" i="83" s="1"/>
  <c r="B20" i="83" s="1"/>
  <c r="B21" i="83" s="1"/>
  <c r="B22" i="83" s="1"/>
  <c r="B23" i="83" s="1"/>
  <c r="D11" i="83"/>
  <c r="C11" i="83"/>
  <c r="B10" i="83"/>
  <c r="B24" i="83" s="1"/>
  <c r="B32" i="83" s="1"/>
  <c r="D9" i="83"/>
  <c r="C9" i="83"/>
  <c r="B9" i="83"/>
  <c r="D8" i="83"/>
  <c r="B4" i="83"/>
  <c r="C44" i="82"/>
  <c r="D43" i="82"/>
  <c r="C43" i="82"/>
  <c r="D42" i="82"/>
  <c r="C42" i="82"/>
  <c r="D41" i="82"/>
  <c r="C41" i="82"/>
  <c r="B41" i="82"/>
  <c r="B42" i="82" s="1"/>
  <c r="B43" i="82" s="1"/>
  <c r="B44" i="82" s="1"/>
  <c r="B45" i="82" s="1"/>
  <c r="E40" i="82"/>
  <c r="D38" i="82"/>
  <c r="C38" i="82"/>
  <c r="D37" i="82"/>
  <c r="C37" i="82"/>
  <c r="D36" i="82"/>
  <c r="C36" i="82"/>
  <c r="D35" i="82"/>
  <c r="C35" i="82"/>
  <c r="D34" i="82"/>
  <c r="C34" i="82"/>
  <c r="D33" i="82"/>
  <c r="C33" i="82"/>
  <c r="C25" i="82"/>
  <c r="D24" i="82"/>
  <c r="C24" i="82"/>
  <c r="B24" i="82"/>
  <c r="B25" i="82" s="1"/>
  <c r="B26" i="82" s="1"/>
  <c r="D23" i="82"/>
  <c r="C23" i="82"/>
  <c r="D12" i="82"/>
  <c r="C12" i="82"/>
  <c r="B12" i="82"/>
  <c r="B13" i="82" s="1"/>
  <c r="B14" i="82" s="1"/>
  <c r="B15" i="82" s="1"/>
  <c r="B16" i="82" s="1"/>
  <c r="B17" i="82" s="1"/>
  <c r="B18" i="82" s="1"/>
  <c r="B19" i="82" s="1"/>
  <c r="B20" i="82" s="1"/>
  <c r="B21" i="82" s="1"/>
  <c r="D11" i="82"/>
  <c r="C11" i="82"/>
  <c r="B10" i="82"/>
  <c r="B22" i="82" s="1"/>
  <c r="B30" i="82" s="1"/>
  <c r="D9" i="82"/>
  <c r="C9" i="82"/>
  <c r="B9" i="82"/>
  <c r="D8" i="82"/>
  <c r="B4" i="82"/>
  <c r="C44" i="81"/>
  <c r="D43" i="81"/>
  <c r="C43" i="81"/>
  <c r="D42" i="81"/>
  <c r="C42" i="81"/>
  <c r="D41" i="81"/>
  <c r="C41" i="81"/>
  <c r="B41" i="81"/>
  <c r="B42" i="81" s="1"/>
  <c r="B43" i="81" s="1"/>
  <c r="B44" i="81" s="1"/>
  <c r="B45" i="81" s="1"/>
  <c r="E40" i="81"/>
  <c r="D38" i="81"/>
  <c r="C38" i="81"/>
  <c r="D37" i="81"/>
  <c r="C37" i="81"/>
  <c r="D36" i="81"/>
  <c r="C36" i="81"/>
  <c r="D35" i="81"/>
  <c r="C35" i="81"/>
  <c r="C28" i="81"/>
  <c r="D27" i="81"/>
  <c r="C27" i="81"/>
  <c r="B27" i="81"/>
  <c r="B28" i="81" s="1"/>
  <c r="B29" i="81" s="1"/>
  <c r="B30" i="81" s="1"/>
  <c r="B31" i="81" s="1"/>
  <c r="D26" i="81"/>
  <c r="C26" i="81"/>
  <c r="D14" i="81"/>
  <c r="C14" i="81"/>
  <c r="D13" i="81"/>
  <c r="C13" i="81"/>
  <c r="D12" i="81"/>
  <c r="C12" i="81"/>
  <c r="B12" i="81"/>
  <c r="B13" i="81" s="1"/>
  <c r="B14" i="81" s="1"/>
  <c r="B15" i="81" s="1"/>
  <c r="B16" i="81" s="1"/>
  <c r="B17" i="81" s="1"/>
  <c r="B18" i="81" s="1"/>
  <c r="B19" i="81" s="1"/>
  <c r="B20" i="81" s="1"/>
  <c r="B21" i="81" s="1"/>
  <c r="B22" i="81" s="1"/>
  <c r="B23" i="81" s="1"/>
  <c r="B24" i="81" s="1"/>
  <c r="D11" i="81"/>
  <c r="C11" i="81"/>
  <c r="B10" i="81"/>
  <c r="B25" i="81" s="1"/>
  <c r="B32" i="81" s="1"/>
  <c r="D9" i="81"/>
  <c r="C9" i="81"/>
  <c r="D8" i="81"/>
  <c r="B4" i="81"/>
  <c r="C47" i="79"/>
  <c r="D46" i="79"/>
  <c r="C46" i="79"/>
  <c r="D45" i="79"/>
  <c r="C45" i="79"/>
  <c r="D44" i="79"/>
  <c r="C44" i="79"/>
  <c r="D43" i="79"/>
  <c r="C43" i="79"/>
  <c r="B43" i="79"/>
  <c r="B44" i="79" s="1"/>
  <c r="B45" i="79" s="1"/>
  <c r="B46" i="79" s="1"/>
  <c r="B47" i="79" s="1"/>
  <c r="B48" i="79" s="1"/>
  <c r="E42" i="79"/>
  <c r="D40" i="79"/>
  <c r="C40" i="79"/>
  <c r="D39" i="79"/>
  <c r="C39" i="79"/>
  <c r="D38" i="79"/>
  <c r="C38" i="79"/>
  <c r="D37" i="79"/>
  <c r="C37" i="79"/>
  <c r="C29" i="79"/>
  <c r="D28" i="79"/>
  <c r="C28" i="79"/>
  <c r="B28" i="79"/>
  <c r="B29" i="79" s="1"/>
  <c r="B30" i="79" s="1"/>
  <c r="B31" i="79" s="1"/>
  <c r="B32" i="79" s="1"/>
  <c r="B33" i="79" s="1"/>
  <c r="D27" i="79"/>
  <c r="C27" i="79"/>
  <c r="D15" i="79"/>
  <c r="C15" i="79"/>
  <c r="D14" i="79"/>
  <c r="C14" i="79"/>
  <c r="D13" i="79"/>
  <c r="C13" i="79"/>
  <c r="D12" i="79"/>
  <c r="C12" i="79"/>
  <c r="B11" i="79"/>
  <c r="B26" i="79" s="1"/>
  <c r="B34" i="79" s="1"/>
  <c r="D10" i="79"/>
  <c r="C10" i="79"/>
  <c r="D9" i="79"/>
  <c r="C9" i="79"/>
  <c r="B10" i="79"/>
  <c r="D8" i="79"/>
  <c r="B4" i="79"/>
  <c r="C45" i="80"/>
  <c r="D44" i="80"/>
  <c r="C44" i="80"/>
  <c r="D43" i="80"/>
  <c r="C43" i="80"/>
  <c r="D42" i="80"/>
  <c r="C42" i="80"/>
  <c r="D41" i="80"/>
  <c r="C41" i="80"/>
  <c r="B41" i="80"/>
  <c r="B42" i="80" s="1"/>
  <c r="B43" i="80" s="1"/>
  <c r="B44" i="80" s="1"/>
  <c r="B45" i="80" s="1"/>
  <c r="B46" i="80" s="1"/>
  <c r="E40" i="80"/>
  <c r="D38" i="80"/>
  <c r="C38" i="80"/>
  <c r="D37" i="80"/>
  <c r="C37" i="80"/>
  <c r="D36" i="80"/>
  <c r="C36" i="80"/>
  <c r="D35" i="80"/>
  <c r="C35" i="80"/>
  <c r="C29" i="80"/>
  <c r="D28" i="80"/>
  <c r="C28" i="80"/>
  <c r="B28" i="80"/>
  <c r="B29" i="80" s="1"/>
  <c r="B30" i="80" s="1"/>
  <c r="B31" i="80" s="1"/>
  <c r="D27" i="80"/>
  <c r="C27" i="80"/>
  <c r="D16" i="80"/>
  <c r="C16" i="80"/>
  <c r="D15" i="80"/>
  <c r="C15" i="80"/>
  <c r="D14" i="80"/>
  <c r="C14" i="80"/>
  <c r="B14" i="80"/>
  <c r="B15" i="80" s="1"/>
  <c r="B16" i="80" s="1"/>
  <c r="B17" i="80" s="1"/>
  <c r="B18" i="80" s="1"/>
  <c r="B19" i="80" s="1"/>
  <c r="B20" i="80" s="1"/>
  <c r="B21" i="80" s="1"/>
  <c r="B22" i="80" s="1"/>
  <c r="B23" i="80" s="1"/>
  <c r="B24" i="80" s="1"/>
  <c r="B25" i="80" s="1"/>
  <c r="D13" i="80"/>
  <c r="C13" i="80"/>
  <c r="B12" i="80"/>
  <c r="B26" i="80" s="1"/>
  <c r="B32" i="80" s="1"/>
  <c r="D11" i="80"/>
  <c r="C11" i="80"/>
  <c r="D10" i="80"/>
  <c r="C10" i="80"/>
  <c r="B9" i="80"/>
  <c r="B10" i="80" s="1"/>
  <c r="B11" i="80" s="1"/>
  <c r="D8" i="80"/>
  <c r="B4" i="80"/>
  <c r="D47" i="78"/>
  <c r="C47" i="78"/>
  <c r="D46" i="78"/>
  <c r="C46" i="78"/>
  <c r="D45" i="78"/>
  <c r="C45" i="78"/>
  <c r="D44" i="78"/>
  <c r="C44" i="78"/>
  <c r="B44" i="78"/>
  <c r="B45" i="78"/>
  <c r="B46" i="78" s="1"/>
  <c r="B47" i="78" s="1"/>
  <c r="B48" i="78"/>
  <c r="E43" i="78"/>
  <c r="D41" i="78"/>
  <c r="C41" i="78"/>
  <c r="D40" i="78"/>
  <c r="C40" i="78"/>
  <c r="D39" i="78"/>
  <c r="C39" i="78"/>
  <c r="D38" i="78"/>
  <c r="C38" i="78"/>
  <c r="D37" i="78"/>
  <c r="C37" i="78"/>
  <c r="D36" i="78"/>
  <c r="C36" i="78"/>
  <c r="D35" i="78"/>
  <c r="C35" i="78"/>
  <c r="D34" i="78"/>
  <c r="C34" i="78"/>
  <c r="C26" i="78"/>
  <c r="D25" i="78"/>
  <c r="C25" i="78"/>
  <c r="B25" i="78"/>
  <c r="B26" i="78" s="1"/>
  <c r="B27" i="78" s="1"/>
  <c r="B28" i="78" s="1"/>
  <c r="B29" i="78" s="1"/>
  <c r="D24" i="78"/>
  <c r="C24" i="78"/>
  <c r="D14" i="78"/>
  <c r="C14" i="78"/>
  <c r="D13" i="78"/>
  <c r="C13" i="78"/>
  <c r="D12" i="78"/>
  <c r="C12" i="78"/>
  <c r="B12" i="78"/>
  <c r="B13" i="78" s="1"/>
  <c r="B14" i="78" s="1"/>
  <c r="B15" i="78" s="1"/>
  <c r="B16" i="78" s="1"/>
  <c r="B17" i="78" s="1"/>
  <c r="B18" i="78" s="1"/>
  <c r="B19" i="78" s="1"/>
  <c r="B20" i="78" s="1"/>
  <c r="B21" i="78" s="1"/>
  <c r="B22" i="78" s="1"/>
  <c r="D11" i="78"/>
  <c r="C11" i="78"/>
  <c r="B10" i="78"/>
  <c r="B23" i="78" s="1"/>
  <c r="D9" i="78"/>
  <c r="C9" i="78"/>
  <c r="B9" i="78"/>
  <c r="D8" i="78"/>
  <c r="B4" i="78"/>
  <c r="D41" i="77"/>
  <c r="C41" i="77"/>
  <c r="D40" i="77"/>
  <c r="C40" i="77"/>
  <c r="D39" i="77"/>
  <c r="C39" i="77"/>
  <c r="D38" i="77"/>
  <c r="C38" i="77"/>
  <c r="B38" i="77"/>
  <c r="B39" i="77" s="1"/>
  <c r="B40" i="77" s="1"/>
  <c r="B41" i="77" s="1"/>
  <c r="B42" i="77" s="1"/>
  <c r="B43" i="77" s="1"/>
  <c r="E37" i="77"/>
  <c r="D35" i="77"/>
  <c r="C35" i="77"/>
  <c r="D34" i="77"/>
  <c r="C34" i="77"/>
  <c r="C28" i="77"/>
  <c r="D27" i="77"/>
  <c r="C27" i="77"/>
  <c r="B27" i="77"/>
  <c r="B28" i="77"/>
  <c r="D26" i="77"/>
  <c r="C26" i="77"/>
  <c r="D14" i="77"/>
  <c r="C14" i="77"/>
  <c r="D13" i="77"/>
  <c r="C13" i="77"/>
  <c r="D12" i="77"/>
  <c r="C12" i="77"/>
  <c r="B12" i="77"/>
  <c r="B13" i="77" s="1"/>
  <c r="B15" i="77" s="1"/>
  <c r="B17" i="77" s="1"/>
  <c r="B18" i="77" s="1"/>
  <c r="B19" i="77" s="1"/>
  <c r="B20" i="77" s="1"/>
  <c r="B21" i="77" s="1"/>
  <c r="B22" i="77" s="1"/>
  <c r="B23" i="77"/>
  <c r="B24" i="77" s="1"/>
  <c r="D11" i="77"/>
  <c r="C11" i="77"/>
  <c r="B10" i="77"/>
  <c r="B25" i="77" s="1"/>
  <c r="B31" i="77" s="1"/>
  <c r="D9" i="77"/>
  <c r="C9" i="77"/>
  <c r="B9" i="77"/>
  <c r="D8" i="77"/>
  <c r="B4" i="77"/>
  <c r="D42" i="76"/>
  <c r="C42" i="76"/>
  <c r="D41" i="76"/>
  <c r="C41" i="76"/>
  <c r="D40" i="76"/>
  <c r="C40" i="76"/>
  <c r="B40" i="76"/>
  <c r="B41" i="76" s="1"/>
  <c r="B42" i="76" s="1"/>
  <c r="B43" i="76" s="1"/>
  <c r="E39" i="76"/>
  <c r="D37" i="76"/>
  <c r="C37" i="76"/>
  <c r="D36" i="76"/>
  <c r="C36" i="76"/>
  <c r="D35" i="76"/>
  <c r="C35" i="76"/>
  <c r="D34" i="76"/>
  <c r="C34" i="76"/>
  <c r="D33" i="76"/>
  <c r="C33" i="76"/>
  <c r="D32" i="76"/>
  <c r="C32" i="76"/>
  <c r="C26" i="76"/>
  <c r="D25" i="76"/>
  <c r="C25" i="76"/>
  <c r="B25" i="76"/>
  <c r="B26" i="76" s="1"/>
  <c r="B27" i="76" s="1"/>
  <c r="B28" i="76" s="1"/>
  <c r="D24" i="76"/>
  <c r="C24" i="76"/>
  <c r="D13" i="76"/>
  <c r="C13" i="76"/>
  <c r="D12" i="76"/>
  <c r="C12" i="76"/>
  <c r="D11" i="76"/>
  <c r="C11" i="76"/>
  <c r="B11" i="76"/>
  <c r="B12" i="76" s="1"/>
  <c r="B14" i="76" s="1"/>
  <c r="B16" i="76" s="1"/>
  <c r="B17" i="76" s="1"/>
  <c r="B18" i="76" s="1"/>
  <c r="B19" i="76" s="1"/>
  <c r="B20" i="76" s="1"/>
  <c r="B21" i="76" s="1"/>
  <c r="B22" i="76" s="1"/>
  <c r="D10" i="76"/>
  <c r="C10" i="76"/>
  <c r="B9" i="76"/>
  <c r="B23" i="76" s="1"/>
  <c r="B29" i="76" s="1"/>
  <c r="D8" i="76"/>
  <c r="B4" i="76"/>
  <c r="D38" i="75"/>
  <c r="C38" i="75"/>
  <c r="D37" i="75"/>
  <c r="C37" i="75"/>
  <c r="D36" i="75"/>
  <c r="C36" i="75"/>
  <c r="D35" i="75"/>
  <c r="C35" i="75"/>
  <c r="B35" i="75"/>
  <c r="B36" i="75" s="1"/>
  <c r="B37" i="75" s="1"/>
  <c r="B38" i="75" s="1"/>
  <c r="B39" i="75" s="1"/>
  <c r="B40" i="75" s="1"/>
  <c r="E34" i="75"/>
  <c r="D32" i="75"/>
  <c r="C32" i="75"/>
  <c r="D31" i="75"/>
  <c r="C31" i="75"/>
  <c r="C25" i="75"/>
  <c r="D24" i="75"/>
  <c r="C24" i="75"/>
  <c r="D23" i="75"/>
  <c r="C23" i="75"/>
  <c r="B23" i="75"/>
  <c r="B24" i="75" s="1"/>
  <c r="B25" i="75" s="1"/>
  <c r="D22" i="75"/>
  <c r="C22" i="75"/>
  <c r="D12" i="75"/>
  <c r="C12" i="75"/>
  <c r="B12" i="75"/>
  <c r="B13" i="75" s="1"/>
  <c r="B14" i="75" s="1"/>
  <c r="B15" i="75" s="1"/>
  <c r="B16" i="75" s="1"/>
  <c r="B17" i="75" s="1"/>
  <c r="B18" i="75" s="1"/>
  <c r="B19" i="75" s="1"/>
  <c r="B20" i="75" s="1"/>
  <c r="D11" i="75"/>
  <c r="C11" i="75"/>
  <c r="B10" i="75"/>
  <c r="B21" i="75" s="1"/>
  <c r="B28" i="75" s="1"/>
  <c r="D9" i="75"/>
  <c r="C9" i="75"/>
  <c r="D8" i="75"/>
  <c r="B4" i="75"/>
  <c r="B42" i="72"/>
  <c r="D37" i="74"/>
  <c r="C37" i="74"/>
  <c r="D36" i="74"/>
  <c r="C36" i="74"/>
  <c r="D35" i="74"/>
  <c r="C35" i="74"/>
  <c r="B35" i="74"/>
  <c r="B36" i="74" s="1"/>
  <c r="B37" i="74" s="1"/>
  <c r="B38" i="74" s="1"/>
  <c r="E34" i="74"/>
  <c r="D32" i="74"/>
  <c r="C32" i="74"/>
  <c r="D31" i="74"/>
  <c r="C31" i="74"/>
  <c r="C25" i="74"/>
  <c r="D24" i="74"/>
  <c r="C24" i="74"/>
  <c r="B24" i="74"/>
  <c r="B25" i="74" s="1"/>
  <c r="D23" i="74"/>
  <c r="C23" i="74"/>
  <c r="D11" i="74"/>
  <c r="C11" i="74"/>
  <c r="B11" i="74"/>
  <c r="B12" i="74" s="1"/>
  <c r="B14" i="74" s="1"/>
  <c r="B15" i="74" s="1"/>
  <c r="B16" i="74" s="1"/>
  <c r="B17" i="74" s="1"/>
  <c r="B18" i="74" s="1"/>
  <c r="B19" i="74" s="1"/>
  <c r="B20" i="74" s="1"/>
  <c r="B21" i="74" s="1"/>
  <c r="D10" i="74"/>
  <c r="C10" i="74"/>
  <c r="B9" i="74"/>
  <c r="B22" i="74" s="1"/>
  <c r="B28" i="74" s="1"/>
  <c r="B33" i="74" s="1"/>
  <c r="D8" i="74"/>
  <c r="B4" i="74"/>
  <c r="H22" i="73"/>
  <c r="B30" i="99"/>
  <c r="B4" i="73"/>
  <c r="B4" i="67"/>
  <c r="C39" i="73"/>
  <c r="D38" i="73"/>
  <c r="C38" i="73"/>
  <c r="D37" i="73"/>
  <c r="C37" i="73"/>
  <c r="D36" i="73"/>
  <c r="C36" i="73"/>
  <c r="B36" i="73"/>
  <c r="B37" i="73" s="1"/>
  <c r="B38" i="73" s="1"/>
  <c r="B39" i="73" s="1"/>
  <c r="B40" i="73" s="1"/>
  <c r="B41" i="73" s="1"/>
  <c r="D33" i="73"/>
  <c r="C33" i="73"/>
  <c r="D32" i="73"/>
  <c r="C32" i="73"/>
  <c r="D31" i="73"/>
  <c r="C31" i="73"/>
  <c r="D30" i="73"/>
  <c r="C30" i="73"/>
  <c r="C25" i="73"/>
  <c r="D24" i="73"/>
  <c r="C24" i="73"/>
  <c r="B24" i="73"/>
  <c r="B25" i="73" s="1"/>
  <c r="B26" i="73" s="1"/>
  <c r="D23" i="73"/>
  <c r="C23" i="73"/>
  <c r="D12" i="73"/>
  <c r="C12" i="73"/>
  <c r="B12" i="73"/>
  <c r="B13" i="73" s="1"/>
  <c r="B14" i="73" s="1"/>
  <c r="B15" i="73" s="1"/>
  <c r="B16" i="73" s="1"/>
  <c r="B17" i="73" s="1"/>
  <c r="B18" i="73" s="1"/>
  <c r="B19" i="73" s="1"/>
  <c r="B20" i="73" s="1"/>
  <c r="B21" i="73" s="1"/>
  <c r="D11" i="73"/>
  <c r="C11" i="73"/>
  <c r="H10" i="73"/>
  <c r="B10" i="73"/>
  <c r="B22" i="73" s="1"/>
  <c r="B27" i="73" s="1"/>
  <c r="B34" i="73" s="1"/>
  <c r="D9" i="73"/>
  <c r="C9" i="73"/>
  <c r="B9" i="73"/>
  <c r="D8" i="73"/>
  <c r="B30" i="74"/>
  <c r="B31" i="74" s="1"/>
  <c r="B32" i="74" s="1"/>
  <c r="B29" i="73"/>
  <c r="B30" i="73" s="1"/>
  <c r="B31" i="73" s="1"/>
  <c r="B32" i="73" s="1"/>
  <c r="B33" i="73" s="1"/>
  <c r="H51" i="68"/>
  <c r="J52" i="68" s="1"/>
  <c r="G48" i="68"/>
  <c r="H6" i="68"/>
  <c r="H12" i="68"/>
  <c r="I40" i="68"/>
  <c r="I36" i="68"/>
  <c r="I14" i="68"/>
  <c r="B12" i="68"/>
  <c r="B13" i="68" s="1"/>
  <c r="B14" i="68" s="1"/>
  <c r="B15" i="68" s="1"/>
  <c r="B16" i="68" s="1"/>
  <c r="B17" i="68" s="1"/>
  <c r="B18" i="68" s="1"/>
  <c r="B19" i="68" s="1"/>
  <c r="I18" i="68"/>
  <c r="B7" i="68"/>
  <c r="B8" i="68" s="1"/>
  <c r="B9" i="68" s="1"/>
  <c r="B10" i="68" s="1"/>
  <c r="B11" i="68" s="1"/>
  <c r="H4" i="68"/>
  <c r="E24" i="71"/>
  <c r="E21" i="71"/>
  <c r="E18" i="71"/>
  <c r="E12" i="71"/>
  <c r="E78" i="70"/>
  <c r="E56" i="70"/>
  <c r="E40" i="70"/>
  <c r="E20" i="70"/>
  <c r="E63" i="70" s="1"/>
  <c r="E17" i="70"/>
  <c r="C47" i="67"/>
  <c r="D47" i="67"/>
  <c r="C48" i="67"/>
  <c r="D48" i="67"/>
  <c r="C49" i="67"/>
  <c r="D49" i="67"/>
  <c r="C50" i="67"/>
  <c r="D46" i="67"/>
  <c r="C46" i="67"/>
  <c r="C41" i="91"/>
  <c r="C36" i="67"/>
  <c r="D36" i="67"/>
  <c r="C37" i="67"/>
  <c r="D37" i="67"/>
  <c r="C38" i="67"/>
  <c r="D38" i="67"/>
  <c r="C39" i="67"/>
  <c r="D39" i="67"/>
  <c r="C40" i="67"/>
  <c r="D40" i="67"/>
  <c r="C41" i="67"/>
  <c r="D41" i="67"/>
  <c r="C42" i="67"/>
  <c r="D42" i="67"/>
  <c r="C43" i="67"/>
  <c r="D43" i="67"/>
  <c r="C2" i="64"/>
  <c r="F36" i="67"/>
  <c r="C39" i="88"/>
  <c r="C28" i="67"/>
  <c r="D28" i="67"/>
  <c r="C29" i="67"/>
  <c r="D29" i="67"/>
  <c r="C30" i="67"/>
  <c r="C13" i="67"/>
  <c r="D13" i="67"/>
  <c r="C14" i="67"/>
  <c r="D14" i="67"/>
  <c r="C15" i="67"/>
  <c r="D15" i="67"/>
  <c r="C16" i="67"/>
  <c r="D16" i="67"/>
  <c r="C10" i="67"/>
  <c r="C11" i="67"/>
  <c r="D26" i="97"/>
  <c r="D28" i="97" s="1"/>
  <c r="B9" i="67"/>
  <c r="B10" i="67" s="1"/>
  <c r="B11" i="67" s="1"/>
  <c r="H5" i="78"/>
  <c r="F5" i="78"/>
  <c r="B46" i="67"/>
  <c r="B47" i="67" s="1"/>
  <c r="B48" i="67" s="1"/>
  <c r="B49" i="67" s="1"/>
  <c r="B50" i="67" s="1"/>
  <c r="B51" i="67" s="1"/>
  <c r="H44" i="67"/>
  <c r="H27" i="67"/>
  <c r="B14" i="67"/>
  <c r="B15" i="67" s="1"/>
  <c r="B17" i="67" s="1"/>
  <c r="B19" i="67" s="1"/>
  <c r="B20" i="67" s="1"/>
  <c r="B21" i="67" s="1"/>
  <c r="B22" i="67" s="1"/>
  <c r="B23" i="67" s="1"/>
  <c r="B24" i="67" s="1"/>
  <c r="B25" i="67" s="1"/>
  <c r="B26" i="67" s="1"/>
  <c r="H12" i="67"/>
  <c r="H7" i="67" s="1"/>
  <c r="B12" i="67"/>
  <c r="B27" i="67" s="1"/>
  <c r="D11" i="67"/>
  <c r="D10" i="67"/>
  <c r="D8" i="67"/>
  <c r="H21" i="64"/>
  <c r="B8" i="65"/>
  <c r="B9" i="65" s="1"/>
  <c r="B10" i="65" s="1"/>
  <c r="A27" i="64"/>
  <c r="H10" i="64"/>
  <c r="H22" i="64"/>
  <c r="G8" i="58"/>
  <c r="E16" i="57"/>
  <c r="E15" i="57"/>
  <c r="D15" i="57" s="1"/>
  <c r="E14" i="57"/>
  <c r="D14" i="57" s="1"/>
  <c r="E13" i="57"/>
  <c r="D13" i="57" s="1"/>
  <c r="E12" i="57"/>
  <c r="D12" i="57" s="1"/>
  <c r="E11" i="57"/>
  <c r="D11" i="57" s="1"/>
  <c r="E10" i="57"/>
  <c r="D10" i="57" s="1"/>
  <c r="E8" i="57"/>
  <c r="B37" i="84"/>
  <c r="B38" i="84" s="1"/>
  <c r="B39" i="96"/>
  <c r="B40" i="96" s="1"/>
  <c r="E62" i="101"/>
  <c r="C35" i="73"/>
  <c r="C36" i="94"/>
  <c r="C40" i="84"/>
  <c r="H8" i="64"/>
  <c r="H9" i="64"/>
  <c r="E32" i="94"/>
  <c r="E31" i="85"/>
  <c r="E33" i="91"/>
  <c r="E34" i="100"/>
  <c r="E40" i="88"/>
  <c r="E41" i="88" s="1"/>
  <c r="E34" i="101"/>
  <c r="E35" i="87"/>
  <c r="E32" i="97"/>
  <c r="E35" i="75"/>
  <c r="E36" i="75" s="1"/>
  <c r="E33" i="93"/>
  <c r="E33" i="99"/>
  <c r="E34" i="81"/>
  <c r="E41" i="82"/>
  <c r="E42" i="82" s="1"/>
  <c r="E43" i="96"/>
  <c r="E44" i="96" s="1"/>
  <c r="E36" i="85"/>
  <c r="E37" i="85" s="1"/>
  <c r="E34" i="89"/>
  <c r="E42" i="91"/>
  <c r="E43" i="91" s="1"/>
  <c r="E41" i="84"/>
  <c r="E42" i="84" s="1"/>
  <c r="E43" i="83"/>
  <c r="E44" i="83" s="1"/>
  <c r="E32" i="82"/>
  <c r="E44" i="78"/>
  <c r="E32" i="90"/>
  <c r="E31" i="92"/>
  <c r="E37" i="90"/>
  <c r="E38" i="90" s="1"/>
  <c r="E36" i="98"/>
  <c r="E37" i="98" s="1"/>
  <c r="E41" i="80"/>
  <c r="E42" i="80" s="1"/>
  <c r="E39" i="100"/>
  <c r="E40" i="100" s="1"/>
  <c r="E39" i="97"/>
  <c r="E40" i="97" s="1"/>
  <c r="E31" i="73"/>
  <c r="E33" i="73"/>
  <c r="E32" i="74"/>
  <c r="D25" i="73"/>
  <c r="D26" i="73" s="1"/>
  <c r="D27" i="83"/>
  <c r="D29" i="83" s="1"/>
  <c r="D27" i="91"/>
  <c r="D28" i="91" s="1"/>
  <c r="D28" i="100"/>
  <c r="D29" i="100" s="1"/>
  <c r="D45" i="95"/>
  <c r="E33" i="88"/>
  <c r="H20" i="68"/>
  <c r="J21" i="68" s="1"/>
  <c r="H54" i="68"/>
  <c r="H27" i="68"/>
  <c r="J28" i="68" s="1"/>
  <c r="G71" i="102"/>
  <c r="N71" i="102" s="1"/>
  <c r="E38" i="99"/>
  <c r="E39" i="99" s="1"/>
  <c r="E36" i="73"/>
  <c r="E37" i="73" s="1"/>
  <c r="E31" i="76"/>
  <c r="E33" i="77"/>
  <c r="E41" i="95"/>
  <c r="E42" i="95" s="1"/>
  <c r="E30" i="87"/>
  <c r="E29" i="86"/>
  <c r="E40" i="76"/>
  <c r="E41" i="76" s="1"/>
  <c r="E38" i="77"/>
  <c r="E39" i="77" s="1"/>
  <c r="E34" i="84"/>
  <c r="E34" i="80"/>
  <c r="E34" i="86"/>
  <c r="E35" i="86" s="1"/>
  <c r="E36" i="79"/>
  <c r="E35" i="74"/>
  <c r="E36" i="74" s="1"/>
  <c r="E30" i="75"/>
  <c r="E29" i="98"/>
  <c r="E34" i="96"/>
  <c r="E41" i="81"/>
  <c r="E42" i="81" s="1"/>
  <c r="E34" i="83"/>
  <c r="E34" i="95"/>
  <c r="E33" i="78"/>
  <c r="E43" i="79"/>
  <c r="E44" i="79" s="1"/>
  <c r="E35" i="92"/>
  <c r="E36" i="92" s="1"/>
  <c r="E42" i="93"/>
  <c r="E43" i="93" s="1"/>
  <c r="E41" i="101"/>
  <c r="E42" i="101" s="1"/>
  <c r="E41" i="89"/>
  <c r="E42" i="89" s="1"/>
  <c r="E32" i="75"/>
  <c r="E37" i="94"/>
  <c r="E38" i="94" s="1"/>
  <c r="E37" i="76"/>
  <c r="E35" i="76"/>
  <c r="E33" i="76"/>
  <c r="E35" i="77"/>
  <c r="E35" i="78"/>
  <c r="E31" i="86"/>
  <c r="E33" i="85"/>
  <c r="E31" i="98"/>
  <c r="E34" i="94"/>
  <c r="E34" i="90"/>
  <c r="E36" i="84"/>
  <c r="E38" i="79"/>
  <c r="E38" i="81"/>
  <c r="E38" i="80"/>
  <c r="E39" i="93"/>
  <c r="E38" i="83"/>
  <c r="E39" i="78"/>
  <c r="E36" i="101"/>
  <c r="E34" i="97"/>
  <c r="E35" i="93"/>
  <c r="E36" i="89"/>
  <c r="E36" i="83"/>
  <c r="E40" i="83"/>
  <c r="E41" i="78"/>
  <c r="E33" i="98"/>
  <c r="E38" i="89"/>
  <c r="E40" i="79"/>
  <c r="E38" i="82"/>
  <c r="E36" i="100"/>
  <c r="E36" i="96"/>
  <c r="E33" i="92"/>
  <c r="E35" i="88"/>
  <c r="E34" i="82"/>
  <c r="E36" i="80"/>
  <c r="E40" i="96"/>
  <c r="E39" i="91"/>
  <c r="E38" i="101"/>
  <c r="E36" i="97"/>
  <c r="E37" i="93"/>
  <c r="E37" i="88"/>
  <c r="E37" i="78"/>
  <c r="E38" i="95"/>
  <c r="E35" i="99"/>
  <c r="E36" i="95"/>
  <c r="E35" i="91"/>
  <c r="E32" i="87"/>
  <c r="E36" i="81"/>
  <c r="E38" i="96"/>
  <c r="E37" i="91"/>
  <c r="E36" i="82"/>
  <c r="E38" i="84"/>
  <c r="H23" i="64" l="1"/>
  <c r="D8" i="57"/>
  <c r="F6" i="57"/>
  <c r="F25" i="68"/>
  <c r="G25" i="68" s="1"/>
  <c r="G9" i="58"/>
  <c r="H9" i="58" s="1"/>
  <c r="H8" i="58"/>
  <c r="C60" i="58"/>
  <c r="G10" i="58"/>
  <c r="H22" i="58"/>
  <c r="H5" i="85"/>
  <c r="H5" i="75"/>
  <c r="D27" i="99"/>
  <c r="D28" i="99" s="1"/>
  <c r="D25" i="85"/>
  <c r="D26" i="85" s="1"/>
  <c r="D29" i="90"/>
  <c r="D27" i="94"/>
  <c r="D28" i="94" s="1"/>
  <c r="D25" i="82"/>
  <c r="D27" i="82" s="1"/>
  <c r="D28" i="84"/>
  <c r="D29" i="84" s="1"/>
  <c r="D26" i="78"/>
  <c r="D28" i="78" s="1"/>
  <c r="D24" i="86"/>
  <c r="D25" i="86" s="1"/>
  <c r="D26" i="87"/>
  <c r="D27" i="87" s="1"/>
  <c r="D28" i="92"/>
  <c r="D32" i="102"/>
  <c r="D28" i="77"/>
  <c r="D29" i="77" s="1"/>
  <c r="D28" i="95"/>
  <c r="D29" i="95" s="1"/>
  <c r="D28" i="101"/>
  <c r="D29" i="101" s="1"/>
  <c r="D28" i="88"/>
  <c r="D29" i="88" s="1"/>
  <c r="D28" i="96"/>
  <c r="D29" i="96" s="1"/>
  <c r="D28" i="81"/>
  <c r="D29" i="81" s="1"/>
  <c r="D29" i="79"/>
  <c r="D31" i="79" s="1"/>
  <c r="D26" i="76"/>
  <c r="D27" i="76" s="1"/>
  <c r="D25" i="74"/>
  <c r="D26" i="74" s="1"/>
  <c r="D28" i="89"/>
  <c r="D29" i="89" s="1"/>
  <c r="D24" i="98"/>
  <c r="D25" i="98" s="1"/>
  <c r="D25" i="75"/>
  <c r="D26" i="75" s="1"/>
  <c r="D30" i="67"/>
  <c r="D31" i="67" s="1"/>
  <c r="D27" i="93"/>
  <c r="D28" i="93" s="1"/>
  <c r="D29" i="80"/>
  <c r="D30" i="80" s="1"/>
  <c r="I17" i="68"/>
  <c r="I15" i="68"/>
  <c r="G72" i="102"/>
  <c r="C37" i="99"/>
  <c r="B20" i="68"/>
  <c r="B27" i="68" s="1"/>
  <c r="B34" i="68" s="1"/>
  <c r="C33" i="86"/>
  <c r="C40" i="95"/>
  <c r="C35" i="98"/>
  <c r="B31" i="96"/>
  <c r="B30" i="91"/>
  <c r="B31" i="83"/>
  <c r="B31" i="95"/>
  <c r="B34" i="102"/>
  <c r="B30" i="93"/>
  <c r="B31" i="100"/>
  <c r="B31" i="101"/>
  <c r="H11" i="64"/>
  <c r="E29" i="70"/>
  <c r="E53" i="70"/>
  <c r="E58" i="70" s="1"/>
  <c r="E69" i="70"/>
  <c r="J17" i="74"/>
  <c r="J55" i="68"/>
  <c r="H5" i="102"/>
  <c r="H5" i="97"/>
  <c r="D44" i="82"/>
  <c r="H5" i="96"/>
  <c r="H5" i="77"/>
  <c r="H5" i="86"/>
  <c r="H5" i="73"/>
  <c r="D47" i="96"/>
  <c r="D45" i="91"/>
  <c r="D45" i="84"/>
  <c r="D46" i="83"/>
  <c r="J14" i="73"/>
  <c r="E21" i="73" s="1"/>
  <c r="D45" i="80"/>
  <c r="D47" i="79"/>
  <c r="D43" i="100"/>
  <c r="D41" i="99"/>
  <c r="D44" i="88"/>
  <c r="D45" i="101"/>
  <c r="D38" i="92"/>
  <c r="D44" i="81"/>
  <c r="D65" i="102"/>
  <c r="D40" i="94"/>
  <c r="D39" i="85"/>
  <c r="D41" i="90"/>
  <c r="D45" i="93"/>
  <c r="D42" i="97"/>
  <c r="D50" i="67"/>
  <c r="D39" i="73"/>
  <c r="D70" i="102"/>
  <c r="D45" i="89"/>
  <c r="C34" i="75"/>
  <c r="C34" i="74"/>
  <c r="C40" i="89"/>
  <c r="C42" i="79"/>
  <c r="C42" i="96"/>
  <c r="C42" i="83"/>
  <c r="C40" i="80"/>
  <c r="C39" i="76"/>
  <c r="C63" i="102"/>
  <c r="C40" i="82"/>
  <c r="C35" i="85"/>
  <c r="C40" i="81"/>
  <c r="C38" i="100"/>
  <c r="F37" i="101"/>
  <c r="H37" i="101" s="1"/>
  <c r="B35" i="67"/>
  <c r="B44" i="67" s="1"/>
  <c r="B36" i="67"/>
  <c r="B37" i="67" s="1"/>
  <c r="B38" i="67" s="1"/>
  <c r="B39" i="67" s="1"/>
  <c r="B40" i="67" s="1"/>
  <c r="B41" i="67" s="1"/>
  <c r="B42" i="67" s="1"/>
  <c r="B43" i="67" s="1"/>
  <c r="E26" i="71"/>
  <c r="B29" i="82"/>
  <c r="B30" i="78"/>
  <c r="B31" i="84"/>
  <c r="C36" i="90"/>
  <c r="C37" i="77"/>
  <c r="C38" i="97"/>
  <c r="C43" i="78"/>
  <c r="C45" i="67"/>
  <c r="C40" i="101"/>
  <c r="C34" i="87"/>
  <c r="C41" i="93"/>
  <c r="H5" i="74"/>
  <c r="H5" i="90"/>
  <c r="H5" i="91"/>
  <c r="H5" i="99"/>
  <c r="H5" i="98"/>
  <c r="H5" i="84"/>
  <c r="H5" i="100"/>
  <c r="H5" i="87"/>
  <c r="H5" i="79"/>
  <c r="H5" i="76"/>
  <c r="H5" i="82"/>
  <c r="H5" i="101"/>
  <c r="H5" i="67"/>
  <c r="H5" i="81"/>
  <c r="H5" i="83"/>
  <c r="H5" i="88"/>
  <c r="H5" i="80"/>
  <c r="H5" i="93"/>
  <c r="H5" i="92"/>
  <c r="H5" i="94"/>
  <c r="H5" i="95"/>
  <c r="H5" i="89"/>
  <c r="B39" i="101"/>
  <c r="B33" i="101"/>
  <c r="B34" i="101" s="1"/>
  <c r="B35" i="101" s="1"/>
  <c r="B36" i="101" s="1"/>
  <c r="B37" i="101" s="1"/>
  <c r="B38" i="101" s="1"/>
  <c r="B37" i="100"/>
  <c r="B33" i="100"/>
  <c r="B34" i="100" s="1"/>
  <c r="B35" i="100" s="1"/>
  <c r="B36" i="100" s="1"/>
  <c r="B36" i="99"/>
  <c r="B32" i="99"/>
  <c r="B33" i="99" s="1"/>
  <c r="B34" i="99" s="1"/>
  <c r="B35" i="99" s="1"/>
  <c r="B34" i="98"/>
  <c r="B28" i="98"/>
  <c r="B29" i="98" s="1"/>
  <c r="B30" i="98" s="1"/>
  <c r="B31" i="98" s="1"/>
  <c r="B32" i="98" s="1"/>
  <c r="B33" i="98" s="1"/>
  <c r="B31" i="97"/>
  <c r="B32" i="97" s="1"/>
  <c r="B33" i="97" s="1"/>
  <c r="B34" i="97" s="1"/>
  <c r="B35" i="97" s="1"/>
  <c r="B36" i="97" s="1"/>
  <c r="B37" i="97"/>
  <c r="B33" i="96"/>
  <c r="B34" i="96" s="1"/>
  <c r="B35" i="96" s="1"/>
  <c r="B36" i="96" s="1"/>
  <c r="B37" i="96" s="1"/>
  <c r="B38" i="96" s="1"/>
  <c r="B41" i="96"/>
  <c r="B39" i="95"/>
  <c r="B33" i="95"/>
  <c r="B34" i="95" s="1"/>
  <c r="B35" i="95" s="1"/>
  <c r="B36" i="95" s="1"/>
  <c r="B37" i="95" s="1"/>
  <c r="B38" i="95" s="1"/>
  <c r="B17" i="94"/>
  <c r="B18" i="94" s="1"/>
  <c r="B19" i="94" s="1"/>
  <c r="B20" i="94" s="1"/>
  <c r="B21" i="94" s="1"/>
  <c r="B22" i="94" s="1"/>
  <c r="B31" i="94"/>
  <c r="B32" i="94" s="1"/>
  <c r="B33" i="94" s="1"/>
  <c r="B34" i="94" s="1"/>
  <c r="B35" i="94"/>
  <c r="B32" i="93"/>
  <c r="B33" i="93" s="1"/>
  <c r="B34" i="93" s="1"/>
  <c r="B35" i="93" s="1"/>
  <c r="B36" i="93" s="1"/>
  <c r="B37" i="93" s="1"/>
  <c r="B38" i="93" s="1"/>
  <c r="B39" i="93" s="1"/>
  <c r="B40" i="93"/>
  <c r="B34" i="92"/>
  <c r="B40" i="91"/>
  <c r="B32" i="91"/>
  <c r="B33" i="91" s="1"/>
  <c r="B34" i="91" s="1"/>
  <c r="B35" i="91" s="1"/>
  <c r="B36" i="91" s="1"/>
  <c r="B37" i="91" s="1"/>
  <c r="B31" i="90"/>
  <c r="B32" i="90" s="1"/>
  <c r="B33" i="90" s="1"/>
  <c r="B34" i="90" s="1"/>
  <c r="B35" i="90"/>
  <c r="B18" i="89"/>
  <c r="B19" i="89" s="1"/>
  <c r="B20" i="89" s="1"/>
  <c r="B21" i="89" s="1"/>
  <c r="B22" i="89" s="1"/>
  <c r="B23" i="89" s="1"/>
  <c r="B39" i="89"/>
  <c r="B33" i="89"/>
  <c r="B34" i="89" s="1"/>
  <c r="B35" i="89" s="1"/>
  <c r="B36" i="89" s="1"/>
  <c r="B37" i="89" s="1"/>
  <c r="B38" i="89" s="1"/>
  <c r="B32" i="88"/>
  <c r="B33" i="88" s="1"/>
  <c r="B34" i="88" s="1"/>
  <c r="B35" i="88" s="1"/>
  <c r="B36" i="88" s="1"/>
  <c r="B37" i="88" s="1"/>
  <c r="B38" i="88"/>
  <c r="B29" i="87"/>
  <c r="B30" i="87" s="1"/>
  <c r="B31" i="87" s="1"/>
  <c r="B32" i="87" s="1"/>
  <c r="B33" i="87"/>
  <c r="B28" i="86"/>
  <c r="B29" i="86" s="1"/>
  <c r="B30" i="86" s="1"/>
  <c r="B31" i="86" s="1"/>
  <c r="B32" i="86"/>
  <c r="B34" i="85"/>
  <c r="B30" i="85"/>
  <c r="B31" i="85" s="1"/>
  <c r="B32" i="85" s="1"/>
  <c r="B33" i="85" s="1"/>
  <c r="B39" i="84"/>
  <c r="B33" i="84"/>
  <c r="B34" i="84" s="1"/>
  <c r="B35" i="84" s="1"/>
  <c r="B36" i="84" s="1"/>
  <c r="B33" i="83"/>
  <c r="B34" i="83" s="1"/>
  <c r="B35" i="83" s="1"/>
  <c r="B36" i="83" s="1"/>
  <c r="B37" i="83" s="1"/>
  <c r="B38" i="83" s="1"/>
  <c r="B39" i="83" s="1"/>
  <c r="B40" i="83" s="1"/>
  <c r="B41" i="83"/>
  <c r="B31" i="82"/>
  <c r="B32" i="82" s="1"/>
  <c r="B33" i="82" s="1"/>
  <c r="B34" i="82" s="1"/>
  <c r="B35" i="82" s="1"/>
  <c r="B36" i="82" s="1"/>
  <c r="B37" i="82" s="1"/>
  <c r="B38" i="82" s="1"/>
  <c r="B39" i="82"/>
  <c r="B39" i="81"/>
  <c r="B33" i="81"/>
  <c r="B34" i="81" s="1"/>
  <c r="B35" i="81" s="1"/>
  <c r="B36" i="81" s="1"/>
  <c r="B37" i="81" s="1"/>
  <c r="B38" i="81" s="1"/>
  <c r="B35" i="79"/>
  <c r="B36" i="79" s="1"/>
  <c r="B37" i="79" s="1"/>
  <c r="B38" i="79" s="1"/>
  <c r="B39" i="79" s="1"/>
  <c r="B40" i="79" s="1"/>
  <c r="B41" i="79"/>
  <c r="B39" i="80"/>
  <c r="B33" i="80"/>
  <c r="B34" i="80" s="1"/>
  <c r="B35" i="80" s="1"/>
  <c r="B36" i="80" s="1"/>
  <c r="B37" i="80" s="1"/>
  <c r="B38" i="80" s="1"/>
  <c r="B31" i="78"/>
  <c r="B32" i="77"/>
  <c r="B33" i="77" s="1"/>
  <c r="B34" i="77" s="1"/>
  <c r="B35" i="77" s="1"/>
  <c r="B36" i="77"/>
  <c r="B38" i="76"/>
  <c r="B30" i="76"/>
  <c r="B31" i="76" s="1"/>
  <c r="B32" i="76" s="1"/>
  <c r="B33" i="76" s="1"/>
  <c r="B34" i="76" s="1"/>
  <c r="B35" i="76" s="1"/>
  <c r="B36" i="76" s="1"/>
  <c r="B37" i="76" s="1"/>
  <c r="B29" i="75"/>
  <c r="B30" i="75" s="1"/>
  <c r="B31" i="75" s="1"/>
  <c r="B32" i="75" s="1"/>
  <c r="B33" i="75"/>
  <c r="N15" i="102"/>
  <c r="N17" i="102" s="1"/>
  <c r="F5" i="74"/>
  <c r="F5" i="94"/>
  <c r="E23" i="94" s="1"/>
  <c r="F5" i="101"/>
  <c r="F5" i="67"/>
  <c r="G19" i="102"/>
  <c r="B60" i="102"/>
  <c r="B59" i="102"/>
  <c r="B61" i="102" s="1"/>
  <c r="E45" i="78"/>
  <c r="E36" i="87"/>
  <c r="K22" i="58" l="1"/>
  <c r="K30" i="58" s="1"/>
  <c r="F38" i="67"/>
  <c r="H38" i="67" s="1"/>
  <c r="F42" i="102"/>
  <c r="H42" i="102" s="1"/>
  <c r="F36" i="102"/>
  <c r="H36" i="102" s="1"/>
  <c r="F42" i="67"/>
  <c r="H42" i="67" s="1"/>
  <c r="F33" i="89"/>
  <c r="H33" i="89" s="1"/>
  <c r="F46" i="102"/>
  <c r="H46" i="102" s="1"/>
  <c r="F44" i="102"/>
  <c r="H44" i="102" s="1"/>
  <c r="F40" i="67"/>
  <c r="H40" i="67" s="1"/>
  <c r="F21" i="68"/>
  <c r="G21" i="68" s="1"/>
  <c r="F30" i="92"/>
  <c r="H30" i="92" s="1"/>
  <c r="F30" i="85"/>
  <c r="H30" i="85" s="1"/>
  <c r="F33" i="101"/>
  <c r="H33" i="101" s="1"/>
  <c r="F31" i="82"/>
  <c r="H31" i="82" s="1"/>
  <c r="F56" i="102"/>
  <c r="F32" i="91"/>
  <c r="H32" i="91" s="1"/>
  <c r="F33" i="81"/>
  <c r="H33" i="81" s="1"/>
  <c r="F33" i="83"/>
  <c r="H33" i="83" s="1"/>
  <c r="F30" i="76"/>
  <c r="H30" i="76" s="1"/>
  <c r="F38" i="102"/>
  <c r="H38" i="102" s="1"/>
  <c r="F28" i="98"/>
  <c r="H28" i="98" s="1"/>
  <c r="F31" i="94"/>
  <c r="H31" i="94" s="1"/>
  <c r="F29" i="74"/>
  <c r="H29" i="74" s="1"/>
  <c r="F33" i="84"/>
  <c r="H33" i="84" s="1"/>
  <c r="F33" i="96"/>
  <c r="H33" i="96" s="1"/>
  <c r="F31" i="90"/>
  <c r="H31" i="90" s="1"/>
  <c r="F29" i="75"/>
  <c r="H29" i="75" s="1"/>
  <c r="B28" i="68"/>
  <c r="B29" i="68" s="1"/>
  <c r="B30" i="68" s="1"/>
  <c r="B31" i="68" s="1"/>
  <c r="B32" i="68" s="1"/>
  <c r="B33" i="68" s="1"/>
  <c r="F33" i="95"/>
  <c r="H33" i="95" s="1"/>
  <c r="F32" i="78"/>
  <c r="H32" i="78" s="1"/>
  <c r="F28" i="86"/>
  <c r="H28" i="86" s="1"/>
  <c r="F33" i="100"/>
  <c r="H33" i="100" s="1"/>
  <c r="F32" i="99"/>
  <c r="H32" i="99" s="1"/>
  <c r="F32" i="88"/>
  <c r="H32" i="88" s="1"/>
  <c r="F35" i="79"/>
  <c r="H35" i="79" s="1"/>
  <c r="F33" i="80"/>
  <c r="H33" i="80" s="1"/>
  <c r="F28" i="73"/>
  <c r="H28" i="73" s="1"/>
  <c r="F32" i="77"/>
  <c r="H32" i="77" s="1"/>
  <c r="E35" i="57"/>
  <c r="F31" i="97"/>
  <c r="H31" i="97" s="1"/>
  <c r="F29" i="87"/>
  <c r="H29" i="87" s="1"/>
  <c r="F32" i="93"/>
  <c r="H32" i="93" s="1"/>
  <c r="E14" i="58"/>
  <c r="H14" i="58" s="1"/>
  <c r="G11" i="58"/>
  <c r="H10" i="58"/>
  <c r="F37" i="68"/>
  <c r="H37" i="68" s="1"/>
  <c r="F23" i="68"/>
  <c r="G23" i="68" s="1"/>
  <c r="F40" i="102"/>
  <c r="H40" i="102" s="1"/>
  <c r="F48" i="102"/>
  <c r="G48" i="102" s="1"/>
  <c r="F50" i="102"/>
  <c r="G50" i="102" s="1"/>
  <c r="B21" i="68"/>
  <c r="B22" i="68" s="1"/>
  <c r="B23" i="68" s="1"/>
  <c r="F40" i="78"/>
  <c r="H40" i="78" s="1"/>
  <c r="F39" i="96"/>
  <c r="H39" i="96" s="1"/>
  <c r="F39" i="83"/>
  <c r="H39" i="83" s="1"/>
  <c r="F37" i="84"/>
  <c r="H37" i="84" s="1"/>
  <c r="E21" i="74"/>
  <c r="B41" i="68"/>
  <c r="B42" i="68" s="1"/>
  <c r="B43" i="68" s="1"/>
  <c r="B44" i="68" s="1"/>
  <c r="B35" i="68"/>
  <c r="D66" i="102"/>
  <c r="E83" i="70"/>
  <c r="E43" i="70"/>
  <c r="E47" i="70"/>
  <c r="F36" i="76"/>
  <c r="H36" i="76" s="1"/>
  <c r="M14" i="102"/>
  <c r="F39" i="79"/>
  <c r="H39" i="79" s="1"/>
  <c r="F30" i="73"/>
  <c r="H30" i="73" s="1"/>
  <c r="F37" i="81"/>
  <c r="H37" i="81" s="1"/>
  <c r="F35" i="97"/>
  <c r="H35" i="97" s="1"/>
  <c r="F38" i="91"/>
  <c r="H38" i="91" s="1"/>
  <c r="F30" i="86"/>
  <c r="H30" i="86" s="1"/>
  <c r="F30" i="98"/>
  <c r="H30" i="98" s="1"/>
  <c r="F33" i="90"/>
  <c r="H33" i="90" s="1"/>
  <c r="F34" i="77"/>
  <c r="H34" i="77" s="1"/>
  <c r="F31" i="87"/>
  <c r="H31" i="87" s="1"/>
  <c r="F32" i="85"/>
  <c r="H32" i="85" s="1"/>
  <c r="F35" i="96"/>
  <c r="H35" i="96" s="1"/>
  <c r="H36" i="67"/>
  <c r="F34" i="78"/>
  <c r="H34" i="78" s="1"/>
  <c r="F35" i="80"/>
  <c r="H35" i="80" s="1"/>
  <c r="F35" i="95"/>
  <c r="H35" i="95" s="1"/>
  <c r="F35" i="89"/>
  <c r="H35" i="89" s="1"/>
  <c r="F31" i="74"/>
  <c r="H31" i="74" s="1"/>
  <c r="F33" i="94"/>
  <c r="H33" i="94" s="1"/>
  <c r="F32" i="76"/>
  <c r="H32" i="76" s="1"/>
  <c r="F34" i="88"/>
  <c r="H34" i="88" s="1"/>
  <c r="F32" i="92"/>
  <c r="H32" i="92" s="1"/>
  <c r="F33" i="82"/>
  <c r="H33" i="82" s="1"/>
  <c r="F33" i="97"/>
  <c r="H33" i="97" s="1"/>
  <c r="F34" i="93"/>
  <c r="H34" i="93" s="1"/>
  <c r="F34" i="99"/>
  <c r="H34" i="99" s="1"/>
  <c r="F35" i="101"/>
  <c r="H35" i="101" s="1"/>
  <c r="F35" i="100"/>
  <c r="H35" i="100" s="1"/>
  <c r="F31" i="75"/>
  <c r="H31" i="75" s="1"/>
  <c r="F34" i="91"/>
  <c r="H34" i="91" s="1"/>
  <c r="F35" i="84"/>
  <c r="H35" i="84" s="1"/>
  <c r="F35" i="81"/>
  <c r="H35" i="81" s="1"/>
  <c r="F35" i="83"/>
  <c r="H35" i="83" s="1"/>
  <c r="F37" i="79"/>
  <c r="H37" i="79" s="1"/>
  <c r="F36" i="88"/>
  <c r="H36" i="88" s="1"/>
  <c r="F36" i="93"/>
  <c r="H36" i="93" s="1"/>
  <c r="F36" i="78"/>
  <c r="H36" i="78" s="1"/>
  <c r="F37" i="96"/>
  <c r="H37" i="96" s="1"/>
  <c r="F35" i="82"/>
  <c r="H35" i="82" s="1"/>
  <c r="F37" i="89"/>
  <c r="H37" i="89" s="1"/>
  <c r="F37" i="80"/>
  <c r="H37" i="80" s="1"/>
  <c r="F34" i="76"/>
  <c r="H34" i="76" s="1"/>
  <c r="F32" i="98"/>
  <c r="H32" i="98" s="1"/>
  <c r="F36" i="91"/>
  <c r="H36" i="91" s="1"/>
  <c r="F38" i="93"/>
  <c r="H38" i="93" s="1"/>
  <c r="F38" i="78"/>
  <c r="H38" i="78" s="1"/>
  <c r="F32" i="73"/>
  <c r="H32" i="73" s="1"/>
  <c r="F37" i="83"/>
  <c r="H37" i="83" s="1"/>
  <c r="F37" i="82"/>
  <c r="H37" i="82" s="1"/>
  <c r="F37" i="95"/>
  <c r="H37" i="95" s="1"/>
  <c r="M16" i="102"/>
  <c r="M19" i="102"/>
  <c r="E35" i="71"/>
  <c r="E37" i="71" s="1"/>
  <c r="E31" i="71"/>
  <c r="B42" i="78"/>
  <c r="B32" i="78"/>
  <c r="B33" i="78" s="1"/>
  <c r="B34" i="78" s="1"/>
  <c r="B35" i="78" s="1"/>
  <c r="B36" i="78" s="1"/>
  <c r="B37" i="78" s="1"/>
  <c r="B38" i="78" s="1"/>
  <c r="B39" i="78" s="1"/>
  <c r="B40" i="78" s="1"/>
  <c r="B41" i="78" s="1"/>
  <c r="M18" i="102"/>
  <c r="M15" i="102"/>
  <c r="M17" i="102"/>
  <c r="H29" i="92" l="1"/>
  <c r="H28" i="74"/>
  <c r="H28" i="75"/>
  <c r="H28" i="87"/>
  <c r="F35" i="68"/>
  <c r="H35" i="68" s="1"/>
  <c r="H34" i="68" s="1"/>
  <c r="F28" i="68"/>
  <c r="G28" i="68" s="1"/>
  <c r="H32" i="84"/>
  <c r="H32" i="101"/>
  <c r="H29" i="85"/>
  <c r="F30" i="68"/>
  <c r="G30" i="68" s="1"/>
  <c r="F32" i="68"/>
  <c r="G32" i="68" s="1"/>
  <c r="H27" i="86"/>
  <c r="H30" i="90"/>
  <c r="H32" i="100"/>
  <c r="H31" i="77"/>
  <c r="H35" i="102"/>
  <c r="H30" i="94"/>
  <c r="H31" i="99"/>
  <c r="F35" i="57"/>
  <c r="G12" i="58"/>
  <c r="H11" i="58"/>
  <c r="F39" i="68"/>
  <c r="G39" i="68" s="1"/>
  <c r="F52" i="102"/>
  <c r="G52" i="102" s="1"/>
  <c r="B45" i="68"/>
  <c r="B46" i="68" s="1"/>
  <c r="B47" i="68" s="1"/>
  <c r="B48" i="68" s="1"/>
  <c r="B49" i="68" s="1"/>
  <c r="B50" i="68" s="1"/>
  <c r="H32" i="83"/>
  <c r="H32" i="95"/>
  <c r="H30" i="82"/>
  <c r="B36" i="68"/>
  <c r="B37" i="68" s="1"/>
  <c r="H35" i="67"/>
  <c r="H56" i="67" s="1"/>
  <c r="B51" i="68"/>
  <c r="B24" i="68"/>
  <c r="B25" i="68" s="1"/>
  <c r="H34" i="79"/>
  <c r="E73" i="70"/>
  <c r="H32" i="81"/>
  <c r="H27" i="73"/>
  <c r="H29" i="76"/>
  <c r="H30" i="97"/>
  <c r="H32" i="96"/>
  <c r="H31" i="78"/>
  <c r="H31" i="91"/>
  <c r="H31" i="93"/>
  <c r="H31" i="88"/>
  <c r="H32" i="89"/>
  <c r="H32" i="80"/>
  <c r="H27" i="98"/>
  <c r="G13" i="58" l="1"/>
  <c r="H13" i="58" s="1"/>
  <c r="H12" i="58"/>
  <c r="B38" i="68"/>
  <c r="B39" i="68" s="1"/>
  <c r="B52" i="68"/>
  <c r="B54" i="68"/>
  <c r="B26" i="68"/>
  <c r="H9" i="65" l="1"/>
  <c r="H15" i="58"/>
  <c r="H41" i="73"/>
  <c r="H34" i="73" s="1"/>
  <c r="H51" i="73" s="1"/>
  <c r="F52" i="67"/>
  <c r="B40" i="68"/>
  <c r="B55" i="68"/>
  <c r="B53" i="68"/>
  <c r="H39" i="74"/>
  <c r="H33" i="74" s="1"/>
  <c r="H49" i="74" s="1"/>
  <c r="H40" i="75"/>
  <c r="H33" i="75" s="1"/>
  <c r="H50" i="75" s="1"/>
  <c r="H47" i="84"/>
  <c r="H39" i="84" s="1"/>
  <c r="H57" i="84" s="1"/>
  <c r="H39" i="95"/>
  <c r="H56" i="95" s="1"/>
  <c r="H49" i="78"/>
  <c r="H42" i="78" s="1"/>
  <c r="H59" i="78" s="1"/>
  <c r="H47" i="101"/>
  <c r="H39" i="101" s="1"/>
  <c r="H57" i="101" s="1"/>
  <c r="H43" i="90"/>
  <c r="H35" i="90" s="1"/>
  <c r="H53" i="90" s="1"/>
  <c r="H43" i="99"/>
  <c r="H36" i="99" s="1"/>
  <c r="H53" i="99" s="1"/>
  <c r="H42" i="94"/>
  <c r="H35" i="94" s="1"/>
  <c r="H52" i="94" s="1"/>
  <c r="H40" i="92"/>
  <c r="H34" i="92" s="1"/>
  <c r="H50" i="92" s="1"/>
  <c r="H41" i="79"/>
  <c r="H58" i="79" s="1"/>
  <c r="H45" i="100"/>
  <c r="H37" i="100" s="1"/>
  <c r="H55" i="100" s="1"/>
  <c r="H39" i="86"/>
  <c r="H32" i="86" s="1"/>
  <c r="H49" i="86" s="1"/>
  <c r="H39" i="87"/>
  <c r="H33" i="87" s="1"/>
  <c r="H49" i="87" s="1"/>
  <c r="H34" i="98"/>
  <c r="H50" i="98" s="1"/>
  <c r="H41" i="85"/>
  <c r="H34" i="85" s="1"/>
  <c r="H51" i="85" s="1"/>
  <c r="H47" i="93"/>
  <c r="H40" i="93" s="1"/>
  <c r="H57" i="93" s="1"/>
  <c r="H39" i="82"/>
  <c r="H55" i="82" s="1"/>
  <c r="H44" i="97"/>
  <c r="H37" i="97" s="1"/>
  <c r="H54" i="97" s="1"/>
  <c r="H39" i="81"/>
  <c r="H55" i="81" s="1"/>
  <c r="H46" i="88"/>
  <c r="H38" i="88" s="1"/>
  <c r="H56" i="88" s="1"/>
  <c r="H39" i="80"/>
  <c r="H56" i="80" s="1"/>
  <c r="H44" i="76"/>
  <c r="H38" i="76" s="1"/>
  <c r="H54" i="76" s="1"/>
  <c r="H47" i="89"/>
  <c r="H39" i="89" s="1"/>
  <c r="H57" i="89" s="1"/>
  <c r="H41" i="96"/>
  <c r="H58" i="96" s="1"/>
  <c r="H43" i="77"/>
  <c r="H36" i="77" s="1"/>
  <c r="H53" i="77" s="1"/>
  <c r="H48" i="83"/>
  <c r="H41" i="83" s="1"/>
  <c r="H58" i="83" s="1"/>
  <c r="H47" i="91"/>
  <c r="H40" i="91" s="1"/>
  <c r="H57" i="91" s="1"/>
  <c r="F20" i="67" l="1"/>
  <c r="G20" i="67" s="1"/>
  <c r="F26" i="67"/>
  <c r="F16" i="68"/>
  <c r="F26" i="102"/>
  <c r="F19" i="68"/>
  <c r="H8" i="65"/>
  <c r="F20" i="90"/>
  <c r="G20" i="90" s="1"/>
  <c r="F18" i="81"/>
  <c r="G18" i="81" s="1"/>
  <c r="F18" i="97"/>
  <c r="G18" i="97" s="1"/>
  <c r="F20" i="80"/>
  <c r="G20" i="80" s="1"/>
  <c r="F15" i="74"/>
  <c r="G15" i="74" s="1"/>
  <c r="F19" i="101"/>
  <c r="G19" i="101" s="1"/>
  <c r="F16" i="85"/>
  <c r="G16" i="85" s="1"/>
  <c r="F19" i="96"/>
  <c r="G19" i="96" s="1"/>
  <c r="F16" i="73"/>
  <c r="G16" i="73" s="1"/>
  <c r="F16" i="98"/>
  <c r="G16" i="98" s="1"/>
  <c r="F19" i="95"/>
  <c r="G19" i="95" s="1"/>
  <c r="F18" i="91"/>
  <c r="G18" i="91" s="1"/>
  <c r="F18" i="94"/>
  <c r="G18" i="94" s="1"/>
  <c r="F19" i="100"/>
  <c r="G19" i="100" s="1"/>
  <c r="F18" i="93"/>
  <c r="G18" i="93" s="1"/>
  <c r="F19" i="84"/>
  <c r="G19" i="84" s="1"/>
  <c r="F18" i="99"/>
  <c r="G18" i="99" s="1"/>
  <c r="F16" i="75"/>
  <c r="G16" i="75" s="1"/>
  <c r="F16" i="82"/>
  <c r="G16" i="82" s="1"/>
  <c r="F17" i="76"/>
  <c r="G17" i="76" s="1"/>
  <c r="F18" i="83"/>
  <c r="G18" i="83" s="1"/>
  <c r="F18" i="77"/>
  <c r="G18" i="77" s="1"/>
  <c r="F18" i="78"/>
  <c r="G18" i="78" s="1"/>
  <c r="F19" i="88"/>
  <c r="G19" i="88" s="1"/>
  <c r="F17" i="87"/>
  <c r="G17" i="87" s="1"/>
  <c r="F19" i="92"/>
  <c r="G19" i="92" s="1"/>
  <c r="F19" i="89"/>
  <c r="G19" i="89" s="1"/>
  <c r="F19" i="79"/>
  <c r="G19" i="79" s="1"/>
  <c r="F16" i="86"/>
  <c r="G16" i="86" s="1"/>
  <c r="B56" i="68"/>
  <c r="F24" i="89"/>
  <c r="G24" i="89" s="1"/>
  <c r="F20" i="86"/>
  <c r="G20" i="86" s="1"/>
  <c r="F24" i="92"/>
  <c r="G24" i="92" s="1"/>
  <c r="F25" i="80"/>
  <c r="G25" i="80" s="1"/>
  <c r="F23" i="91"/>
  <c r="G23" i="91" s="1"/>
  <c r="F22" i="78"/>
  <c r="G22" i="78" s="1"/>
  <c r="F23" i="83"/>
  <c r="G23" i="83" s="1"/>
  <c r="F24" i="101"/>
  <c r="G24" i="101" s="1"/>
  <c r="F21" i="82"/>
  <c r="G21" i="82" s="1"/>
  <c r="F24" i="88"/>
  <c r="G24" i="88" s="1"/>
  <c r="F20" i="75"/>
  <c r="G20" i="75" s="1"/>
  <c r="F22" i="87"/>
  <c r="G22" i="87" s="1"/>
  <c r="F21" i="74"/>
  <c r="G21" i="74" s="1"/>
  <c r="F21" i="73"/>
  <c r="F23" i="93"/>
  <c r="G23" i="93" s="1"/>
  <c r="F20" i="98"/>
  <c r="G20" i="98" s="1"/>
  <c r="F24" i="81"/>
  <c r="G24" i="81" s="1"/>
  <c r="F24" i="95"/>
  <c r="G24" i="95" s="1"/>
  <c r="F25" i="90"/>
  <c r="G25" i="90" s="1"/>
  <c r="F24" i="77"/>
  <c r="G24" i="77" s="1"/>
  <c r="F22" i="97"/>
  <c r="G22" i="97" s="1"/>
  <c r="F22" i="76"/>
  <c r="G22" i="76" s="1"/>
  <c r="F24" i="100"/>
  <c r="G24" i="100" s="1"/>
  <c r="F21" i="85"/>
  <c r="G21" i="85" s="1"/>
  <c r="F23" i="99"/>
  <c r="G23" i="99" s="1"/>
  <c r="F24" i="84"/>
  <c r="G24" i="84" s="1"/>
  <c r="F23" i="94"/>
  <c r="G23" i="94" s="1"/>
  <c r="F24" i="96"/>
  <c r="G24" i="96" s="1"/>
  <c r="F25" i="79"/>
  <c r="G25" i="79" s="1"/>
  <c r="D18" i="72"/>
  <c r="D25" i="72"/>
  <c r="D11" i="72"/>
  <c r="D8" i="72"/>
  <c r="D13" i="72"/>
  <c r="D9" i="72"/>
  <c r="D12" i="72"/>
  <c r="D31" i="72"/>
  <c r="D7" i="72"/>
  <c r="D28" i="72"/>
  <c r="D22" i="72"/>
  <c r="D21" i="72"/>
  <c r="D20" i="72"/>
  <c r="D27" i="72"/>
  <c r="D17" i="72"/>
  <c r="D29" i="72"/>
  <c r="D24" i="72"/>
  <c r="H76" i="102"/>
  <c r="D19" i="72"/>
  <c r="D32" i="72"/>
  <c r="D26" i="72"/>
  <c r="D14" i="72"/>
  <c r="D23" i="72"/>
  <c r="D15" i="72"/>
  <c r="D6" i="72"/>
  <c r="D16" i="72"/>
  <c r="D33" i="72"/>
  <c r="D10" i="72"/>
  <c r="D30" i="72"/>
  <c r="D34" i="72"/>
  <c r="F9" i="68" l="1"/>
  <c r="F14" i="67"/>
  <c r="F15" i="102"/>
  <c r="G21" i="73"/>
  <c r="G26" i="67"/>
  <c r="B57" i="68"/>
  <c r="G16" i="68"/>
  <c r="G26" i="102"/>
  <c r="G19" i="68"/>
  <c r="D35" i="72"/>
  <c r="F45" i="67" l="1"/>
  <c r="F61" i="102"/>
  <c r="F20" i="102"/>
  <c r="F19" i="67"/>
  <c r="F16" i="102"/>
  <c r="F15" i="67"/>
  <c r="F18" i="102"/>
  <c r="F17" i="67"/>
  <c r="F14" i="102"/>
  <c r="G14" i="102" s="1"/>
  <c r="F13" i="67"/>
  <c r="G13" i="67" s="1"/>
  <c r="F17" i="102"/>
  <c r="F16" i="67"/>
  <c r="F21" i="102"/>
  <c r="F21" i="67"/>
  <c r="F15" i="68"/>
  <c r="F10" i="76"/>
  <c r="G10" i="76" s="1"/>
  <c r="F11" i="73"/>
  <c r="G11" i="73" s="1"/>
  <c r="F11" i="81"/>
  <c r="G11" i="81" s="1"/>
  <c r="F11" i="82"/>
  <c r="G11" i="82" s="1"/>
  <c r="F11" i="93"/>
  <c r="G11" i="93" s="1"/>
  <c r="F11" i="83"/>
  <c r="G11" i="83" s="1"/>
  <c r="F12" i="88"/>
  <c r="G12" i="88" s="1"/>
  <c r="F11" i="85"/>
  <c r="G11" i="85" s="1"/>
  <c r="F11" i="75"/>
  <c r="G11" i="75" s="1"/>
  <c r="F12" i="89"/>
  <c r="G12" i="89" s="1"/>
  <c r="F10" i="74"/>
  <c r="G10" i="74" s="1"/>
  <c r="F11" i="78"/>
  <c r="G11" i="78" s="1"/>
  <c r="F12" i="95"/>
  <c r="G12" i="95" s="1"/>
  <c r="F12" i="101"/>
  <c r="G12" i="101" s="1"/>
  <c r="F11" i="94"/>
  <c r="G11" i="94" s="1"/>
  <c r="F11" i="98"/>
  <c r="G11" i="98" s="1"/>
  <c r="F11" i="99"/>
  <c r="G11" i="99" s="1"/>
  <c r="F12" i="79"/>
  <c r="G12" i="79" s="1"/>
  <c r="F11" i="91"/>
  <c r="G11" i="91" s="1"/>
  <c r="F11" i="77"/>
  <c r="G11" i="77" s="1"/>
  <c r="F12" i="100"/>
  <c r="G12" i="100" s="1"/>
  <c r="F11" i="97"/>
  <c r="G11" i="97" s="1"/>
  <c r="F11" i="86"/>
  <c r="G11" i="86" s="1"/>
  <c r="F13" i="80"/>
  <c r="G13" i="80" s="1"/>
  <c r="F12" i="92"/>
  <c r="G12" i="92" s="1"/>
  <c r="F10" i="87"/>
  <c r="G10" i="87" s="1"/>
  <c r="F13" i="90"/>
  <c r="G13" i="90" s="1"/>
  <c r="F12" i="96"/>
  <c r="G12" i="96" s="1"/>
  <c r="F12" i="84"/>
  <c r="G12" i="84" s="1"/>
  <c r="F13" i="101"/>
  <c r="G13" i="101" s="1"/>
  <c r="F13" i="92"/>
  <c r="G13" i="92" s="1"/>
  <c r="G15" i="102"/>
  <c r="F12" i="83"/>
  <c r="G12" i="83" s="1"/>
  <c r="F12" i="78"/>
  <c r="G12" i="78" s="1"/>
  <c r="F12" i="97"/>
  <c r="G12" i="97" s="1"/>
  <c r="F13" i="79"/>
  <c r="G13" i="79" s="1"/>
  <c r="F12" i="99"/>
  <c r="G12" i="99" s="1"/>
  <c r="F12" i="91"/>
  <c r="G12" i="91" s="1"/>
  <c r="F13" i="96"/>
  <c r="G13" i="96" s="1"/>
  <c r="F13" i="95"/>
  <c r="G13" i="95" s="1"/>
  <c r="F11" i="74"/>
  <c r="G11" i="74" s="1"/>
  <c r="F11" i="76"/>
  <c r="G11" i="76" s="1"/>
  <c r="F11" i="87"/>
  <c r="G11" i="87" s="1"/>
  <c r="F13" i="100"/>
  <c r="G13" i="100" s="1"/>
  <c r="F12" i="85"/>
  <c r="G12" i="85" s="1"/>
  <c r="F12" i="81"/>
  <c r="G12" i="81" s="1"/>
  <c r="F12" i="75"/>
  <c r="G12" i="75" s="1"/>
  <c r="F12" i="98"/>
  <c r="G12" i="98" s="1"/>
  <c r="F13" i="88"/>
  <c r="G13" i="88" s="1"/>
  <c r="F14" i="80"/>
  <c r="G14" i="80" s="1"/>
  <c r="F12" i="93"/>
  <c r="G12" i="93" s="1"/>
  <c r="F12" i="82"/>
  <c r="G12" i="82" s="1"/>
  <c r="F13" i="89"/>
  <c r="G13" i="89" s="1"/>
  <c r="F12" i="94"/>
  <c r="G12" i="94" s="1"/>
  <c r="F12" i="73"/>
  <c r="G12" i="73" s="1"/>
  <c r="F13" i="84"/>
  <c r="G13" i="84" s="1"/>
  <c r="F14" i="90"/>
  <c r="G14" i="90" s="1"/>
  <c r="F12" i="86"/>
  <c r="G12" i="86" s="1"/>
  <c r="F12" i="77"/>
  <c r="G12" i="77" s="1"/>
  <c r="B58" i="68"/>
  <c r="H57" i="99"/>
  <c r="H58" i="99" s="1"/>
  <c r="H59" i="99" s="1"/>
  <c r="H60" i="80"/>
  <c r="H61" i="80" s="1"/>
  <c r="H62" i="80" s="1"/>
  <c r="H62" i="83"/>
  <c r="H63" i="83" s="1"/>
  <c r="H64" i="83" s="1"/>
  <c r="H55" i="73"/>
  <c r="H56" i="73" s="1"/>
  <c r="H57" i="73" s="1"/>
  <c r="H61" i="84"/>
  <c r="H62" i="84" s="1"/>
  <c r="H63" i="84" s="1"/>
  <c r="H56" i="94"/>
  <c r="H57" i="94" s="1"/>
  <c r="H58" i="94" s="1"/>
  <c r="H62" i="96"/>
  <c r="H63" i="96" s="1"/>
  <c r="H64" i="96" s="1"/>
  <c r="D46" i="72"/>
  <c r="H54" i="75"/>
  <c r="H55" i="75" s="1"/>
  <c r="H56" i="75" s="1"/>
  <c r="H54" i="98"/>
  <c r="H55" i="98" s="1"/>
  <c r="H56" i="98" s="1"/>
  <c r="F66" i="102" l="1"/>
  <c r="G66" i="102" s="1"/>
  <c r="F48" i="67"/>
  <c r="G48" i="67" s="1"/>
  <c r="F25" i="102"/>
  <c r="F25" i="67"/>
  <c r="F64" i="102"/>
  <c r="F10" i="102"/>
  <c r="F10" i="67"/>
  <c r="F11" i="68"/>
  <c r="F22" i="102"/>
  <c r="F22" i="67"/>
  <c r="F14" i="68"/>
  <c r="F23" i="102"/>
  <c r="F23" i="67"/>
  <c r="F13" i="68"/>
  <c r="F24" i="102"/>
  <c r="F24" i="67"/>
  <c r="G19" i="67"/>
  <c r="F17" i="91"/>
  <c r="G17" i="91" s="1"/>
  <c r="F18" i="79"/>
  <c r="G18" i="79" s="1"/>
  <c r="F17" i="93"/>
  <c r="G17" i="93" s="1"/>
  <c r="F19" i="90"/>
  <c r="G19" i="90" s="1"/>
  <c r="F18" i="92"/>
  <c r="G18" i="92" s="1"/>
  <c r="F14" i="74"/>
  <c r="G14" i="74" s="1"/>
  <c r="F16" i="87"/>
  <c r="G16" i="87" s="1"/>
  <c r="F19" i="80"/>
  <c r="G19" i="80" s="1"/>
  <c r="F15" i="98"/>
  <c r="G15" i="98" s="1"/>
  <c r="F17" i="97"/>
  <c r="G17" i="97" s="1"/>
  <c r="F18" i="84"/>
  <c r="G18" i="84" s="1"/>
  <c r="F17" i="94"/>
  <c r="G17" i="94" s="1"/>
  <c r="F15" i="86"/>
  <c r="G15" i="86" s="1"/>
  <c r="F18" i="101"/>
  <c r="G18" i="101" s="1"/>
  <c r="F18" i="96"/>
  <c r="G18" i="96" s="1"/>
  <c r="F18" i="89"/>
  <c r="G18" i="89" s="1"/>
  <c r="F15" i="75"/>
  <c r="G15" i="75" s="1"/>
  <c r="F15" i="85"/>
  <c r="G15" i="85" s="1"/>
  <c r="G20" i="102"/>
  <c r="F17" i="81"/>
  <c r="G17" i="81" s="1"/>
  <c r="F15" i="73"/>
  <c r="G15" i="73" s="1"/>
  <c r="F15" i="82"/>
  <c r="G15" i="82" s="1"/>
  <c r="F17" i="99"/>
  <c r="G17" i="99" s="1"/>
  <c r="F18" i="88"/>
  <c r="G18" i="88" s="1"/>
  <c r="F17" i="78"/>
  <c r="G17" i="78" s="1"/>
  <c r="F18" i="100"/>
  <c r="G18" i="100" s="1"/>
  <c r="F16" i="76"/>
  <c r="G16" i="76" s="1"/>
  <c r="F17" i="83"/>
  <c r="G17" i="83" s="1"/>
  <c r="F17" i="77"/>
  <c r="G17" i="77" s="1"/>
  <c r="F18" i="95"/>
  <c r="G18" i="95" s="1"/>
  <c r="G9" i="68"/>
  <c r="G14" i="67"/>
  <c r="F43" i="101"/>
  <c r="G43" i="101" s="1"/>
  <c r="F39" i="90"/>
  <c r="G39" i="90" s="1"/>
  <c r="F39" i="94"/>
  <c r="G39" i="94" s="1"/>
  <c r="F40" i="99"/>
  <c r="G40" i="99" s="1"/>
  <c r="F46" i="78"/>
  <c r="G46" i="78" s="1"/>
  <c r="F40" i="77"/>
  <c r="G40" i="77" s="1"/>
  <c r="F37" i="92"/>
  <c r="G37" i="92" s="1"/>
  <c r="F45" i="83"/>
  <c r="G45" i="83" s="1"/>
  <c r="F41" i="100"/>
  <c r="G41" i="100" s="1"/>
  <c r="F38" i="73"/>
  <c r="G38" i="73" s="1"/>
  <c r="F37" i="87"/>
  <c r="G37" i="87" s="1"/>
  <c r="F36" i="86"/>
  <c r="G36" i="86" s="1"/>
  <c r="F43" i="82"/>
  <c r="G43" i="82" s="1"/>
  <c r="F38" i="98"/>
  <c r="G38" i="98" s="1"/>
  <c r="F44" i="93"/>
  <c r="G44" i="93" s="1"/>
  <c r="F43" i="89"/>
  <c r="G43" i="89" s="1"/>
  <c r="F42" i="88"/>
  <c r="G42" i="88" s="1"/>
  <c r="F38" i="85"/>
  <c r="G38" i="85" s="1"/>
  <c r="F41" i="97"/>
  <c r="G41" i="97" s="1"/>
  <c r="F37" i="75"/>
  <c r="G37" i="75" s="1"/>
  <c r="F45" i="96"/>
  <c r="G45" i="96" s="1"/>
  <c r="F37" i="74"/>
  <c r="G37" i="74" s="1"/>
  <c r="F43" i="80"/>
  <c r="G43" i="80" s="1"/>
  <c r="F42" i="76"/>
  <c r="G42" i="76" s="1"/>
  <c r="F43" i="84"/>
  <c r="G43" i="84" s="1"/>
  <c r="F43" i="81"/>
  <c r="G43" i="81" s="1"/>
  <c r="F43" i="95"/>
  <c r="G43" i="95" s="1"/>
  <c r="F44" i="91"/>
  <c r="G44" i="91" s="1"/>
  <c r="F45" i="79"/>
  <c r="G45" i="79" s="1"/>
  <c r="G21" i="67"/>
  <c r="G15" i="68"/>
  <c r="F19" i="99"/>
  <c r="G19" i="99" s="1"/>
  <c r="F17" i="75"/>
  <c r="G17" i="75" s="1"/>
  <c r="F16" i="74"/>
  <c r="G16" i="74" s="1"/>
  <c r="F19" i="78"/>
  <c r="G19" i="78" s="1"/>
  <c r="F19" i="77"/>
  <c r="G19" i="77" s="1"/>
  <c r="F17" i="86"/>
  <c r="G17" i="86" s="1"/>
  <c r="F17" i="73"/>
  <c r="G17" i="73" s="1"/>
  <c r="F20" i="79"/>
  <c r="G20" i="79" s="1"/>
  <c r="F20" i="96"/>
  <c r="G20" i="96" s="1"/>
  <c r="G21" i="102"/>
  <c r="F17" i="85"/>
  <c r="G17" i="85" s="1"/>
  <c r="F20" i="92"/>
  <c r="G20" i="92" s="1"/>
  <c r="F18" i="87"/>
  <c r="G18" i="87" s="1"/>
  <c r="F17" i="98"/>
  <c r="G17" i="98" s="1"/>
  <c r="F19" i="93"/>
  <c r="G19" i="93" s="1"/>
  <c r="F20" i="100"/>
  <c r="G20" i="100" s="1"/>
  <c r="F19" i="91"/>
  <c r="G19" i="91" s="1"/>
  <c r="F18" i="76"/>
  <c r="G18" i="76" s="1"/>
  <c r="F21" i="90"/>
  <c r="G21" i="90" s="1"/>
  <c r="F20" i="89"/>
  <c r="G20" i="89" s="1"/>
  <c r="F19" i="81"/>
  <c r="G19" i="81" s="1"/>
  <c r="F17" i="82"/>
  <c r="G17" i="82" s="1"/>
  <c r="F21" i="80"/>
  <c r="G21" i="80" s="1"/>
  <c r="F19" i="94"/>
  <c r="G19" i="94" s="1"/>
  <c r="F19" i="83"/>
  <c r="G19" i="83" s="1"/>
  <c r="F20" i="88"/>
  <c r="G20" i="88" s="1"/>
  <c r="F20" i="101"/>
  <c r="G20" i="101" s="1"/>
  <c r="F20" i="95"/>
  <c r="G20" i="95" s="1"/>
  <c r="F20" i="84"/>
  <c r="G20" i="84" s="1"/>
  <c r="F19" i="97"/>
  <c r="G19" i="97" s="1"/>
  <c r="G16" i="67"/>
  <c r="F15" i="96"/>
  <c r="G15" i="96" s="1"/>
  <c r="F14" i="78"/>
  <c r="G14" i="78" s="1"/>
  <c r="F16" i="90"/>
  <c r="G16" i="90" s="1"/>
  <c r="F14" i="94"/>
  <c r="G14" i="94" s="1"/>
  <c r="F15" i="89"/>
  <c r="G15" i="89" s="1"/>
  <c r="F14" i="77"/>
  <c r="G14" i="77" s="1"/>
  <c r="F14" i="81"/>
  <c r="G14" i="81" s="1"/>
  <c r="F15" i="100"/>
  <c r="G15" i="100" s="1"/>
  <c r="F14" i="91"/>
  <c r="F15" i="79"/>
  <c r="G15" i="79" s="1"/>
  <c r="F15" i="92"/>
  <c r="G15" i="92" s="1"/>
  <c r="F15" i="88"/>
  <c r="G15" i="88" s="1"/>
  <c r="F14" i="93"/>
  <c r="G14" i="93" s="1"/>
  <c r="F15" i="84"/>
  <c r="G15" i="84" s="1"/>
  <c r="G17" i="102"/>
  <c r="F14" i="99"/>
  <c r="G14" i="99" s="1"/>
  <c r="F14" i="83"/>
  <c r="G14" i="83" s="1"/>
  <c r="F16" i="80"/>
  <c r="G16" i="80" s="1"/>
  <c r="F15" i="95"/>
  <c r="G15" i="95" s="1"/>
  <c r="F14" i="97"/>
  <c r="G14" i="97" s="1"/>
  <c r="F15" i="101"/>
  <c r="G15" i="101" s="1"/>
  <c r="F13" i="76"/>
  <c r="G13" i="76" s="1"/>
  <c r="F13" i="87"/>
  <c r="G17" i="67"/>
  <c r="F13" i="86"/>
  <c r="G13" i="86" s="1"/>
  <c r="F17" i="90"/>
  <c r="G17" i="90" s="1"/>
  <c r="F14" i="87"/>
  <c r="G14" i="87" s="1"/>
  <c r="F16" i="100"/>
  <c r="G16" i="100" s="1"/>
  <c r="F13" i="82"/>
  <c r="G13" i="82" s="1"/>
  <c r="F16" i="84"/>
  <c r="G16" i="84" s="1"/>
  <c r="F13" i="85"/>
  <c r="G13" i="85" s="1"/>
  <c r="F12" i="74"/>
  <c r="G12" i="74" s="1"/>
  <c r="F15" i="83"/>
  <c r="G15" i="83" s="1"/>
  <c r="G18" i="102"/>
  <c r="F13" i="73"/>
  <c r="G13" i="73" s="1"/>
  <c r="F16" i="95"/>
  <c r="G16" i="95" s="1"/>
  <c r="F17" i="80"/>
  <c r="G17" i="80" s="1"/>
  <c r="F15" i="91"/>
  <c r="G15" i="91" s="1"/>
  <c r="F15" i="77"/>
  <c r="G15" i="77" s="1"/>
  <c r="F15" i="99"/>
  <c r="G15" i="99" s="1"/>
  <c r="F13" i="98"/>
  <c r="G13" i="98" s="1"/>
  <c r="F16" i="92"/>
  <c r="G16" i="92" s="1"/>
  <c r="F14" i="76"/>
  <c r="G14" i="76" s="1"/>
  <c r="F16" i="88"/>
  <c r="G16" i="88" s="1"/>
  <c r="F16" i="79"/>
  <c r="G16" i="79" s="1"/>
  <c r="F15" i="97"/>
  <c r="G15" i="97" s="1"/>
  <c r="F16" i="101"/>
  <c r="G16" i="101" s="1"/>
  <c r="F15" i="78"/>
  <c r="G15" i="78" s="1"/>
  <c r="F15" i="93"/>
  <c r="G15" i="93" s="1"/>
  <c r="F13" i="75"/>
  <c r="G13" i="75" s="1"/>
  <c r="F15" i="81"/>
  <c r="G15" i="81" s="1"/>
  <c r="F16" i="89"/>
  <c r="G16" i="89" s="1"/>
  <c r="F16" i="96"/>
  <c r="G16" i="96" s="1"/>
  <c r="F15" i="94"/>
  <c r="G15" i="94" s="1"/>
  <c r="G15" i="67"/>
  <c r="F13" i="91"/>
  <c r="G13" i="91" s="1"/>
  <c r="F13" i="77"/>
  <c r="G13" i="77" s="1"/>
  <c r="G16" i="102"/>
  <c r="F12" i="87"/>
  <c r="G12" i="87" s="1"/>
  <c r="F15" i="90"/>
  <c r="G15" i="90" s="1"/>
  <c r="F14" i="89"/>
  <c r="G14" i="89" s="1"/>
  <c r="F13" i="94"/>
  <c r="G13" i="94" s="1"/>
  <c r="F14" i="100"/>
  <c r="G14" i="100" s="1"/>
  <c r="F14" i="96"/>
  <c r="G14" i="96" s="1"/>
  <c r="F14" i="92"/>
  <c r="G14" i="92" s="1"/>
  <c r="F14" i="88"/>
  <c r="G14" i="88" s="1"/>
  <c r="F13" i="97"/>
  <c r="G13" i="97" s="1"/>
  <c r="F12" i="76"/>
  <c r="G12" i="76" s="1"/>
  <c r="F13" i="78"/>
  <c r="G13" i="78" s="1"/>
  <c r="F14" i="101"/>
  <c r="G14" i="101" s="1"/>
  <c r="F13" i="81"/>
  <c r="G13" i="81" s="1"/>
  <c r="F14" i="79"/>
  <c r="G14" i="79" s="1"/>
  <c r="F13" i="83"/>
  <c r="G13" i="83" s="1"/>
  <c r="F13" i="99"/>
  <c r="G13" i="99" s="1"/>
  <c r="F14" i="84"/>
  <c r="G14" i="84" s="1"/>
  <c r="F14" i="95"/>
  <c r="G14" i="95" s="1"/>
  <c r="F13" i="93"/>
  <c r="G13" i="93" s="1"/>
  <c r="F15" i="80"/>
  <c r="G15" i="80" s="1"/>
  <c r="B59" i="68"/>
  <c r="F35" i="98"/>
  <c r="G35" i="98" s="1"/>
  <c r="F40" i="89"/>
  <c r="G40" i="89" s="1"/>
  <c r="F36" i="94"/>
  <c r="G36" i="94" s="1"/>
  <c r="G45" i="67"/>
  <c r="F42" i="79"/>
  <c r="G42" i="79" s="1"/>
  <c r="F40" i="101"/>
  <c r="G40" i="101" s="1"/>
  <c r="F40" i="95"/>
  <c r="G40" i="95" s="1"/>
  <c r="F40" i="82"/>
  <c r="G40" i="82" s="1"/>
  <c r="F43" i="78"/>
  <c r="G43" i="78" s="1"/>
  <c r="F34" i="87"/>
  <c r="G34" i="87" s="1"/>
  <c r="F38" i="100"/>
  <c r="G38" i="100" s="1"/>
  <c r="F40" i="80"/>
  <c r="G40" i="80" s="1"/>
  <c r="F33" i="86"/>
  <c r="G33" i="86" s="1"/>
  <c r="F41" i="93"/>
  <c r="G41" i="93" s="1"/>
  <c r="F36" i="90"/>
  <c r="G36" i="90" s="1"/>
  <c r="F34" i="74"/>
  <c r="G34" i="74" s="1"/>
  <c r="F38" i="97"/>
  <c r="G38" i="97" s="1"/>
  <c r="F40" i="84"/>
  <c r="G40" i="84" s="1"/>
  <c r="F42" i="83"/>
  <c r="G42" i="83" s="1"/>
  <c r="F34" i="75"/>
  <c r="G34" i="75" s="1"/>
  <c r="F42" i="96"/>
  <c r="G42" i="96" s="1"/>
  <c r="F39" i="76"/>
  <c r="G39" i="76" s="1"/>
  <c r="F35" i="73"/>
  <c r="G35" i="73" s="1"/>
  <c r="F40" i="81"/>
  <c r="G40" i="81" s="1"/>
  <c r="F35" i="85"/>
  <c r="G35" i="85" s="1"/>
  <c r="F37" i="77"/>
  <c r="G37" i="77" s="1"/>
  <c r="F39" i="88"/>
  <c r="G39" i="88" s="1"/>
  <c r="F37" i="99"/>
  <c r="G37" i="99" s="1"/>
  <c r="F41" i="91"/>
  <c r="G41" i="91" s="1"/>
  <c r="H61" i="91"/>
  <c r="H62" i="91" s="1"/>
  <c r="H63" i="91" s="1"/>
  <c r="H59" i="82"/>
  <c r="H60" i="82" s="1"/>
  <c r="H61" i="82" s="1"/>
  <c r="H61" i="101"/>
  <c r="H63" i="101" s="1"/>
  <c r="H55" i="85"/>
  <c r="H56" i="85" s="1"/>
  <c r="H57" i="85" s="1"/>
  <c r="H59" i="81"/>
  <c r="H60" i="81" s="1"/>
  <c r="H61" i="81" s="1"/>
  <c r="H60" i="88"/>
  <c r="H61" i="88" s="1"/>
  <c r="H62" i="88" s="1"/>
  <c r="H57" i="77"/>
  <c r="H58" i="77" s="1"/>
  <c r="H59" i="77" s="1"/>
  <c r="H60" i="95"/>
  <c r="H61" i="95" s="1"/>
  <c r="H62" i="95" s="1"/>
  <c r="H53" i="86"/>
  <c r="H54" i="86" s="1"/>
  <c r="H55" i="86" s="1"/>
  <c r="H54" i="92"/>
  <c r="H55" i="92" s="1"/>
  <c r="H56" i="92" s="1"/>
  <c r="H58" i="97"/>
  <c r="H59" i="97" s="1"/>
  <c r="H60" i="97" s="1"/>
  <c r="H57" i="90"/>
  <c r="H58" i="90" s="1"/>
  <c r="H59" i="90" s="1"/>
  <c r="H63" i="78"/>
  <c r="H64" i="78" s="1"/>
  <c r="H65" i="78" s="1"/>
  <c r="H53" i="74"/>
  <c r="H54" i="74" s="1"/>
  <c r="H55" i="74" s="1"/>
  <c r="H61" i="93"/>
  <c r="H62" i="93" s="1"/>
  <c r="H63" i="93" s="1"/>
  <c r="H53" i="87"/>
  <c r="H54" i="87" s="1"/>
  <c r="H55" i="87" s="1"/>
  <c r="H58" i="76"/>
  <c r="H59" i="76" s="1"/>
  <c r="H60" i="76" s="1"/>
  <c r="H62" i="79"/>
  <c r="H63" i="79" s="1"/>
  <c r="H64" i="79" s="1"/>
  <c r="H59" i="100"/>
  <c r="H60" i="100" s="1"/>
  <c r="H61" i="100" s="1"/>
  <c r="F11" i="102" l="1"/>
  <c r="G11" i="102" s="1"/>
  <c r="F11" i="67"/>
  <c r="F10" i="68"/>
  <c r="F8" i="68"/>
  <c r="F9" i="102"/>
  <c r="G9" i="102" s="1"/>
  <c r="F9" i="67"/>
  <c r="G9" i="67" s="1"/>
  <c r="F9" i="73"/>
  <c r="G9" i="73" s="1"/>
  <c r="F9" i="81"/>
  <c r="G9" i="81" s="1"/>
  <c r="F10" i="84"/>
  <c r="G10" i="84" s="1"/>
  <c r="F9" i="99"/>
  <c r="G9" i="99" s="1"/>
  <c r="F10" i="100"/>
  <c r="G10" i="100" s="1"/>
  <c r="F9" i="82"/>
  <c r="G9" i="82" s="1"/>
  <c r="F10" i="88"/>
  <c r="G10" i="88" s="1"/>
  <c r="F9" i="85"/>
  <c r="G9" i="85" s="1"/>
  <c r="F10" i="96"/>
  <c r="G10" i="96" s="1"/>
  <c r="F9" i="93"/>
  <c r="G9" i="93" s="1"/>
  <c r="F10" i="101"/>
  <c r="G10" i="101" s="1"/>
  <c r="F9" i="97"/>
  <c r="G9" i="97" s="1"/>
  <c r="F10" i="95"/>
  <c r="G10" i="95" s="1"/>
  <c r="F10" i="79"/>
  <c r="G10" i="79" s="1"/>
  <c r="F11" i="80"/>
  <c r="G11" i="80" s="1"/>
  <c r="F9" i="94"/>
  <c r="G9" i="94" s="1"/>
  <c r="F10" i="92"/>
  <c r="G10" i="92" s="1"/>
  <c r="F9" i="91"/>
  <c r="G9" i="91" s="1"/>
  <c r="F10" i="89"/>
  <c r="G10" i="89" s="1"/>
  <c r="F11" i="90"/>
  <c r="G11" i="90" s="1"/>
  <c r="F9" i="83"/>
  <c r="G9" i="83" s="1"/>
  <c r="G25" i="102"/>
  <c r="F9" i="88"/>
  <c r="G9" i="88" s="1"/>
  <c r="F9" i="84"/>
  <c r="G9" i="84" s="1"/>
  <c r="F9" i="101"/>
  <c r="G9" i="101" s="1"/>
  <c r="F9" i="98"/>
  <c r="G9" i="98" s="1"/>
  <c r="F9" i="96"/>
  <c r="G9" i="96" s="1"/>
  <c r="F9" i="78"/>
  <c r="G9" i="78" s="1"/>
  <c r="F9" i="77"/>
  <c r="G9" i="77" s="1"/>
  <c r="F9" i="75"/>
  <c r="G9" i="75" s="1"/>
  <c r="F9" i="100"/>
  <c r="G9" i="100" s="1"/>
  <c r="F9" i="79"/>
  <c r="G9" i="79" s="1"/>
  <c r="G10" i="102"/>
  <c r="F9" i="95"/>
  <c r="G9" i="95" s="1"/>
  <c r="F10" i="90"/>
  <c r="G10" i="90" s="1"/>
  <c r="F10" i="80"/>
  <c r="G10" i="80" s="1"/>
  <c r="F9" i="89"/>
  <c r="G9" i="89" s="1"/>
  <c r="F9" i="86"/>
  <c r="G9" i="86" s="1"/>
  <c r="G25" i="67"/>
  <c r="F24" i="79"/>
  <c r="G24" i="79" s="1"/>
  <c r="F23" i="77"/>
  <c r="G23" i="77" s="1"/>
  <c r="F20" i="74"/>
  <c r="G20" i="74" s="1"/>
  <c r="F23" i="81"/>
  <c r="G23" i="81" s="1"/>
  <c r="G24" i="67"/>
  <c r="G24" i="102"/>
  <c r="F23" i="88"/>
  <c r="G23" i="88" s="1"/>
  <c r="F24" i="80"/>
  <c r="G24" i="80" s="1"/>
  <c r="F23" i="89"/>
  <c r="G23" i="89" s="1"/>
  <c r="F23" i="92"/>
  <c r="G23" i="92" s="1"/>
  <c r="F22" i="83"/>
  <c r="G22" i="83" s="1"/>
  <c r="F23" i="100"/>
  <c r="G23" i="100" s="1"/>
  <c r="F24" i="90"/>
  <c r="G24" i="90" s="1"/>
  <c r="F23" i="79"/>
  <c r="G23" i="79" s="1"/>
  <c r="F19" i="74"/>
  <c r="G19" i="74" s="1"/>
  <c r="F20" i="82"/>
  <c r="G20" i="82" s="1"/>
  <c r="F22" i="81"/>
  <c r="G22" i="81" s="1"/>
  <c r="F20" i="73"/>
  <c r="G20" i="73" s="1"/>
  <c r="F22" i="91"/>
  <c r="G22" i="91" s="1"/>
  <c r="F23" i="95"/>
  <c r="G23" i="95" s="1"/>
  <c r="F21" i="76"/>
  <c r="G21" i="76" s="1"/>
  <c r="F23" i="96"/>
  <c r="G23" i="96" s="1"/>
  <c r="F22" i="93"/>
  <c r="G22" i="93" s="1"/>
  <c r="F21" i="87"/>
  <c r="G21" i="87" s="1"/>
  <c r="F20" i="85"/>
  <c r="G20" i="85" s="1"/>
  <c r="F22" i="94"/>
  <c r="G22" i="94" s="1"/>
  <c r="F23" i="84"/>
  <c r="G23" i="84" s="1"/>
  <c r="F23" i="101"/>
  <c r="G23" i="101" s="1"/>
  <c r="F22" i="77"/>
  <c r="G22" i="77" s="1"/>
  <c r="F22" i="99"/>
  <c r="G22" i="99" s="1"/>
  <c r="F20" i="91"/>
  <c r="G20" i="91" s="1"/>
  <c r="F19" i="87"/>
  <c r="G19" i="87" s="1"/>
  <c r="F20" i="83"/>
  <c r="G20" i="83" s="1"/>
  <c r="F22" i="90"/>
  <c r="G22" i="90" s="1"/>
  <c r="F20" i="77"/>
  <c r="G20" i="77" s="1"/>
  <c r="F19" i="76"/>
  <c r="G19" i="76" s="1"/>
  <c r="F20" i="78"/>
  <c r="G20" i="78" s="1"/>
  <c r="F21" i="92"/>
  <c r="G21" i="92" s="1"/>
  <c r="F21" i="84"/>
  <c r="G21" i="84" s="1"/>
  <c r="F20" i="94"/>
  <c r="G20" i="94" s="1"/>
  <c r="F20" i="81"/>
  <c r="G20" i="81" s="1"/>
  <c r="G10" i="81" s="1"/>
  <c r="F18" i="82"/>
  <c r="G18" i="82" s="1"/>
  <c r="G22" i="102"/>
  <c r="F18" i="73"/>
  <c r="G18" i="73" s="1"/>
  <c r="F21" i="79"/>
  <c r="G21" i="79" s="1"/>
  <c r="F18" i="75"/>
  <c r="G18" i="75" s="1"/>
  <c r="F18" i="86"/>
  <c r="G18" i="86" s="1"/>
  <c r="F22" i="80"/>
  <c r="G22" i="80" s="1"/>
  <c r="F20" i="99"/>
  <c r="G20" i="99" s="1"/>
  <c r="F21" i="96"/>
  <c r="G21" i="96" s="1"/>
  <c r="F21" i="95"/>
  <c r="G21" i="95" s="1"/>
  <c r="F17" i="74"/>
  <c r="G17" i="74" s="1"/>
  <c r="G14" i="68"/>
  <c r="F20" i="97"/>
  <c r="G20" i="97" s="1"/>
  <c r="F21" i="89"/>
  <c r="G21" i="89" s="1"/>
  <c r="F21" i="100"/>
  <c r="G21" i="100" s="1"/>
  <c r="F18" i="85"/>
  <c r="G18" i="85" s="1"/>
  <c r="F18" i="98"/>
  <c r="G18" i="98" s="1"/>
  <c r="F20" i="93"/>
  <c r="G20" i="93" s="1"/>
  <c r="G22" i="67"/>
  <c r="F21" i="88"/>
  <c r="G21" i="88" s="1"/>
  <c r="F21" i="101"/>
  <c r="G21" i="101" s="1"/>
  <c r="G23" i="67"/>
  <c r="F22" i="100"/>
  <c r="G22" i="100" s="1"/>
  <c r="F20" i="76"/>
  <c r="G20" i="76" s="1"/>
  <c r="F21" i="77"/>
  <c r="G21" i="77" s="1"/>
  <c r="G10" i="77" s="1"/>
  <c r="F19" i="73"/>
  <c r="G19" i="73" s="1"/>
  <c r="F21" i="81"/>
  <c r="G21" i="81" s="1"/>
  <c r="F22" i="95"/>
  <c r="G22" i="95" s="1"/>
  <c r="F23" i="90"/>
  <c r="G23" i="90" s="1"/>
  <c r="F22" i="92"/>
  <c r="G22" i="92" s="1"/>
  <c r="G11" i="92" s="1"/>
  <c r="F19" i="82"/>
  <c r="G19" i="82" s="1"/>
  <c r="F19" i="75"/>
  <c r="G19" i="75" s="1"/>
  <c r="F22" i="89"/>
  <c r="G22" i="89" s="1"/>
  <c r="F21" i="78"/>
  <c r="G21" i="78" s="1"/>
  <c r="F18" i="74"/>
  <c r="G18" i="74" s="1"/>
  <c r="F20" i="87"/>
  <c r="G20" i="87" s="1"/>
  <c r="F21" i="83"/>
  <c r="G21" i="83" s="1"/>
  <c r="F22" i="84"/>
  <c r="G22" i="84" s="1"/>
  <c r="F19" i="85"/>
  <c r="G19" i="85" s="1"/>
  <c r="G10" i="85" s="1"/>
  <c r="F21" i="99"/>
  <c r="G21" i="99" s="1"/>
  <c r="F22" i="79"/>
  <c r="G22" i="79" s="1"/>
  <c r="F21" i="97"/>
  <c r="G21" i="97" s="1"/>
  <c r="F22" i="88"/>
  <c r="G22" i="88" s="1"/>
  <c r="G13" i="68"/>
  <c r="F19" i="98"/>
  <c r="G19" i="98" s="1"/>
  <c r="F21" i="94"/>
  <c r="G21" i="94" s="1"/>
  <c r="F22" i="96"/>
  <c r="G22" i="96" s="1"/>
  <c r="F21" i="93"/>
  <c r="G21" i="93" s="1"/>
  <c r="G23" i="102"/>
  <c r="F22" i="101"/>
  <c r="G22" i="101" s="1"/>
  <c r="F21" i="91"/>
  <c r="G21" i="91" s="1"/>
  <c r="G10" i="91" s="1"/>
  <c r="F19" i="86"/>
  <c r="G19" i="86" s="1"/>
  <c r="G10" i="86" s="1"/>
  <c r="F23" i="80"/>
  <c r="G23" i="80" s="1"/>
  <c r="B60" i="68"/>
  <c r="F9" i="90"/>
  <c r="G9" i="90" s="1"/>
  <c r="F9" i="92"/>
  <c r="G9" i="92" s="1"/>
  <c r="F9" i="80"/>
  <c r="G9" i="80" s="1"/>
  <c r="H62" i="101"/>
  <c r="H64" i="101" s="1"/>
  <c r="F12" i="102" l="1"/>
  <c r="G10" i="82"/>
  <c r="G12" i="80"/>
  <c r="G10" i="94"/>
  <c r="G9" i="87"/>
  <c r="G11" i="101"/>
  <c r="G10" i="83"/>
  <c r="G11" i="88"/>
  <c r="G10" i="75"/>
  <c r="G9" i="74"/>
  <c r="G11" i="79"/>
  <c r="G10" i="78"/>
  <c r="G9" i="76"/>
  <c r="G10" i="93"/>
  <c r="G12" i="67"/>
  <c r="G10" i="98"/>
  <c r="G11" i="95"/>
  <c r="G10" i="73"/>
  <c r="G11" i="96"/>
  <c r="G13" i="102"/>
  <c r="G11" i="100"/>
  <c r="G10" i="99"/>
  <c r="G12" i="90"/>
  <c r="G11" i="89"/>
  <c r="G10" i="67"/>
  <c r="G11" i="68"/>
  <c r="G11" i="67"/>
  <c r="G10" i="68"/>
  <c r="G10" i="97"/>
  <c r="G11" i="84"/>
  <c r="B61" i="68"/>
  <c r="G8" i="68"/>
  <c r="D50" i="72"/>
  <c r="D51" i="72" s="1"/>
  <c r="D52" i="72" s="1"/>
  <c r="F18" i="68" l="1"/>
  <c r="F50" i="67"/>
  <c r="F68" i="102"/>
  <c r="G68" i="102" s="1"/>
  <c r="G12" i="102"/>
  <c r="I13" i="102"/>
  <c r="E19" i="103"/>
  <c r="G19" i="103" s="1"/>
  <c r="B62" i="68"/>
  <c r="B63" i="68" l="1"/>
  <c r="F44" i="88"/>
  <c r="G44" i="88" s="1"/>
  <c r="F41" i="99"/>
  <c r="G41" i="99" s="1"/>
  <c r="F42" i="97"/>
  <c r="G42" i="97" s="1"/>
  <c r="G70" i="102"/>
  <c r="F45" i="95"/>
  <c r="G45" i="95" s="1"/>
  <c r="F41" i="90"/>
  <c r="G41" i="90" s="1"/>
  <c r="G50" i="67"/>
  <c r="F45" i="93"/>
  <c r="G45" i="93" s="1"/>
  <c r="F44" i="81"/>
  <c r="G44" i="81" s="1"/>
  <c r="F47" i="96"/>
  <c r="G47" i="96" s="1"/>
  <c r="F40" i="94"/>
  <c r="G40" i="94" s="1"/>
  <c r="F47" i="79"/>
  <c r="G47" i="79" s="1"/>
  <c r="F39" i="73"/>
  <c r="G39" i="73" s="1"/>
  <c r="F45" i="101"/>
  <c r="G45" i="101" s="1"/>
  <c r="F45" i="91"/>
  <c r="G45" i="91" s="1"/>
  <c r="F39" i="85"/>
  <c r="G39" i="85" s="1"/>
  <c r="F45" i="89"/>
  <c r="G45" i="89" s="1"/>
  <c r="F44" i="82"/>
  <c r="G44" i="82" s="1"/>
  <c r="F45" i="80"/>
  <c r="G45" i="80" s="1"/>
  <c r="F46" i="83"/>
  <c r="G46" i="83" s="1"/>
  <c r="F45" i="84"/>
  <c r="G45" i="84" s="1"/>
  <c r="F38" i="92"/>
  <c r="G38" i="92" s="1"/>
  <c r="F43" i="100"/>
  <c r="G43" i="100" s="1"/>
  <c r="G18" i="68" l="1"/>
  <c r="H41" i="68" l="1"/>
  <c r="H66" i="68" s="1"/>
  <c r="F43" i="97" l="1"/>
  <c r="G43" i="97" s="1"/>
  <c r="F45" i="68"/>
  <c r="G45" i="68" s="1"/>
  <c r="F28" i="93"/>
  <c r="G28" i="93" s="1"/>
  <c r="J42" i="68"/>
  <c r="F46" i="89" l="1"/>
  <c r="G46" i="89" s="1"/>
  <c r="F43" i="76"/>
  <c r="G43" i="76" s="1"/>
  <c r="F40" i="73"/>
  <c r="G40" i="73" s="1"/>
  <c r="F40" i="85"/>
  <c r="G40" i="85" s="1"/>
  <c r="F40" i="98"/>
  <c r="G40" i="98" s="1"/>
  <c r="F48" i="96"/>
  <c r="G48" i="96" s="1"/>
  <c r="F46" i="84"/>
  <c r="G46" i="84" s="1"/>
  <c r="F48" i="79"/>
  <c r="G48" i="79" s="1"/>
  <c r="F48" i="78"/>
  <c r="G48" i="78" s="1"/>
  <c r="F39" i="75"/>
  <c r="G39" i="75" s="1"/>
  <c r="F47" i="83"/>
  <c r="G47" i="83" s="1"/>
  <c r="F42" i="77"/>
  <c r="G42" i="77" s="1"/>
  <c r="F42" i="99"/>
  <c r="G42" i="99" s="1"/>
  <c r="F44" i="100"/>
  <c r="G44" i="100" s="1"/>
  <c r="F38" i="74"/>
  <c r="G38" i="74" s="1"/>
  <c r="F46" i="80"/>
  <c r="G46" i="80" s="1"/>
  <c r="F46" i="95"/>
  <c r="G46" i="95" s="1"/>
  <c r="F42" i="90"/>
  <c r="G42" i="90" s="1"/>
  <c r="F41" i="94"/>
  <c r="G41" i="94" s="1"/>
  <c r="F39" i="92"/>
  <c r="G39" i="92" s="1"/>
  <c r="F45" i="81"/>
  <c r="G45" i="81" s="1"/>
  <c r="F51" i="67"/>
  <c r="G51" i="67" s="1"/>
  <c r="F46" i="93"/>
  <c r="G46" i="93" s="1"/>
  <c r="F38" i="86"/>
  <c r="G38" i="86" s="1"/>
  <c r="F46" i="91"/>
  <c r="G46" i="91" s="1"/>
  <c r="F38" i="87"/>
  <c r="G38" i="87" s="1"/>
  <c r="F45" i="82"/>
  <c r="G45" i="82" s="1"/>
  <c r="F46" i="101"/>
  <c r="G46" i="101" s="1"/>
  <c r="F45" i="88"/>
  <c r="G45" i="88" s="1"/>
  <c r="F28" i="91"/>
  <c r="G28" i="91" s="1"/>
  <c r="F28" i="97"/>
  <c r="G28" i="97" s="1"/>
  <c r="F34" i="67"/>
  <c r="G34" i="67" s="1"/>
  <c r="F28" i="99"/>
  <c r="G28" i="99" s="1"/>
  <c r="F29" i="101"/>
  <c r="G29" i="101" s="1"/>
  <c r="F29" i="96"/>
  <c r="G29" i="96" s="1"/>
  <c r="F57" i="68"/>
  <c r="G57" i="68" s="1"/>
  <c r="F26" i="75"/>
  <c r="G26" i="75" s="1"/>
  <c r="F25" i="86"/>
  <c r="G25" i="86" s="1"/>
  <c r="F29" i="88"/>
  <c r="G29" i="88" s="1"/>
  <c r="F29" i="100"/>
  <c r="G29" i="100" s="1"/>
  <c r="F26" i="73"/>
  <c r="G26" i="73" s="1"/>
  <c r="F27" i="87"/>
  <c r="G27" i="87" s="1"/>
  <c r="F59" i="68"/>
  <c r="G59" i="68" s="1"/>
  <c r="F28" i="78"/>
  <c r="G28" i="78" s="1"/>
  <c r="F30" i="80"/>
  <c r="G30" i="80" s="1"/>
  <c r="F61" i="68"/>
  <c r="G61" i="68" s="1"/>
  <c r="F56" i="68"/>
  <c r="G56" i="68" s="1"/>
  <c r="F62" i="68"/>
  <c r="G62" i="68" s="1"/>
  <c r="F26" i="85"/>
  <c r="G26" i="85" s="1"/>
  <c r="F58" i="68"/>
  <c r="G58" i="68" s="1"/>
  <c r="F31" i="79"/>
  <c r="G31" i="79" s="1"/>
  <c r="F32" i="102"/>
  <c r="G32" i="102" s="1"/>
  <c r="F31" i="67"/>
  <c r="G31" i="67" s="1"/>
  <c r="F27" i="82"/>
  <c r="G27" i="82" s="1"/>
  <c r="F27" i="76"/>
  <c r="G27" i="76" s="1"/>
  <c r="F28" i="94"/>
  <c r="G28" i="94" s="1"/>
  <c r="F29" i="89"/>
  <c r="G29" i="89" s="1"/>
  <c r="F26" i="74"/>
  <c r="G26" i="74" s="1"/>
  <c r="F29" i="83"/>
  <c r="G29" i="83" s="1"/>
  <c r="F29" i="81"/>
  <c r="G29" i="81" s="1"/>
  <c r="F29" i="95"/>
  <c r="G29" i="95" s="1"/>
  <c r="F55" i="68"/>
  <c r="G55" i="68" s="1"/>
  <c r="F60" i="68"/>
  <c r="G60" i="68" s="1"/>
  <c r="F30" i="77"/>
  <c r="G30" i="77" s="1"/>
  <c r="F25" i="98"/>
  <c r="G25" i="98" s="1"/>
  <c r="F29" i="84"/>
  <c r="G29" i="84" s="1"/>
  <c r="F29" i="77"/>
  <c r="G29" i="77" s="1"/>
  <c r="F27" i="97"/>
  <c r="G27" i="97" s="1"/>
  <c r="F26" i="82"/>
  <c r="G26" i="82" s="1"/>
  <c r="F28" i="83"/>
  <c r="G28" i="83" s="1"/>
  <c r="F30" i="79"/>
  <c r="G30" i="79" s="1"/>
  <c r="F27" i="78"/>
  <c r="G27" i="78" s="1"/>
  <c r="F58" i="102" l="1"/>
  <c r="G58" i="102" s="1"/>
  <c r="F31" i="84"/>
  <c r="G31" i="84" s="1"/>
  <c r="F31" i="83"/>
  <c r="G31" i="83" s="1"/>
  <c r="F31" i="81"/>
  <c r="G31" i="81" s="1"/>
  <c r="F30" i="78"/>
  <c r="G30" i="78" s="1"/>
  <c r="F31" i="101"/>
  <c r="G31" i="101" s="1"/>
  <c r="F30" i="99"/>
  <c r="G30" i="99" s="1"/>
  <c r="F30" i="91"/>
  <c r="G30" i="91" s="1"/>
  <c r="F31" i="100"/>
  <c r="G31" i="100" s="1"/>
  <c r="F31" i="96"/>
  <c r="G31" i="96" s="1"/>
  <c r="F29" i="82"/>
  <c r="G29" i="82" s="1"/>
  <c r="F33" i="67"/>
  <c r="G33" i="67" s="1"/>
  <c r="F28" i="85"/>
  <c r="G28" i="85" s="1"/>
  <c r="F30" i="93"/>
  <c r="G30" i="93" s="1"/>
  <c r="F34" i="102"/>
  <c r="G34" i="102" s="1"/>
  <c r="F33" i="79"/>
  <c r="G33" i="79" s="1"/>
  <c r="F31" i="95"/>
  <c r="G31" i="95" s="1"/>
  <c r="F29" i="78"/>
  <c r="G29" i="78" s="1"/>
  <c r="F28" i="76"/>
  <c r="G28" i="76" s="1"/>
  <c r="F32" i="79"/>
  <c r="G32" i="79" s="1"/>
  <c r="F30" i="88"/>
  <c r="G30" i="88" s="1"/>
  <c r="F27" i="74"/>
  <c r="G27" i="74" s="1"/>
  <c r="F29" i="93"/>
  <c r="G29" i="93" s="1"/>
  <c r="F30" i="95"/>
  <c r="G30" i="95" s="1"/>
  <c r="F30" i="96"/>
  <c r="G30" i="96" s="1"/>
  <c r="F28" i="82"/>
  <c r="G28" i="82" s="1"/>
  <c r="F32" i="67"/>
  <c r="G32" i="67" s="1"/>
  <c r="F37" i="86"/>
  <c r="G37" i="86" s="1"/>
  <c r="F38" i="75"/>
  <c r="G38" i="75" s="1"/>
  <c r="F47" i="78"/>
  <c r="G47" i="78" s="1"/>
  <c r="G69" i="102"/>
  <c r="F46" i="79"/>
  <c r="G46" i="79" s="1"/>
  <c r="F40" i="90"/>
  <c r="G40" i="90" s="1"/>
  <c r="F44" i="89"/>
  <c r="G44" i="89" s="1"/>
  <c r="F46" i="96"/>
  <c r="G46" i="96" s="1"/>
  <c r="F41" i="77"/>
  <c r="G41" i="77" s="1"/>
  <c r="F39" i="98"/>
  <c r="G39" i="98" s="1"/>
  <c r="F44" i="95"/>
  <c r="G44" i="95" s="1"/>
  <c r="F44" i="101"/>
  <c r="G44" i="101" s="1"/>
  <c r="F42" i="100"/>
  <c r="G42" i="100" s="1"/>
  <c r="F44" i="84"/>
  <c r="G44" i="84" s="1"/>
  <c r="F43" i="88"/>
  <c r="G43" i="88" s="1"/>
  <c r="F44" i="80"/>
  <c r="G44" i="80" s="1"/>
  <c r="F29" i="94"/>
  <c r="G29" i="94" s="1"/>
  <c r="F29" i="97"/>
  <c r="G29" i="97" s="1"/>
  <c r="F30" i="83"/>
  <c r="G30" i="83" s="1"/>
  <c r="F27" i="85"/>
  <c r="G27" i="85" s="1"/>
  <c r="F30" i="81"/>
  <c r="G30" i="81" s="1"/>
  <c r="F27" i="75"/>
  <c r="G27" i="75" s="1"/>
  <c r="F26" i="98"/>
  <c r="G26" i="98" s="1"/>
  <c r="F30" i="100"/>
  <c r="G30" i="100" s="1"/>
  <c r="F29" i="99"/>
  <c r="G29" i="99" s="1"/>
  <c r="F31" i="89"/>
  <c r="G31" i="89" s="1"/>
  <c r="F30" i="84"/>
  <c r="G30" i="84" s="1"/>
  <c r="F29" i="91"/>
  <c r="G29" i="91" s="1"/>
  <c r="F31" i="80"/>
  <c r="G31" i="80" s="1"/>
  <c r="F30" i="101"/>
  <c r="G30" i="101" s="1"/>
  <c r="F26" i="86"/>
  <c r="G26" i="86" s="1"/>
  <c r="F26" i="100"/>
  <c r="G26" i="100" s="1"/>
  <c r="F26" i="89"/>
  <c r="G26" i="89" s="1"/>
  <c r="F27" i="94"/>
  <c r="G27" i="94" s="1"/>
  <c r="F28" i="95"/>
  <c r="G28" i="95" s="1"/>
  <c r="F25" i="82"/>
  <c r="G25" i="82" s="1"/>
  <c r="F28" i="88"/>
  <c r="G28" i="88" s="1"/>
  <c r="F26" i="76"/>
  <c r="G26" i="76" s="1"/>
  <c r="F25" i="85"/>
  <c r="G25" i="85" s="1"/>
  <c r="F28" i="101"/>
  <c r="G28" i="101" s="1"/>
  <c r="F29" i="80"/>
  <c r="G29" i="80" s="1"/>
  <c r="F26" i="97"/>
  <c r="G26" i="97" s="1"/>
  <c r="F26" i="87"/>
  <c r="G26" i="87" s="1"/>
  <c r="F27" i="83"/>
  <c r="G27" i="83" s="1"/>
  <c r="F25" i="74"/>
  <c r="G25" i="74" s="1"/>
  <c r="F27" i="99"/>
  <c r="G27" i="99" s="1"/>
  <c r="F27" i="91"/>
  <c r="G27" i="91" s="1"/>
  <c r="F24" i="98"/>
  <c r="G24" i="98" s="1"/>
  <c r="F25" i="73"/>
  <c r="G25" i="73" s="1"/>
  <c r="F28" i="96"/>
  <c r="G28" i="96" s="1"/>
  <c r="F28" i="92"/>
  <c r="G28" i="92" s="1"/>
  <c r="F28" i="77"/>
  <c r="G28" i="77" s="1"/>
  <c r="F29" i="90"/>
  <c r="G29" i="90" s="1"/>
  <c r="F27" i="93"/>
  <c r="G27" i="93" s="1"/>
  <c r="F28" i="84"/>
  <c r="G28" i="84" s="1"/>
  <c r="F29" i="79"/>
  <c r="G29" i="79" s="1"/>
  <c r="F24" i="86"/>
  <c r="G24" i="86" s="1"/>
  <c r="F28" i="100"/>
  <c r="G28" i="100" s="1"/>
  <c r="F28" i="89"/>
  <c r="G28" i="89" s="1"/>
  <c r="F26" i="78"/>
  <c r="G26" i="78" s="1"/>
  <c r="F28" i="81"/>
  <c r="G28" i="81" s="1"/>
  <c r="F25" i="75"/>
  <c r="G25" i="75" s="1"/>
  <c r="F30" i="102" l="1"/>
  <c r="G30" i="102" s="1"/>
  <c r="F29" i="102"/>
  <c r="G29" i="102" s="1"/>
  <c r="F29" i="67"/>
  <c r="G29" i="67" s="1"/>
  <c r="F28" i="102"/>
  <c r="G28" i="102" s="1"/>
  <c r="F28" i="67"/>
  <c r="G28" i="67" s="1"/>
  <c r="F65" i="102"/>
  <c r="G65" i="102" s="1"/>
  <c r="F43" i="68"/>
  <c r="F47" i="67"/>
  <c r="G47" i="67" s="1"/>
  <c r="F38" i="68"/>
  <c r="G38" i="68" s="1"/>
  <c r="F31" i="102"/>
  <c r="G31" i="102" s="1"/>
  <c r="F30" i="67"/>
  <c r="G30" i="67" s="1"/>
  <c r="F26" i="88"/>
  <c r="G26" i="88" s="1"/>
  <c r="G25" i="88" s="1"/>
  <c r="F26" i="77"/>
  <c r="G26" i="77" s="1"/>
  <c r="F26" i="92"/>
  <c r="G26" i="92" s="1"/>
  <c r="F24" i="87"/>
  <c r="G24" i="87" s="1"/>
  <c r="F22" i="86"/>
  <c r="G22" i="86" s="1"/>
  <c r="G21" i="86" s="1"/>
  <c r="F26" i="101"/>
  <c r="G26" i="101" s="1"/>
  <c r="G25" i="101" s="1"/>
  <c r="F24" i="97"/>
  <c r="G24" i="97" s="1"/>
  <c r="G23" i="97" s="1"/>
  <c r="F23" i="82"/>
  <c r="G23" i="82" s="1"/>
  <c r="G22" i="82" s="1"/>
  <c r="F26" i="96"/>
  <c r="G26" i="96" s="1"/>
  <c r="F25" i="91"/>
  <c r="G25" i="91" s="1"/>
  <c r="F26" i="95"/>
  <c r="G26" i="95" s="1"/>
  <c r="F23" i="85"/>
  <c r="G23" i="85" s="1"/>
  <c r="G22" i="85" s="1"/>
  <c r="F26" i="81"/>
  <c r="G26" i="81" s="1"/>
  <c r="G25" i="81" s="1"/>
  <c r="F22" i="75"/>
  <c r="G22" i="75" s="1"/>
  <c r="F23" i="73"/>
  <c r="G23" i="73" s="1"/>
  <c r="G22" i="73" s="1"/>
  <c r="F23" i="74"/>
  <c r="G23" i="74" s="1"/>
  <c r="F25" i="93"/>
  <c r="G25" i="93" s="1"/>
  <c r="F25" i="94"/>
  <c r="G25" i="94" s="1"/>
  <c r="G24" i="94" s="1"/>
  <c r="F27" i="79"/>
  <c r="G27" i="79" s="1"/>
  <c r="G26" i="79" s="1"/>
  <c r="F24" i="76"/>
  <c r="G24" i="76" s="1"/>
  <c r="G23" i="76" s="1"/>
  <c r="F22" i="98"/>
  <c r="G22" i="98" s="1"/>
  <c r="G21" i="98" s="1"/>
  <c r="F25" i="83"/>
  <c r="G25" i="83" s="1"/>
  <c r="G24" i="83" s="1"/>
  <c r="F26" i="84"/>
  <c r="G26" i="84" s="1"/>
  <c r="G25" i="84" s="1"/>
  <c r="F25" i="99"/>
  <c r="G25" i="99" s="1"/>
  <c r="F27" i="90"/>
  <c r="G27" i="90" s="1"/>
  <c r="F27" i="80"/>
  <c r="G27" i="80" s="1"/>
  <c r="F24" i="78"/>
  <c r="G24" i="78" s="1"/>
  <c r="F25" i="76"/>
  <c r="G25" i="76" s="1"/>
  <c r="F27" i="101"/>
  <c r="G27" i="101" s="1"/>
  <c r="F24" i="85"/>
  <c r="G24" i="85" s="1"/>
  <c r="F25" i="78"/>
  <c r="G25" i="78" s="1"/>
  <c r="F25" i="97"/>
  <c r="G25" i="97" s="1"/>
  <c r="F28" i="80"/>
  <c r="G28" i="80" s="1"/>
  <c r="F27" i="89"/>
  <c r="G27" i="89" s="1"/>
  <c r="F24" i="82"/>
  <c r="G24" i="82" s="1"/>
  <c r="F26" i="83"/>
  <c r="G26" i="83" s="1"/>
  <c r="F27" i="100"/>
  <c r="G27" i="100" s="1"/>
  <c r="F27" i="77"/>
  <c r="G27" i="77" s="1"/>
  <c r="F27" i="92"/>
  <c r="G27" i="92" s="1"/>
  <c r="F26" i="91"/>
  <c r="G26" i="91" s="1"/>
  <c r="F26" i="99"/>
  <c r="G26" i="99" s="1"/>
  <c r="F25" i="87"/>
  <c r="G25" i="87" s="1"/>
  <c r="F28" i="79"/>
  <c r="G28" i="79" s="1"/>
  <c r="F27" i="96"/>
  <c r="G27" i="96" s="1"/>
  <c r="F23" i="75"/>
  <c r="G23" i="75" s="1"/>
  <c r="F26" i="94"/>
  <c r="G26" i="94" s="1"/>
  <c r="F24" i="74"/>
  <c r="G24" i="74" s="1"/>
  <c r="F27" i="95"/>
  <c r="G27" i="95" s="1"/>
  <c r="F28" i="90"/>
  <c r="G28" i="90" s="1"/>
  <c r="G26" i="90" s="1"/>
  <c r="F27" i="88"/>
  <c r="G27" i="88" s="1"/>
  <c r="F23" i="98"/>
  <c r="G23" i="98" s="1"/>
  <c r="F24" i="73"/>
  <c r="G24" i="73" s="1"/>
  <c r="F27" i="84"/>
  <c r="G27" i="84" s="1"/>
  <c r="F23" i="86"/>
  <c r="G23" i="86" s="1"/>
  <c r="F27" i="81"/>
  <c r="G27" i="81" s="1"/>
  <c r="F26" i="93"/>
  <c r="G26" i="93" s="1"/>
  <c r="F42" i="84"/>
  <c r="G42" i="84" s="1"/>
  <c r="F36" i="74"/>
  <c r="G36" i="74" s="1"/>
  <c r="F36" i="75"/>
  <c r="G36" i="75" s="1"/>
  <c r="F42" i="80"/>
  <c r="G42" i="80" s="1"/>
  <c r="F42" i="82"/>
  <c r="G42" i="82" s="1"/>
  <c r="F35" i="86"/>
  <c r="G35" i="86" s="1"/>
  <c r="F40" i="97"/>
  <c r="G40" i="97" s="1"/>
  <c r="F41" i="76"/>
  <c r="G41" i="76" s="1"/>
  <c r="F41" i="88"/>
  <c r="G41" i="88" s="1"/>
  <c r="F39" i="77"/>
  <c r="G39" i="77" s="1"/>
  <c r="F42" i="81"/>
  <c r="G42" i="81" s="1"/>
  <c r="F37" i="73"/>
  <c r="G37" i="73" s="1"/>
  <c r="F38" i="90"/>
  <c r="G38" i="90" s="1"/>
  <c r="F42" i="101"/>
  <c r="G42" i="101" s="1"/>
  <c r="F39" i="99"/>
  <c r="G39" i="99" s="1"/>
  <c r="F37" i="85"/>
  <c r="G37" i="85" s="1"/>
  <c r="F37" i="98"/>
  <c r="G37" i="98" s="1"/>
  <c r="F43" i="93"/>
  <c r="G43" i="93" s="1"/>
  <c r="F44" i="79"/>
  <c r="G44" i="79" s="1"/>
  <c r="F44" i="83"/>
  <c r="G44" i="83" s="1"/>
  <c r="F45" i="78"/>
  <c r="G45" i="78" s="1"/>
  <c r="F40" i="100"/>
  <c r="G40" i="100" s="1"/>
  <c r="F43" i="91"/>
  <c r="G43" i="91" s="1"/>
  <c r="F44" i="96"/>
  <c r="G44" i="96" s="1"/>
  <c r="F38" i="94"/>
  <c r="G38" i="94" s="1"/>
  <c r="F42" i="95"/>
  <c r="G42" i="95" s="1"/>
  <c r="F42" i="89"/>
  <c r="G42" i="89" s="1"/>
  <c r="F36" i="87"/>
  <c r="G36" i="87" s="1"/>
  <c r="F36" i="92"/>
  <c r="G36" i="92" s="1"/>
  <c r="F24" i="75"/>
  <c r="G24" i="75" s="1"/>
  <c r="G25" i="100"/>
  <c r="G25" i="77"/>
  <c r="G23" i="87"/>
  <c r="G25" i="96"/>
  <c r="G24" i="99"/>
  <c r="G23" i="78"/>
  <c r="G22" i="74" l="1"/>
  <c r="G24" i="93"/>
  <c r="G25" i="92"/>
  <c r="F40" i="68"/>
  <c r="G40" i="68" s="1"/>
  <c r="F44" i="68"/>
  <c r="G44" i="68" s="1"/>
  <c r="G27" i="67"/>
  <c r="G25" i="95"/>
  <c r="G24" i="91"/>
  <c r="F63" i="68"/>
  <c r="G63" i="68" s="1"/>
  <c r="G54" i="68" s="1"/>
  <c r="F46" i="68"/>
  <c r="G46" i="68" s="1"/>
  <c r="F26" i="68"/>
  <c r="G26" i="68" s="1"/>
  <c r="F62" i="102"/>
  <c r="F42" i="68"/>
  <c r="G42" i="68" s="1"/>
  <c r="F46" i="67"/>
  <c r="F36" i="68"/>
  <c r="G36" i="68" s="1"/>
  <c r="F24" i="68"/>
  <c r="G24" i="68" s="1"/>
  <c r="G61" i="102"/>
  <c r="F60" i="102"/>
  <c r="G60" i="102" s="1"/>
  <c r="F63" i="102"/>
  <c r="G63" i="102" s="1"/>
  <c r="F53" i="68"/>
  <c r="G53" i="68" s="1"/>
  <c r="F22" i="68"/>
  <c r="G22" i="68" s="1"/>
  <c r="F53" i="102"/>
  <c r="G53" i="102" s="1"/>
  <c r="F51" i="102"/>
  <c r="G51" i="102" s="1"/>
  <c r="F43" i="102"/>
  <c r="G43" i="102" s="1"/>
  <c r="F37" i="67"/>
  <c r="F39" i="102"/>
  <c r="G39" i="102" s="1"/>
  <c r="F37" i="102"/>
  <c r="G37" i="102" s="1"/>
  <c r="G21" i="75"/>
  <c r="G26" i="80"/>
  <c r="G43" i="68"/>
  <c r="F30" i="75"/>
  <c r="G30" i="75" s="1"/>
  <c r="F37" i="94"/>
  <c r="G37" i="94" s="1"/>
  <c r="F35" i="92"/>
  <c r="G35" i="92" s="1"/>
  <c r="F40" i="88"/>
  <c r="G40" i="88" s="1"/>
  <c r="F37" i="90"/>
  <c r="G37" i="90" s="1"/>
  <c r="F41" i="80"/>
  <c r="G41" i="80" s="1"/>
  <c r="G39" i="80" s="1"/>
  <c r="F42" i="91"/>
  <c r="G42" i="91" s="1"/>
  <c r="F38" i="77"/>
  <c r="G38" i="77" s="1"/>
  <c r="F35" i="74"/>
  <c r="G35" i="74" s="1"/>
  <c r="F41" i="81"/>
  <c r="G41" i="81" s="1"/>
  <c r="G39" i="81" s="1"/>
  <c r="F41" i="84"/>
  <c r="G41" i="84" s="1"/>
  <c r="F39" i="100"/>
  <c r="G39" i="100" s="1"/>
  <c r="F39" i="97"/>
  <c r="G39" i="97" s="1"/>
  <c r="G64" i="102"/>
  <c r="F41" i="95"/>
  <c r="G41" i="95" s="1"/>
  <c r="G39" i="95" s="1"/>
  <c r="F36" i="85"/>
  <c r="G36" i="85" s="1"/>
  <c r="F41" i="82"/>
  <c r="G41" i="82" s="1"/>
  <c r="G39" i="82" s="1"/>
  <c r="F42" i="93"/>
  <c r="G42" i="93" s="1"/>
  <c r="F36" i="73"/>
  <c r="G36" i="73" s="1"/>
  <c r="F35" i="75"/>
  <c r="G35" i="75" s="1"/>
  <c r="F43" i="79"/>
  <c r="G43" i="79" s="1"/>
  <c r="G41" i="79" s="1"/>
  <c r="F43" i="96"/>
  <c r="G43" i="96" s="1"/>
  <c r="G41" i="96" s="1"/>
  <c r="F41" i="89"/>
  <c r="G41" i="89" s="1"/>
  <c r="F36" i="98"/>
  <c r="G36" i="98" s="1"/>
  <c r="G34" i="98" s="1"/>
  <c r="F35" i="87"/>
  <c r="G35" i="87" s="1"/>
  <c r="F44" i="78"/>
  <c r="G44" i="78" s="1"/>
  <c r="F38" i="99"/>
  <c r="G38" i="99" s="1"/>
  <c r="F41" i="101"/>
  <c r="G41" i="101" s="1"/>
  <c r="F40" i="76"/>
  <c r="G40" i="76" s="1"/>
  <c r="F43" i="83"/>
  <c r="G43" i="83" s="1"/>
  <c r="F34" i="86"/>
  <c r="G34" i="86" s="1"/>
  <c r="H10" i="65" l="1"/>
  <c r="F30" i="89"/>
  <c r="G30" i="89" s="1"/>
  <c r="G25" i="89" s="1"/>
  <c r="F33" i="102"/>
  <c r="G33" i="102" s="1"/>
  <c r="G27" i="102" s="1"/>
  <c r="E20" i="103" s="1"/>
  <c r="G20" i="103" s="1"/>
  <c r="Q6" i="103" s="1"/>
  <c r="S6" i="103" s="1"/>
  <c r="T6" i="103" s="1"/>
  <c r="G34" i="68"/>
  <c r="J34" i="68" s="1"/>
  <c r="F29" i="86"/>
  <c r="G29" i="86" s="1"/>
  <c r="F29" i="98"/>
  <c r="G29" i="98" s="1"/>
  <c r="F31" i="85"/>
  <c r="G31" i="85" s="1"/>
  <c r="F34" i="96"/>
  <c r="G34" i="96" s="1"/>
  <c r="F31" i="92"/>
  <c r="G31" i="92" s="1"/>
  <c r="F32" i="97"/>
  <c r="G32" i="97" s="1"/>
  <c r="F34" i="84"/>
  <c r="G34" i="84" s="1"/>
  <c r="F36" i="79"/>
  <c r="G36" i="79" s="1"/>
  <c r="F32" i="82"/>
  <c r="G32" i="82" s="1"/>
  <c r="F34" i="81"/>
  <c r="G34" i="81" s="1"/>
  <c r="F34" i="83"/>
  <c r="G34" i="83" s="1"/>
  <c r="F54" i="102"/>
  <c r="G54" i="102" s="1"/>
  <c r="F34" i="101"/>
  <c r="G34" i="101" s="1"/>
  <c r="F33" i="99"/>
  <c r="G33" i="99" s="1"/>
  <c r="F34" i="100"/>
  <c r="G34" i="100" s="1"/>
  <c r="F33" i="78"/>
  <c r="G33" i="78" s="1"/>
  <c r="F33" i="68"/>
  <c r="G33" i="68" s="1"/>
  <c r="F31" i="68"/>
  <c r="G31" i="68" s="1"/>
  <c r="F29" i="68"/>
  <c r="G29" i="68" s="1"/>
  <c r="F33" i="91"/>
  <c r="G33" i="91" s="1"/>
  <c r="F33" i="93"/>
  <c r="G33" i="93" s="1"/>
  <c r="F59" i="102"/>
  <c r="G59" i="102" s="1"/>
  <c r="F57" i="102"/>
  <c r="F49" i="102"/>
  <c r="G49" i="102" s="1"/>
  <c r="F43" i="67"/>
  <c r="G43" i="67" s="1"/>
  <c r="F41" i="67"/>
  <c r="G41" i="67" s="1"/>
  <c r="F47" i="102"/>
  <c r="G47" i="102" s="1"/>
  <c r="F45" i="102"/>
  <c r="G45" i="102" s="1"/>
  <c r="F39" i="67"/>
  <c r="G39" i="67" s="1"/>
  <c r="F41" i="102"/>
  <c r="G41" i="102" s="1"/>
  <c r="F33" i="77"/>
  <c r="G33" i="77" s="1"/>
  <c r="F29" i="73"/>
  <c r="G29" i="73" s="1"/>
  <c r="F30" i="74"/>
  <c r="G30" i="74" s="1"/>
  <c r="F31" i="76"/>
  <c r="G31" i="76" s="1"/>
  <c r="F34" i="95"/>
  <c r="G34" i="95" s="1"/>
  <c r="F32" i="94"/>
  <c r="G32" i="94" s="1"/>
  <c r="F30" i="87"/>
  <c r="G30" i="87" s="1"/>
  <c r="F32" i="90"/>
  <c r="G32" i="90" s="1"/>
  <c r="G20" i="68"/>
  <c r="J20" i="68" s="1"/>
  <c r="G56" i="102"/>
  <c r="G46" i="67"/>
  <c r="F34" i="89"/>
  <c r="G34" i="89" s="1"/>
  <c r="F34" i="80"/>
  <c r="G34" i="80" s="1"/>
  <c r="F33" i="88"/>
  <c r="G33" i="88" s="1"/>
  <c r="J54" i="68"/>
  <c r="E39" i="103"/>
  <c r="G39" i="103" s="1"/>
  <c r="Q13" i="103" s="1"/>
  <c r="S13" i="103" s="1"/>
  <c r="T13" i="103" s="1"/>
  <c r="G41" i="68"/>
  <c r="E37" i="103" s="1"/>
  <c r="F33" i="85"/>
  <c r="G33" i="85" s="1"/>
  <c r="F36" i="83"/>
  <c r="G36" i="83" s="1"/>
  <c r="F32" i="75"/>
  <c r="G32" i="75" s="1"/>
  <c r="G28" i="75" s="1"/>
  <c r="F36" i="95"/>
  <c r="G36" i="95" s="1"/>
  <c r="F36" i="89"/>
  <c r="G36" i="89" s="1"/>
  <c r="F35" i="88"/>
  <c r="G35" i="88" s="1"/>
  <c r="F36" i="84"/>
  <c r="G36" i="84" s="1"/>
  <c r="F35" i="91"/>
  <c r="G35" i="91" s="1"/>
  <c r="F35" i="99"/>
  <c r="G35" i="99" s="1"/>
  <c r="F35" i="93"/>
  <c r="G35" i="93" s="1"/>
  <c r="F36" i="101"/>
  <c r="G36" i="101" s="1"/>
  <c r="F34" i="82"/>
  <c r="G34" i="82" s="1"/>
  <c r="F32" i="74"/>
  <c r="G32" i="74" s="1"/>
  <c r="F31" i="98"/>
  <c r="G31" i="98" s="1"/>
  <c r="F34" i="90"/>
  <c r="G34" i="90" s="1"/>
  <c r="F31" i="86"/>
  <c r="G31" i="86" s="1"/>
  <c r="F35" i="77"/>
  <c r="G35" i="77" s="1"/>
  <c r="F34" i="94"/>
  <c r="G34" i="94" s="1"/>
  <c r="F38" i="79"/>
  <c r="G38" i="79" s="1"/>
  <c r="F35" i="78"/>
  <c r="G35" i="78" s="1"/>
  <c r="F33" i="76"/>
  <c r="G33" i="76" s="1"/>
  <c r="F36" i="80"/>
  <c r="G36" i="80" s="1"/>
  <c r="F36" i="100"/>
  <c r="G36" i="100" s="1"/>
  <c r="F36" i="81"/>
  <c r="G36" i="81" s="1"/>
  <c r="F32" i="87"/>
  <c r="G32" i="87" s="1"/>
  <c r="F36" i="96"/>
  <c r="G36" i="96" s="1"/>
  <c r="F34" i="97"/>
  <c r="G34" i="97" s="1"/>
  <c r="F33" i="92"/>
  <c r="G33" i="92" s="1"/>
  <c r="F37" i="76"/>
  <c r="G37" i="76" s="1"/>
  <c r="F38" i="82"/>
  <c r="G38" i="82" s="1"/>
  <c r="F38" i="83"/>
  <c r="G38" i="83" s="1"/>
  <c r="F33" i="73"/>
  <c r="G33" i="73" s="1"/>
  <c r="F38" i="84"/>
  <c r="G38" i="84" s="1"/>
  <c r="F39" i="93"/>
  <c r="G39" i="93" s="1"/>
  <c r="F38" i="95"/>
  <c r="G38" i="95" s="1"/>
  <c r="F39" i="78"/>
  <c r="G39" i="78" s="1"/>
  <c r="F41" i="78"/>
  <c r="G41" i="78" s="1"/>
  <c r="F40" i="96"/>
  <c r="G40" i="96" s="1"/>
  <c r="F40" i="83"/>
  <c r="G40" i="83" s="1"/>
  <c r="F39" i="91"/>
  <c r="G39" i="91" s="1"/>
  <c r="F36" i="97"/>
  <c r="G36" i="97" s="1"/>
  <c r="F38" i="101"/>
  <c r="G38" i="101" s="1"/>
  <c r="F38" i="89"/>
  <c r="G38" i="89" s="1"/>
  <c r="F37" i="78"/>
  <c r="G37" i="78" s="1"/>
  <c r="F37" i="88"/>
  <c r="G37" i="88" s="1"/>
  <c r="F35" i="76"/>
  <c r="G35" i="76" s="1"/>
  <c r="F40" i="79"/>
  <c r="G40" i="79" s="1"/>
  <c r="F33" i="98"/>
  <c r="G33" i="98" s="1"/>
  <c r="F37" i="91"/>
  <c r="G37" i="91" s="1"/>
  <c r="F38" i="81"/>
  <c r="G38" i="81" s="1"/>
  <c r="F36" i="82"/>
  <c r="G36" i="82" s="1"/>
  <c r="F31" i="73"/>
  <c r="G31" i="73" s="1"/>
  <c r="F38" i="96"/>
  <c r="G38" i="96" s="1"/>
  <c r="F38" i="80"/>
  <c r="G38" i="80" s="1"/>
  <c r="F37" i="93"/>
  <c r="G37" i="93" s="1"/>
  <c r="H7" i="65" l="1"/>
  <c r="H17" i="65" s="1"/>
  <c r="F55" i="102"/>
  <c r="G55" i="102" s="1"/>
  <c r="G10" i="65"/>
  <c r="G27" i="86"/>
  <c r="I27" i="102"/>
  <c r="K34" i="68"/>
  <c r="E36" i="103"/>
  <c r="G36" i="103" s="1"/>
  <c r="Q11" i="103" s="1"/>
  <c r="S11" i="103" s="1"/>
  <c r="T11" i="103" s="1"/>
  <c r="G31" i="77"/>
  <c r="G31" i="99"/>
  <c r="G29" i="85"/>
  <c r="G29" i="92"/>
  <c r="G30" i="94"/>
  <c r="G28" i="87"/>
  <c r="G30" i="90"/>
  <c r="G27" i="68"/>
  <c r="K27" i="68" s="1"/>
  <c r="G32" i="100"/>
  <c r="G57" i="102"/>
  <c r="G28" i="74"/>
  <c r="G32" i="84"/>
  <c r="K20" i="68"/>
  <c r="E34" i="103"/>
  <c r="G34" i="103" s="1"/>
  <c r="Q9" i="103" s="1"/>
  <c r="K41" i="68"/>
  <c r="J41" i="68"/>
  <c r="G37" i="67"/>
  <c r="G35" i="67" s="1"/>
  <c r="G31" i="93"/>
  <c r="G30" i="82"/>
  <c r="G32" i="96"/>
  <c r="G32" i="80"/>
  <c r="G27" i="98"/>
  <c r="G32" i="101"/>
  <c r="G31" i="78"/>
  <c r="G29" i="76"/>
  <c r="G31" i="88"/>
  <c r="G27" i="73"/>
  <c r="G32" i="81"/>
  <c r="G32" i="89"/>
  <c r="G32" i="83"/>
  <c r="G30" i="97"/>
  <c r="G34" i="79"/>
  <c r="G31" i="91"/>
  <c r="G32" i="95"/>
  <c r="E35" i="103" l="1"/>
  <c r="G35" i="103" s="1"/>
  <c r="Q10" i="103" s="1"/>
  <c r="J27" i="68"/>
  <c r="G35" i="102"/>
  <c r="I35" i="102" s="1"/>
  <c r="J35" i="102" s="1"/>
  <c r="G37" i="103"/>
  <c r="E21" i="103" l="1"/>
  <c r="G21" i="103" s="1"/>
  <c r="Q7" i="103" s="1"/>
  <c r="S7" i="103" s="1"/>
  <c r="T7" i="103" s="1"/>
  <c r="G15" i="64" l="1"/>
  <c r="H17" i="64" s="1"/>
  <c r="H31" i="64" s="1"/>
  <c r="F8" i="92" l="1"/>
  <c r="G8" i="92" s="1"/>
  <c r="G7" i="92" s="1"/>
  <c r="F8" i="93"/>
  <c r="G8" i="93" s="1"/>
  <c r="G7" i="93" s="1"/>
  <c r="F8" i="95"/>
  <c r="G8" i="95" s="1"/>
  <c r="G7" i="95" s="1"/>
  <c r="G48" i="95" s="1"/>
  <c r="C28" i="72" s="1"/>
  <c r="F8" i="83"/>
  <c r="G8" i="83" s="1"/>
  <c r="G7" i="83" s="1"/>
  <c r="F8" i="90"/>
  <c r="G8" i="90" s="1"/>
  <c r="G7" i="90" s="1"/>
  <c r="F52" i="68"/>
  <c r="G52" i="68" s="1"/>
  <c r="G51" i="68" s="1"/>
  <c r="F8" i="96"/>
  <c r="G8" i="96" s="1"/>
  <c r="G7" i="96" s="1"/>
  <c r="G50" i="96" s="1"/>
  <c r="C29" i="72" s="1"/>
  <c r="F8" i="74"/>
  <c r="G8" i="74" s="1"/>
  <c r="G7" i="74" s="1"/>
  <c r="F8" i="73"/>
  <c r="G8" i="73" s="1"/>
  <c r="G7" i="73" s="1"/>
  <c r="F8" i="76"/>
  <c r="G8" i="76" s="1"/>
  <c r="G7" i="76" s="1"/>
  <c r="F8" i="67"/>
  <c r="G8" i="67" s="1"/>
  <c r="G7" i="67" s="1"/>
  <c r="F7" i="68"/>
  <c r="G7" i="68" s="1"/>
  <c r="G6" i="68" s="1"/>
  <c r="F8" i="102"/>
  <c r="G8" i="102" s="1"/>
  <c r="G7" i="102" s="1"/>
  <c r="F8" i="78"/>
  <c r="G8" i="78" s="1"/>
  <c r="G7" i="78" s="1"/>
  <c r="F8" i="101"/>
  <c r="G8" i="101" s="1"/>
  <c r="G7" i="101" s="1"/>
  <c r="F8" i="88"/>
  <c r="G8" i="88" s="1"/>
  <c r="G7" i="88" s="1"/>
  <c r="F8" i="100"/>
  <c r="G8" i="100" s="1"/>
  <c r="G7" i="100" s="1"/>
  <c r="F8" i="86"/>
  <c r="G8" i="86" s="1"/>
  <c r="G7" i="86" s="1"/>
  <c r="F8" i="77"/>
  <c r="G8" i="77" s="1"/>
  <c r="G7" i="77" s="1"/>
  <c r="F8" i="84"/>
  <c r="G8" i="84" s="1"/>
  <c r="G7" i="84" s="1"/>
  <c r="F8" i="91"/>
  <c r="G8" i="91" s="1"/>
  <c r="G7" i="91" s="1"/>
  <c r="F8" i="82"/>
  <c r="G8" i="82" s="1"/>
  <c r="G7" i="82" s="1"/>
  <c r="G47" i="82" s="1"/>
  <c r="C15" i="72" s="1"/>
  <c r="F8" i="99"/>
  <c r="G8" i="99" s="1"/>
  <c r="G7" i="99" s="1"/>
  <c r="F8" i="80"/>
  <c r="G8" i="80" s="1"/>
  <c r="G7" i="80" s="1"/>
  <c r="G48" i="80" s="1"/>
  <c r="C12" i="72" s="1"/>
  <c r="F8" i="97"/>
  <c r="G8" i="97" s="1"/>
  <c r="G7" i="97" s="1"/>
  <c r="F8" i="98"/>
  <c r="G8" i="98" s="1"/>
  <c r="G7" i="98" s="1"/>
  <c r="G42" i="98" s="1"/>
  <c r="C31" i="72" s="1"/>
  <c r="F8" i="75"/>
  <c r="G8" i="75" s="1"/>
  <c r="G7" i="75" s="1"/>
  <c r="F8" i="94"/>
  <c r="G8" i="94" s="1"/>
  <c r="G7" i="94" s="1"/>
  <c r="F8" i="79"/>
  <c r="G8" i="79" s="1"/>
  <c r="G7" i="79" s="1"/>
  <c r="G50" i="79" s="1"/>
  <c r="C13" i="72" s="1"/>
  <c r="F8" i="87"/>
  <c r="G8" i="87" s="1"/>
  <c r="G7" i="87" s="1"/>
  <c r="F8" i="89"/>
  <c r="G8" i="89" s="1"/>
  <c r="G7" i="89" s="1"/>
  <c r="F8" i="81"/>
  <c r="G8" i="81" s="1"/>
  <c r="G7" i="81" s="1"/>
  <c r="G47" i="81" s="1"/>
  <c r="C14" i="72" s="1"/>
  <c r="F8" i="85"/>
  <c r="G8" i="85" s="1"/>
  <c r="G7" i="85" s="1"/>
  <c r="G52" i="67"/>
  <c r="F46" i="88" l="1"/>
  <c r="G46" i="88" s="1"/>
  <c r="G38" i="88" s="1"/>
  <c r="G48" i="88" s="1"/>
  <c r="C21" i="72" s="1"/>
  <c r="F44" i="97"/>
  <c r="G44" i="97" s="1"/>
  <c r="G37" i="97" s="1"/>
  <c r="G46" i="97" s="1"/>
  <c r="C30" i="72" s="1"/>
  <c r="F39" i="87"/>
  <c r="G39" i="87" s="1"/>
  <c r="G33" i="87" s="1"/>
  <c r="G41" i="87" s="1"/>
  <c r="C20" i="72" s="1"/>
  <c r="F39" i="86"/>
  <c r="G39" i="86" s="1"/>
  <c r="G32" i="86" s="1"/>
  <c r="G41" i="86" s="1"/>
  <c r="C19" i="72" s="1"/>
  <c r="F47" i="93"/>
  <c r="G47" i="93" s="1"/>
  <c r="G40" i="93" s="1"/>
  <c r="G49" i="93" s="1"/>
  <c r="C26" i="72" s="1"/>
  <c r="F40" i="92"/>
  <c r="G40" i="92" s="1"/>
  <c r="G34" i="92" s="1"/>
  <c r="G42" i="92" s="1"/>
  <c r="C25" i="72" s="1"/>
  <c r="F42" i="94"/>
  <c r="G42" i="94" s="1"/>
  <c r="G35" i="94" s="1"/>
  <c r="G44" i="94" s="1"/>
  <c r="C27" i="72" s="1"/>
  <c r="F43" i="77"/>
  <c r="G43" i="77" s="1"/>
  <c r="G36" i="77" s="1"/>
  <c r="G45" i="77" s="1"/>
  <c r="C10" i="72" s="1"/>
  <c r="F43" i="99"/>
  <c r="G43" i="99" s="1"/>
  <c r="G36" i="99" s="1"/>
  <c r="G45" i="99" s="1"/>
  <c r="C32" i="72" s="1"/>
  <c r="F43" i="90"/>
  <c r="G43" i="90" s="1"/>
  <c r="G35" i="90" s="1"/>
  <c r="G45" i="90" s="1"/>
  <c r="C23" i="72" s="1"/>
  <c r="F47" i="89"/>
  <c r="G47" i="89" s="1"/>
  <c r="G39" i="89" s="1"/>
  <c r="G49" i="89" s="1"/>
  <c r="C22" i="72" s="1"/>
  <c r="F49" i="78"/>
  <c r="G49" i="78" s="1"/>
  <c r="G42" i="78" s="1"/>
  <c r="G51" i="78" s="1"/>
  <c r="C11" i="72" s="1"/>
  <c r="F39" i="74"/>
  <c r="G39" i="74" s="1"/>
  <c r="G33" i="74" s="1"/>
  <c r="G41" i="74" s="1"/>
  <c r="C7" i="72" s="1"/>
  <c r="F47" i="84"/>
  <c r="G47" i="84" s="1"/>
  <c r="G39" i="84" s="1"/>
  <c r="G49" i="84" s="1"/>
  <c r="C17" i="72" s="1"/>
  <c r="I7" i="102"/>
  <c r="E18" i="103"/>
  <c r="G18" i="103" s="1"/>
  <c r="E38" i="103"/>
  <c r="G38" i="103" s="1"/>
  <c r="Q12" i="103" s="1"/>
  <c r="S12" i="103" s="1"/>
  <c r="T12" i="103" s="1"/>
  <c r="J51" i="68"/>
  <c r="F41" i="73"/>
  <c r="G41" i="73" s="1"/>
  <c r="G34" i="73" s="1"/>
  <c r="G43" i="73" s="1"/>
  <c r="C6" i="72" s="1"/>
  <c r="F47" i="91"/>
  <c r="G47" i="91" s="1"/>
  <c r="G40" i="91" s="1"/>
  <c r="G49" i="91" s="1"/>
  <c r="C24" i="72" s="1"/>
  <c r="F47" i="101"/>
  <c r="G47" i="101" s="1"/>
  <c r="G39" i="101" s="1"/>
  <c r="G49" i="101" s="1"/>
  <c r="C34" i="72" s="1"/>
  <c r="F41" i="85"/>
  <c r="G41" i="85" s="1"/>
  <c r="G34" i="85" s="1"/>
  <c r="G43" i="85" s="1"/>
  <c r="C18" i="72" s="1"/>
  <c r="F45" i="100"/>
  <c r="G45" i="100" s="1"/>
  <c r="G37" i="100" s="1"/>
  <c r="G47" i="100" s="1"/>
  <c r="C33" i="72" s="1"/>
  <c r="F44" i="76"/>
  <c r="G44" i="76" s="1"/>
  <c r="G38" i="76" s="1"/>
  <c r="G46" i="76" s="1"/>
  <c r="C9" i="72" s="1"/>
  <c r="F48" i="83"/>
  <c r="G48" i="83" s="1"/>
  <c r="G41" i="83" s="1"/>
  <c r="G50" i="83" s="1"/>
  <c r="C16" i="72" s="1"/>
  <c r="F40" i="75"/>
  <c r="G40" i="75" s="1"/>
  <c r="G33" i="75" s="1"/>
  <c r="G42" i="75" s="1"/>
  <c r="C8" i="72" s="1"/>
  <c r="K6" i="68"/>
  <c r="E32" i="103"/>
  <c r="G32" i="103" s="1"/>
  <c r="J6" i="68"/>
  <c r="Q4" i="103" l="1"/>
  <c r="G52" i="89"/>
  <c r="G53" i="89" s="1"/>
  <c r="G51" i="89"/>
  <c r="C35" i="72"/>
  <c r="I70" i="102"/>
  <c r="E20" i="65" l="1"/>
  <c r="D38" i="72"/>
  <c r="K7" i="102" l="1"/>
  <c r="S9" i="103"/>
  <c r="T9" i="103" s="1"/>
  <c r="I9" i="103" l="1"/>
  <c r="I43" i="103"/>
  <c r="E58" i="89" l="1"/>
  <c r="H58" i="89" s="1"/>
  <c r="H59" i="89" s="1"/>
  <c r="E60" i="78"/>
  <c r="E57" i="88"/>
  <c r="E58" i="84"/>
  <c r="E57" i="95"/>
  <c r="E55" i="76"/>
  <c r="E50" i="87"/>
  <c r="E54" i="77"/>
  <c r="E50" i="86"/>
  <c r="E55" i="97"/>
  <c r="E56" i="82"/>
  <c r="E53" i="94"/>
  <c r="E52" i="85"/>
  <c r="E58" i="93"/>
  <c r="E57" i="80"/>
  <c r="E59" i="83"/>
  <c r="E50" i="74"/>
  <c r="E58" i="91"/>
  <c r="E54" i="90"/>
  <c r="C47" i="72"/>
  <c r="E51" i="98"/>
  <c r="E56" i="81"/>
  <c r="E59" i="79"/>
  <c r="E51" i="75"/>
  <c r="E51" i="92"/>
  <c r="E54" i="99"/>
  <c r="E59" i="96"/>
  <c r="E56" i="100"/>
  <c r="E52" i="73"/>
  <c r="E58" i="101"/>
  <c r="K14" i="109" l="1"/>
  <c r="F67" i="102" l="1"/>
  <c r="G67" i="102" s="1"/>
  <c r="G62" i="102" s="1"/>
  <c r="F49" i="67"/>
  <c r="G49" i="67" s="1"/>
  <c r="G44" i="67" s="1"/>
  <c r="G54" i="67" s="1"/>
  <c r="F17" i="68"/>
  <c r="G17" i="68" s="1"/>
  <c r="G12" i="68" s="1"/>
  <c r="K12" i="68" l="1"/>
  <c r="J12" i="68"/>
  <c r="J65" i="68" s="1"/>
  <c r="G65" i="68"/>
  <c r="E33" i="103"/>
  <c r="G33" i="103" s="1"/>
  <c r="G74" i="102"/>
  <c r="I62" i="102"/>
  <c r="E22" i="103"/>
  <c r="G22" i="103" s="1"/>
  <c r="G7" i="65"/>
  <c r="G8" i="65"/>
  <c r="G9" i="65" l="1"/>
  <c r="G11" i="65" s="1"/>
  <c r="H20" i="65" s="1"/>
  <c r="G23" i="103"/>
  <c r="I23" i="103" s="1"/>
  <c r="Q8" i="103"/>
  <c r="S8" i="103" s="1"/>
  <c r="T8" i="103" s="1"/>
  <c r="J62" i="102"/>
  <c r="I74" i="102"/>
  <c r="Q5" i="103"/>
  <c r="G40" i="103"/>
  <c r="I40" i="103" s="1"/>
  <c r="S5" i="103" l="1"/>
  <c r="T5" i="103" s="1"/>
  <c r="G42" i="103"/>
  <c r="G44" i="103" l="1"/>
  <c r="G45" i="103"/>
  <c r="G46" i="103" s="1"/>
  <c r="G43" i="103"/>
  <c r="G13" i="65"/>
  <c r="Q15" i="103" l="1"/>
  <c r="R4" i="103" s="1"/>
  <c r="S4" i="103" s="1"/>
  <c r="G47" i="103"/>
  <c r="T4" i="103" l="1"/>
  <c r="F24" i="57" l="1"/>
  <c r="F34" i="57" s="1"/>
  <c r="F36" i="57" s="1"/>
  <c r="I7" i="58" l="1"/>
  <c r="J7" i="58" s="1"/>
  <c r="K7" i="58" s="1"/>
  <c r="I13" i="58"/>
  <c r="J13" i="58" s="1"/>
  <c r="K13" i="58" s="1"/>
  <c r="I9" i="58"/>
  <c r="J9" i="58" s="1"/>
  <c r="K9" i="58" s="1"/>
  <c r="I10" i="58"/>
  <c r="J10" i="58" s="1"/>
  <c r="K10" i="58" s="1"/>
  <c r="I11" i="58"/>
  <c r="J11" i="58" s="1"/>
  <c r="K11" i="58" s="1"/>
  <c r="I12" i="58"/>
  <c r="J12" i="58" s="1"/>
  <c r="K12" i="58" s="1"/>
  <c r="I14" i="58"/>
  <c r="J14" i="58" s="1"/>
  <c r="K14" i="58" s="1"/>
  <c r="I8" i="58"/>
  <c r="J8" i="58" s="1"/>
  <c r="K8" i="58" s="1"/>
  <c r="K16" i="58" l="1"/>
  <c r="K33" i="58" s="1"/>
  <c r="K34" i="58" s="1"/>
  <c r="K35" i="58" s="1"/>
  <c r="C5" i="109" l="1"/>
  <c r="D13" i="109" l="1"/>
  <c r="G13" i="109" s="1"/>
  <c r="D14" i="109"/>
  <c r="D12" i="109"/>
  <c r="G12" i="109" s="1"/>
  <c r="D15" i="109"/>
  <c r="D11" i="109"/>
  <c r="H11" i="109" l="1"/>
  <c r="G11" i="109"/>
  <c r="G17" i="109" s="1"/>
  <c r="G19" i="109" l="1"/>
  <c r="G20" i="109"/>
  <c r="C22" i="109" l="1"/>
  <c r="G28" i="109"/>
  <c r="G12" i="65" l="1"/>
  <c r="G14" i="65" s="1"/>
  <c r="G15" i="65" s="1"/>
  <c r="E12" i="65"/>
  <c r="E50" i="101" l="1"/>
  <c r="E47" i="97"/>
  <c r="E47" i="76"/>
  <c r="E48" i="100"/>
  <c r="E51" i="83"/>
  <c r="E42" i="86"/>
  <c r="E44" i="73"/>
  <c r="E50" i="91"/>
  <c r="E46" i="77"/>
  <c r="E42" i="74"/>
  <c r="E42" i="87"/>
  <c r="E44" i="85"/>
  <c r="E49" i="88"/>
  <c r="E51" i="79"/>
  <c r="E51" i="96"/>
  <c r="E43" i="92"/>
  <c r="E43" i="75"/>
  <c r="E49" i="95"/>
  <c r="E50" i="89"/>
  <c r="G50" i="89" s="1"/>
  <c r="G54" i="89" s="1"/>
  <c r="G55" i="89" s="1"/>
  <c r="H61" i="89" s="1"/>
  <c r="E48" i="82"/>
  <c r="E50" i="84"/>
  <c r="E49" i="80"/>
  <c r="E52" i="78"/>
  <c r="E45" i="94"/>
  <c r="E50" i="93"/>
  <c r="E46" i="90"/>
  <c r="E43" i="98"/>
  <c r="E46" i="99"/>
  <c r="E48" i="81"/>
  <c r="B39" i="72"/>
  <c r="G21" i="65"/>
  <c r="H18" i="65"/>
  <c r="H62" i="89" l="1"/>
  <c r="H63" i="89"/>
  <c r="H22" i="65"/>
  <c r="H23" i="65" s="1"/>
  <c r="G49" i="103"/>
  <c r="Q14" i="103" l="1"/>
  <c r="G23" i="65"/>
  <c r="G50" i="103"/>
  <c r="Q17" i="103" s="1"/>
  <c r="H25" i="65"/>
  <c r="J27" i="103" s="1"/>
  <c r="J30" i="103" s="1"/>
  <c r="G52" i="103" l="1"/>
  <c r="G54" i="103"/>
  <c r="S14" i="103"/>
  <c r="Q19" i="103"/>
  <c r="T14" i="103" l="1"/>
  <c r="S17" i="10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ingaux23.sanear</author>
  </authors>
  <commentList>
    <comment ref="E38" authorId="0" shapeId="0" xr:uid="{00000000-0006-0000-2C00-000001000000}">
      <text>
        <r>
          <rPr>
            <b/>
            <sz val="9"/>
            <color indexed="81"/>
            <rFont val="Tahoma"/>
            <family val="2"/>
          </rPr>
          <t>ingaux23.sanear:</t>
        </r>
        <r>
          <rPr>
            <sz val="9"/>
            <color indexed="81"/>
            <rFont val="Tahoma"/>
            <family val="2"/>
          </rPr>
          <t xml:space="preserve">
Profundidad promedio. Adicionalmente la caja queda elevada sobre el nivel del terreno</t>
        </r>
      </text>
    </comment>
  </commentList>
</comments>
</file>

<file path=xl/sharedStrings.xml><?xml version="1.0" encoding="utf-8"?>
<sst xmlns="http://schemas.openxmlformats.org/spreadsheetml/2006/main" count="6271" uniqueCount="812">
  <si>
    <t>ITEM</t>
  </si>
  <si>
    <t>DESCRIPCIÓN</t>
  </si>
  <si>
    <t>UNIDAD</t>
  </si>
  <si>
    <t>CANTIDAD TOTAL</t>
  </si>
  <si>
    <t>ml</t>
  </si>
  <si>
    <t>un</t>
  </si>
  <si>
    <t>2.2</t>
  </si>
  <si>
    <t xml:space="preserve">EXCAVACIONES , RELLENOS Y TERRAPLEN </t>
  </si>
  <si>
    <t>4.1</t>
  </si>
  <si>
    <t>UN</t>
  </si>
  <si>
    <t>CANTIDAD</t>
  </si>
  <si>
    <t>ML</t>
  </si>
  <si>
    <t>Descripción</t>
  </si>
  <si>
    <t>U.M.</t>
  </si>
  <si>
    <t>1. MATERIALES</t>
  </si>
  <si>
    <t>V/UNITARIO</t>
  </si>
  <si>
    <t>V/TOTAL</t>
  </si>
  <si>
    <t/>
  </si>
  <si>
    <t>SUBTOTAL</t>
  </si>
  <si>
    <t>2. MAQUINARIA Y EQUIPO</t>
  </si>
  <si>
    <t>Rendimiento</t>
  </si>
  <si>
    <t>3. TRANSPORTE</t>
  </si>
  <si>
    <t>4. MANO DE OBRA</t>
  </si>
  <si>
    <t>COSTOS DIRECTOS</t>
  </si>
  <si>
    <t>HERRAMIENTA Y EQUIPO MENOR (%M.O)</t>
  </si>
  <si>
    <t>%</t>
  </si>
  <si>
    <t>und</t>
  </si>
  <si>
    <t xml:space="preserve">ESTRUCTURAS </t>
  </si>
  <si>
    <t>UND</t>
  </si>
  <si>
    <t>HORA</t>
  </si>
  <si>
    <t>JORNAL</t>
  </si>
  <si>
    <t>SENA</t>
  </si>
  <si>
    <t>VALOR</t>
  </si>
  <si>
    <t>FACTOR</t>
  </si>
  <si>
    <t>PRELIMINARES</t>
  </si>
  <si>
    <t>CAPITULO</t>
  </si>
  <si>
    <t>m²</t>
  </si>
  <si>
    <t>COSTOS INDIRECTOS (A+I+U)</t>
  </si>
  <si>
    <t>VALOR UNITARIO</t>
  </si>
  <si>
    <t>m³</t>
  </si>
  <si>
    <t>m³/Km</t>
  </si>
  <si>
    <t>URBANISMO</t>
  </si>
  <si>
    <t>Kg</t>
  </si>
  <si>
    <t>KG</t>
  </si>
  <si>
    <t>5.1</t>
  </si>
  <si>
    <t>VALOR TOTAL OBRA (CD+CI)</t>
  </si>
  <si>
    <t>TOTAL PROYECTO</t>
  </si>
  <si>
    <t>3.1</t>
  </si>
  <si>
    <t>Und</t>
  </si>
  <si>
    <t>FACTOR MULTIPLICADOR INTERVENTORÍA</t>
  </si>
  <si>
    <t>A</t>
  </si>
  <si>
    <t>LIT</t>
  </si>
  <si>
    <t>PARCIAL</t>
  </si>
  <si>
    <t>VALOR (%)</t>
  </si>
  <si>
    <t>VALOR BASE</t>
  </si>
  <si>
    <t>B</t>
  </si>
  <si>
    <t>PRESTACIONES SOCIALES</t>
  </si>
  <si>
    <t>A/12</t>
  </si>
  <si>
    <t>Intereses de cesantías</t>
  </si>
  <si>
    <t>Prima anual</t>
  </si>
  <si>
    <t>Caja de compensacion</t>
  </si>
  <si>
    <t>ICBF</t>
  </si>
  <si>
    <t>Seguridad Social (salud)</t>
  </si>
  <si>
    <t>Seguridad Social (pensión)</t>
  </si>
  <si>
    <t>Vacaciones</t>
  </si>
  <si>
    <t>A/24</t>
  </si>
  <si>
    <t>C</t>
  </si>
  <si>
    <t>GASTOS GENERALES</t>
  </si>
  <si>
    <t>D</t>
  </si>
  <si>
    <t>E</t>
  </si>
  <si>
    <t>UTILIDAD</t>
  </si>
  <si>
    <t>D*10%</t>
  </si>
  <si>
    <t>FACTOR MULTIPLICADOR</t>
  </si>
  <si>
    <t>Director de Interventoría</t>
  </si>
  <si>
    <t>PRESUPUESTO DE OBRA</t>
  </si>
  <si>
    <t>% PRESUPUESTO INTERVENTORIA</t>
  </si>
  <si>
    <t>CONCEPTO</t>
  </si>
  <si>
    <t>F</t>
  </si>
  <si>
    <t>Sueldo Mes Básico</t>
  </si>
  <si>
    <t>% Dedicación</t>
  </si>
  <si>
    <t>F.M.</t>
  </si>
  <si>
    <t>Valor Mes (AxBxC)</t>
  </si>
  <si>
    <t>No. Meses</t>
  </si>
  <si>
    <t>Total Parcial (DxE)</t>
  </si>
  <si>
    <t>OTROS COSTOS DIRECTOS</t>
  </si>
  <si>
    <t>Otros Costos Directos</t>
  </si>
  <si>
    <t>Cantidad</t>
  </si>
  <si>
    <t>Valor Unitario</t>
  </si>
  <si>
    <t>Total</t>
  </si>
  <si>
    <t>Transporte terrestre</t>
  </si>
  <si>
    <t>Alojamientos y manutención</t>
  </si>
  <si>
    <t>SUBTOTAL COSTOS DIRECTOS (3)</t>
  </si>
  <si>
    <t>RESUMEN GENERAL</t>
  </si>
  <si>
    <t>VALOR TOTAL OFERTA</t>
  </si>
  <si>
    <t>VALOR OBRA CIVIL</t>
  </si>
  <si>
    <t>VALOR SUMUNISTRO</t>
  </si>
  <si>
    <t xml:space="preserve">MUNICIPIO DE TÁMESIS - ANTIOQUIA </t>
  </si>
  <si>
    <t>SECRETARÍA DE PLANEACIÓN - DEPENDENCIA DE INFRAESTRUCTURA Y OBRAS PÚBLICAS</t>
  </si>
  <si>
    <t>CONSTRUCCIÓN DE PLAN MAESTRO DE ACUEDUCTO Y ALCANTARILLADO EN EL MUNICIPIO DE TÁMESIS - ANTIOQUIA</t>
  </si>
  <si>
    <t>TOTAL COSTOS  DE OBRA</t>
  </si>
  <si>
    <t>TOTAL COSTOS  DE SUMINISTRO</t>
  </si>
  <si>
    <t>TOTAL COSTO OBRA+SUMINISTRO</t>
  </si>
  <si>
    <r>
      <t xml:space="preserve">
</t>
    </r>
    <r>
      <rPr>
        <b/>
        <sz val="9"/>
        <rFont val="Verdana"/>
        <family val="2"/>
      </rPr>
      <t>INTERVENTORÍA, TÉCNICA, ADMINISTRATIVA, AMBIENTAL Y FINANCIERA AL CONTRATO DE EJECUCIÓN DE LAS OBRAS PARA LA CONSTRUCCIÓN DE PLAN MAESTRO DE ACUEDUCTO Y ALCANTARILLADO EN EL MUNICIPIO DE TÁMESIS - ANTIOQUIA</t>
    </r>
  </si>
  <si>
    <t>LOCALIZACIÓN TRAZADO Y REPLANTEO</t>
  </si>
  <si>
    <r>
      <t>m</t>
    </r>
    <r>
      <rPr>
        <sz val="10"/>
        <color indexed="8"/>
        <rFont val="Calibri"/>
        <family val="2"/>
      </rPr>
      <t>³/Km</t>
    </r>
  </si>
  <si>
    <r>
      <t>m</t>
    </r>
    <r>
      <rPr>
        <sz val="10"/>
        <color indexed="8"/>
        <rFont val="Calibri"/>
        <family val="2"/>
      </rPr>
      <t>²</t>
    </r>
  </si>
  <si>
    <t>Lleno con material granular, triturado de 3/4" para apoyo de tubería</t>
  </si>
  <si>
    <t xml:space="preserve">Lleno y apisonado de zanjas con material seleccionado de la excavación, densidad de compactación &gt;90% PM </t>
  </si>
  <si>
    <t>Lleno compactado mecanicamente con material de préstamo densidad de compactación &gt;90% PM</t>
  </si>
  <si>
    <t>entibado permanente de zanjas</t>
  </si>
  <si>
    <t xml:space="preserve">Entibado temporal de zanja </t>
  </si>
  <si>
    <t>Demolición de cámaras de inspección MH</t>
  </si>
  <si>
    <t>Demolición de estructuras especiales, en puentes, coberturas y empotramientos</t>
  </si>
  <si>
    <t>Manejo de aguas residuales</t>
  </si>
  <si>
    <t>Demolición y extracción de tubería existente</t>
  </si>
  <si>
    <t>VALOR TOTAL SUMINISTRO (CS+A)</t>
  </si>
  <si>
    <t>Construcción de caja de empalme fundida in situ de (45x45)cm</t>
  </si>
  <si>
    <t>Suministro de tubería de 6" de Pared Estructural para Alcantarillado, según Norma NTC 3722-1 (Novafort o Similar) para conexiones domiciliarias</t>
  </si>
  <si>
    <t>instalación de tubería de 6" de Pared Estructural para Alcantarillado, según Norma NTC 3722-1 (Novafort o Similar) para conexiones domiciliarias</t>
  </si>
  <si>
    <t>Suministro de tubería de 8" de Pared Estructural para Alcantarillado, según Norma NTC 3722-1 (Novafort o Similar) para conexiones domiciliarias</t>
  </si>
  <si>
    <t>instalación de tubería de 8" de Pared Estructural para Alcantarillado, según Norma NTC 3722-1 (Novafort o Similar) para conexiones domiciliarias</t>
  </si>
  <si>
    <t>Suministro de tubería de 10" de Pared Estructural para Alcantarillado, según Norma NTC 3722-1 (Novafort o Similar) para conexiones domiciliarias</t>
  </si>
  <si>
    <t>instalación de tubería de 10" de Pared Estructural para Alcantarillado, según Norma NTC 3722-1 (Novafort o Similar) para conexiones domiciliarias</t>
  </si>
  <si>
    <t>Suministro de tubería de 12" de Pared Estructural para Alcantarillado, según Norma NTC 3722-1 (Novafort o Similar) para conexiones domiciliarias</t>
  </si>
  <si>
    <t>instalación de tubería de 12" de Pared Estructural para Alcantarillado, según Norma NTC 3722-1 (Novafort o Similar) para conexiones domiciliarias</t>
  </si>
  <si>
    <t>Suministro de tubería de 14" de Pared Estructural para Alcantarillado, según Norma NTC 3722-1 (Novafort o Similar) para conexiones domiciliarias</t>
  </si>
  <si>
    <t>instalación de tubería de 14" de Pared Estructural para Alcantarillado, según Norma NTC 3722-1 (Novafort o Similar) para conexiones domiciliarias</t>
  </si>
  <si>
    <t>Suministro de tubería de 16" de Pared Estructural para Alcantarillado, según Norma NTC 3722-1 (Novafort o Similar) para conexiones domiciliarias</t>
  </si>
  <si>
    <t>instalación de tubería de 16" de Pared Estructural para Alcantarillado, según Norma NTC 3722-1 (Novafort o Similar) para conexiones domiciliarias</t>
  </si>
  <si>
    <t>ALCANTARILLADO Y AGUAS RESIDUALES</t>
  </si>
  <si>
    <t>Codo 6"45º PVC y empalme a la red domiciliar existente.</t>
  </si>
  <si>
    <t>Construcción de Aliviadero de cañuela</t>
  </si>
  <si>
    <t>CONCRETO PARA PAVIMENTO RIGIDO 24.5 MPa - (3500 PSI), INCLUYE JUNTA EN ASFALTO</t>
  </si>
  <si>
    <t>Cesantias</t>
  </si>
  <si>
    <t>suministro transporte e instalacion de concreto de 28 Mpa. Para Cabezote de descarga,</t>
  </si>
  <si>
    <t>Construcción y/o reconstrucción de cordones de andenes en concreto f`c = 210 kg/cm2</t>
  </si>
  <si>
    <t>Suministro, transporte e instalación de Concreto  f'c = 210 kg/cm2 para estructuras especiales, atraques y empotramientos</t>
  </si>
  <si>
    <t>Suministro y Transporte kit Silla Yee PVC de 8"x6"</t>
  </si>
  <si>
    <t>Instalación de kit Silla Yee PVC de 8"x6"</t>
  </si>
  <si>
    <t>Suministro y Transporte kit Silla Yee PVC de 10"x6"</t>
  </si>
  <si>
    <t>Instalación de kit Silla Yee PVC de 10"x6"</t>
  </si>
  <si>
    <t>Suministro y Transporte kit Silla Yee PVC de 12"x6"</t>
  </si>
  <si>
    <t>Instalación de kit Silla Yee PVC de 12"x6"</t>
  </si>
  <si>
    <t>Suministro y Transporte kit Silla Yee PVC de 14"x6"</t>
  </si>
  <si>
    <t>Instalación de kit Silla Yee PVC de 14"x6"</t>
  </si>
  <si>
    <t>Suministro y Transporte kit Silla Yee PVC de 16"x6"</t>
  </si>
  <si>
    <t>Instalación de kit Silla Yee PVC de 16"x6"</t>
  </si>
  <si>
    <t>CORTE Y ROTURA DE PAVIMENTO RÍGIDO PARA ZANJAS  Incluye cargue, transporte y botada de escombros hasta 10km hasta el sitio que lo indique la interventoría.</t>
  </si>
  <si>
    <t>Rotura y demolicion de andenes incluye, cargue, transporte y botada de escombro. Incluye retiro de cordones, enchape (baldosa, baldosín forros en arenón, madera, vinilo, granito esmerilado, concreto, pisos en gres, entre otros), Incluye cargue, transporte y botada de escombros hasta 10km hasta el sitio que lo indique la interventoría.</t>
  </si>
  <si>
    <t>Excavación mecanica en material heterogéneo 2m - 4m, no incluye botada ni entibado. Incluye cargue, transporte y botada de escombros hasta 10km hasta el sitio que lo indique la interventoría.</t>
  </si>
  <si>
    <t>Excavación en Roca a cualquier profundidad y bajo cualquier condición de humedad por métodos no explosivos, Incluye cargue, transporte y botada de escombros hasta 10km hasta el sitio que lo indique la interventoría.</t>
  </si>
  <si>
    <t>Distancia botadero</t>
  </si>
  <si>
    <t>Distancia Fuente materiales</t>
  </si>
  <si>
    <t>Retiro y botada de materiales resultantes de la excavacion y demoliciones a cualquier distancia incluye cargue</t>
  </si>
  <si>
    <t>PRESUPUESTO ACUEDUCTO</t>
  </si>
  <si>
    <t>Válvulas de compuerta, vastago no ascendente  sello elástico bridada en los siguientes diámetros:</t>
  </si>
  <si>
    <t>Suministro, transporte e instalación de redes</t>
  </si>
  <si>
    <t>Caja para válvula de 21 Mpa (0,4 x 0,4 X0,5m medidas internas e=0,10m) con tapa polimérica de 0,4x0,4m, incluye herraje</t>
  </si>
  <si>
    <t>SEÑALIZACIÓN Y ELEMENTOS</t>
  </si>
  <si>
    <t>Referenciación de elementos de acueducto y alcantarillado</t>
  </si>
  <si>
    <t>Suministro, transporte y colocación de Cinta de Polietileno color azul e=10cm,  para Señalización de redes de acueducto</t>
  </si>
  <si>
    <t>m</t>
  </si>
  <si>
    <t>Excavación manual en cualquier material y grado de humedad, para nichos de investigación y trabajos no asociados directamente a la instalacion de las tuberias</t>
  </si>
  <si>
    <t>Excavación manual en material heterogéneo húmedo &lt;2 m, no incluye entibado. Incluye cargue, transporte y botada de escombros hasta 10km hasta el sitio que lo indique la interventoría. (Domiciliarias)</t>
  </si>
  <si>
    <t>Excavación manual en material heterogéneo 2m - 4m, no incluye botada ni entibado. Incluye cargue, transporte y botada de escombros hasta 10km hasta el sitio que lo indique la interventoría.</t>
  </si>
  <si>
    <t>Construcción de cono concentrico, cuello, base y cañuela para MH de Ø1,2m. Incluye suministro e nistalación de tapa</t>
  </si>
  <si>
    <t>Suministro de tubería de 18" de Pared Estructural para Alcantarillado, según Norma NTC 3722-1 (Novafort o Similar) para conexiones domiciliarias</t>
  </si>
  <si>
    <t>instalación de tubería de 18" de Pared Estructural para Alcantarillado, según Norma NTC 3722-1 (Novafort o Similar) para conexiones domiciliarias</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</si>
  <si>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</si>
  <si>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Reparacion de domiciliares de acueducto</t>
  </si>
  <si>
    <t>Construcción de PISO EN ADOQUÍN CUADRADO EN CONCRETO DE 20x20x6cm. Incluye suministro y transporte de los adoquines, cama de asiento en arena limpia de 5 cm, sello de juntas en arena, cortes a máquina. Seguir recomendación del MEP y patrones de instalación del ICPC. El adoquín deberá resellarse por 2 veces con un lapso de 4 meses luego de su instalación y cumplir con la norma NTC 2017.</t>
  </si>
  <si>
    <t>m3</t>
  </si>
  <si>
    <t>Suministro, transporte y colocación de base granular de máximo Ø 1½", reacomodado con medios MANUALES y compactado al 100% mínimo del ensayo del proctor modificado, según normas para la construcción de pavimentos del INVIAS, y todo lo necesario para su correcta construcción y funcionamiento. Su medida será tomada en sitio ya compactado.</t>
  </si>
  <si>
    <t>Construccion cámara de  caída de 315 mm en PVC</t>
  </si>
  <si>
    <t>Construcción de Sumidero Tipo B para aguas lluvias incluye canastilla</t>
  </si>
  <si>
    <t>CANTIDADES CÁRCAMO TÍPICO</t>
  </si>
  <si>
    <t>A continuación se presentan los cálculos de las cantidades de obra para la contrucción del cárcamo típico</t>
  </si>
  <si>
    <t>OBRA CIVIL</t>
  </si>
  <si>
    <t>Excavación de 0 -2 m</t>
  </si>
  <si>
    <t>•</t>
  </si>
  <si>
    <t>Tuberia de descarga</t>
  </si>
  <si>
    <t>Longitud</t>
  </si>
  <si>
    <t>L=</t>
  </si>
  <si>
    <t>Ancho brecha</t>
  </si>
  <si>
    <t>a=</t>
  </si>
  <si>
    <t>Profundidad</t>
  </si>
  <si>
    <t>h=</t>
  </si>
  <si>
    <t>→</t>
  </si>
  <si>
    <t>V=</t>
  </si>
  <si>
    <r>
      <t>m</t>
    </r>
    <r>
      <rPr>
        <vertAlign val="superscript"/>
        <sz val="10"/>
        <color indexed="8"/>
        <rFont val="Arial"/>
        <family val="2"/>
      </rPr>
      <t>3</t>
    </r>
  </si>
  <si>
    <t>Cárcamo sin caja de descarga</t>
  </si>
  <si>
    <t>Longitud  interna</t>
  </si>
  <si>
    <t>Ancho libre</t>
  </si>
  <si>
    <t>Espesor de muros</t>
  </si>
  <si>
    <t>em=</t>
  </si>
  <si>
    <t>Sobreancho</t>
  </si>
  <si>
    <t>s=</t>
  </si>
  <si>
    <t>Espesor de solado</t>
  </si>
  <si>
    <t>e=</t>
  </si>
  <si>
    <t>Espesor de material granular para cimentación</t>
  </si>
  <si>
    <t>C=</t>
  </si>
  <si>
    <t>Profundidad libre inicial</t>
  </si>
  <si>
    <t>hi=</t>
  </si>
  <si>
    <t>Profundidad libre final</t>
  </si>
  <si>
    <t>hf=</t>
  </si>
  <si>
    <t>Espesor de losa de fondo</t>
  </si>
  <si>
    <t>elf=</t>
  </si>
  <si>
    <t>Caja de descarga</t>
  </si>
  <si>
    <t xml:space="preserve">Longitud  </t>
  </si>
  <si>
    <t xml:space="preserve">Ancho </t>
  </si>
  <si>
    <t>Espesor  de muros</t>
  </si>
  <si>
    <t>Profundidad cimentacion</t>
  </si>
  <si>
    <t>hc=</t>
  </si>
  <si>
    <t>Profundidad de solado</t>
  </si>
  <si>
    <t>Losa de fondo</t>
  </si>
  <si>
    <t>Porcentaje en material comun</t>
  </si>
  <si>
    <t>Cantidad Total</t>
  </si>
  <si>
    <r>
      <t>m</t>
    </r>
    <r>
      <rPr>
        <vertAlign val="superscript"/>
        <sz val="10"/>
        <color indexed="8"/>
        <rFont val="Arial"/>
        <family val="2"/>
      </rPr>
      <t>3</t>
    </r>
  </si>
  <si>
    <t>Excavación en roca</t>
  </si>
  <si>
    <t>Concreto de 28Mpa</t>
  </si>
  <si>
    <t>Carcamo sin caja de descarga</t>
  </si>
  <si>
    <t>Solado concreto de 2500 PSI</t>
  </si>
  <si>
    <t>Material granular para cimentación</t>
  </si>
  <si>
    <t>3.3.2</t>
  </si>
  <si>
    <t>Botada de material</t>
  </si>
  <si>
    <t>Cantidad total</t>
  </si>
  <si>
    <t>TUBERÍA Y ACCESORIOS</t>
  </si>
  <si>
    <t>Tubería PVC 10 pulg</t>
  </si>
  <si>
    <t>Acero de refuerzo 60000 PSI (cuantia)</t>
  </si>
  <si>
    <t>CÁRCAMOS DE 7 ME DE LONGITUD, INCLUYE CAJA DE DESCARGA, 5 M DE TUBERÍA PVC  DE 10 PULGADAS PARA CONEXIÓN A RED DE ALCANTARILLADO PLUVIAL, EXCAVACIÓN, BOTADA DE MATERIAL Y REJILLA EN HIERRO DUCTIL PARA TRÁFICO VEHICULAR</t>
  </si>
  <si>
    <t xml:space="preserve">Rejilla metálica (hierro dúctil)  y marco para sumidero de 1000X650 mm </t>
  </si>
  <si>
    <t>CANTIDADES CANAL ESCALONADO</t>
  </si>
  <si>
    <t>Descapote</t>
  </si>
  <si>
    <t>Ancho libre de canal</t>
  </si>
  <si>
    <t>Espeso de muros</t>
  </si>
  <si>
    <t>m2</t>
  </si>
  <si>
    <t>Paredes</t>
  </si>
  <si>
    <t>Llave de anclaje</t>
  </si>
  <si>
    <t>Acero de refuerzo (cuantia)</t>
  </si>
  <si>
    <t>Longitud promedio de canales escalonados</t>
  </si>
  <si>
    <t>Longitud promedio de canal escalonado</t>
  </si>
  <si>
    <t>Total concreto</t>
  </si>
  <si>
    <t>A continuación se presentan los cálculos de las cantidades de obra para la contrucción de un canal escalonado típico con 30 cm de huella,  25 cm de contrahuella, ancho de 0.6m y altura de muros de 0.6m, por metro lineal</t>
  </si>
  <si>
    <t>Concreto de 28 Mpa para canales escalonados o estructuras de discipación de energia en las descargas de aguas lluvias a las fuentes, con dimensiones de 0.3 de huellla  y 0.25 de contrahuella, espesor de muros de 0.15, ancho del canal de 0.6 y altura de muros de 0.6, incluye  una llave de anclaje. No incluye acero de refuerzo</t>
  </si>
  <si>
    <t>PRESUPUESTO ALCANTARILLADO RESIDUAL</t>
  </si>
  <si>
    <t>PRESUPUESTO ALCANTARILLADO PLUVIAL</t>
  </si>
  <si>
    <t>Cargue, retiro y botada de material sobrante y escombros, a cualquier distancia, para trabajos no asociados directamente a la instalación de las tuberías. Distancia hasta 25 km.</t>
  </si>
  <si>
    <t>AUTOMATIZACIÓN PTAP</t>
  </si>
  <si>
    <t>global</t>
  </si>
  <si>
    <t>Adecuaciones eléctricas para instalación de equipos</t>
  </si>
  <si>
    <t>Fortalecimiento institucional</t>
  </si>
  <si>
    <t>IVA 19%</t>
  </si>
  <si>
    <t>suministro Válvula de compuerta en hierro dúctil, vástago no ascendente, sello elástico, según norma de fabricación AWWWA C-515/509, extremo brida de 50 mm (2")</t>
  </si>
  <si>
    <t>suministro Válvula de compuerta en hierro dúctil, vástago no ascendente, sello elástico, según norma de fabricación AWWWA C-515/509, extremo brida 75 mm (3")</t>
  </si>
  <si>
    <t>suministro Válvula de compuerta en hierro dúctil, vástago no ascendente, sello elástico, según norma de fabricación AWWWA C-515/509, extremo brida 100mm (4")</t>
  </si>
  <si>
    <t>Instalacion Válvula de compuerta en hierro dúctil, vástago no ascendente, sello elástico, según norma de fabricación AWWWA C-515/509, extremo brida de 50 mm (2")</t>
  </si>
  <si>
    <t>Instalacion Válvula de compuerta en hierro dúctil, vástago no ascendente, sello elástico, según norma de fabricación AWWWA C-515/509, extremo brida 75 mm (3")</t>
  </si>
  <si>
    <t>Instalacion Válvula de compuerta en hierro dúctil, vástago no ascendente, sello elástico, según norma de fabricación AWWWA C-515/509, extremo brida 100mm (4")</t>
  </si>
  <si>
    <t xml:space="preserve">suministro Brida ajustable PVC SCH 80 de 50 mm  (2") </t>
  </si>
  <si>
    <t xml:space="preserve">Suministro Brida ajustable PVC SCH 80 150 PSI, de 80 mm  (3") </t>
  </si>
  <si>
    <t>suministro Brida ajustable PVC SCH 80 150 PSI de 100 mm  (4")</t>
  </si>
  <si>
    <t xml:space="preserve">instalación Brida ajustable PVC SCH 80 de 50 mm  (2") </t>
  </si>
  <si>
    <t xml:space="preserve">instalación Brida ajustable PVC SCH 80 150 PSI, de 80 mm  (3") </t>
  </si>
  <si>
    <t>instalación Brida ajustable PVC SCH 80 150 PSI de 100 mm  (4")</t>
  </si>
  <si>
    <t>ST collares de derivacion</t>
  </si>
  <si>
    <t>Instalacion collares de derivacion</t>
  </si>
  <si>
    <t>Suministro y transporte de Multiparamétrico: Medidor de Turbiedad y pH para agua cruda, rango Turbidez 0-4000NTU, rango Ph 0-14, Indicador montaje en Pared, alimentación 100-240Vac, marca ABB ref. AWT420-400</t>
  </si>
  <si>
    <t>Suministro y transporte de Medidor de Turbiedad para agua tratada, rango Turbidez 0-40NTU, Indicador montaje en Pared, alimentación 120Vac, marca ABB ref. 4690</t>
  </si>
  <si>
    <t>Suministro y transporte de Medidor de cloro residual y pH para agua tratada, rango cloro 0-20ppm , rango pH 0- 14, Indicador montaje en Pared, alimentación 120Vac, marca ABB ref. AW40</t>
  </si>
  <si>
    <t>Suministro, transporte de PLC, módulos de entradas análogas para recibir multiparamétricos de agua cruda, agua tratada, nivel de tanque de almacenamiento, TV de 50 pulgadas con su base, tablero de control para almacenamiento de PLC</t>
  </si>
  <si>
    <t>Suministro, transporte de Cableado de control de multiparamétricos a PLC, de indicadores de caudal a PLC, cableado de sensor de nivel.</t>
  </si>
  <si>
    <t>Suministro, transporte de Medidor de Flujo electromagnético bridado de 12", alimentación 24Vdc, salida 4-20mA, indicación local, marca SEAMETRICS ref. iMAG4700-1200-F1-D1-L</t>
  </si>
  <si>
    <t xml:space="preserve">Suministro, transporte de Sensor de nivel tipo ultrasonido para tanque de 3 metros </t>
  </si>
  <si>
    <t>Instalación de todos los equipos de contro y automatización Programación de runtime, programación de PLC, puesta en servicio, pruebas, manual de operación, capacitación en operación y acompañamiento en funcionamiento</t>
  </si>
  <si>
    <t>Construcción de cajas para medidores de acueducto De 15 mm  (1/2") con tapa metálica y marco</t>
  </si>
  <si>
    <t>B647</t>
  </si>
  <si>
    <t>B671</t>
  </si>
  <si>
    <t>B534</t>
  </si>
  <si>
    <t>B672</t>
  </si>
  <si>
    <t>B1112</t>
  </si>
  <si>
    <t>B1109</t>
  </si>
  <si>
    <t>B538</t>
  </si>
  <si>
    <t>B439A</t>
  </si>
  <si>
    <t>B1114</t>
  </si>
  <si>
    <t>B4</t>
  </si>
  <si>
    <t>B539A</t>
  </si>
  <si>
    <t>B511</t>
  </si>
  <si>
    <t>B515</t>
  </si>
  <si>
    <t>B1115</t>
  </si>
  <si>
    <t>B1077</t>
  </si>
  <si>
    <t>B184P</t>
  </si>
  <si>
    <t>B6</t>
  </si>
  <si>
    <t>D1</t>
  </si>
  <si>
    <t>B70</t>
  </si>
  <si>
    <t>D2</t>
  </si>
  <si>
    <t>B526</t>
  </si>
  <si>
    <t>B5</t>
  </si>
  <si>
    <t>B539</t>
  </si>
  <si>
    <t>B520</t>
  </si>
  <si>
    <t>B2</t>
  </si>
  <si>
    <t>B1</t>
  </si>
  <si>
    <t>B3</t>
  </si>
  <si>
    <t>B542</t>
  </si>
  <si>
    <t>B96</t>
  </si>
  <si>
    <t>Botadero</t>
  </si>
  <si>
    <t>OPTIMIZACIÓN  DE ACUEDUCTO Y ALCANTARILLADO EN EL MUNICIPIO DE TÁMESIS - ANTIOQUIA</t>
  </si>
  <si>
    <t>Cantidad total de estructuras de descarga con cabezote</t>
  </si>
  <si>
    <t>Costo directo Obra Civil/Mano de Obra</t>
  </si>
  <si>
    <t>Costo directo  Suministro</t>
  </si>
  <si>
    <t>Suministro, transporte e instalación de Concreto  f'c = 280 kg/cm2 para estructuras de protección de tuberías con profundidad clave menor a 1 m  en vías. Incluye acero de refuerzo</t>
  </si>
  <si>
    <t xml:space="preserve">Construcción de tapa losa  para cámara de inspección de Ø=1,2 m, (profundidad menor a 1 m)  de concreto f'c=4000 PSI. </t>
  </si>
  <si>
    <t>Suministro  de estación reguladora de presión de diámetro 2 pulg.</t>
  </si>
  <si>
    <t>Intalación Estación reguladora de presión  de diámetro 2 pulg. incluye construcción de caja</t>
  </si>
  <si>
    <t>Suministro  de estación reguladora de presión de diámetro 3 pulg.</t>
  </si>
  <si>
    <t>Intalación Estación reguladora de presión  de diámetro 3 pulg. incluye construcción de caja</t>
  </si>
  <si>
    <t>Suministro Codo 6"45º PVC y empalme a la red domiciliar existente.</t>
  </si>
  <si>
    <t>Instalación Codo 6"45º PVC y empalme a la red domiciliar existente.</t>
  </si>
  <si>
    <t>nichos de investigación y trabajos no asociados directamente a la instalacion de las tuberias</t>
  </si>
  <si>
    <t xml:space="preserve"> CORTE Y ROTURA DE PAVIMENTO ARTICULADO PARA ZANJAS</t>
  </si>
  <si>
    <t>Excavación mecánica en material heterogéneo húmedo &lt;2 m, no incluye entibado.</t>
  </si>
  <si>
    <t>QUITAR TRANSPORTE EN NOMBRE</t>
  </si>
  <si>
    <t>Lleno compactado mecanicamente con material de préstamo densidad de compactación &gt;90% PM TIPO BASE</t>
  </si>
  <si>
    <t>Construcción y/o reconstrucción de andenes en concreto f`c = 210 kg/cm2 e=0,1m, Incluye Refuerzo</t>
  </si>
  <si>
    <t>construccion de acabado de anden vitrificado</t>
  </si>
  <si>
    <t>Construcción de cuneta triangular en concreto de f´c = 3000PSI (21Mpa), ancho 0,40m, alto 0,20m y e=0,10m, incluye entresuelo en triturado de 0,10m de espesor, incluye Acero</t>
  </si>
  <si>
    <t>MOTOBOMBA MANEJO DE AGUAS</t>
  </si>
  <si>
    <t xml:space="preserve"> </t>
  </si>
  <si>
    <t>Entibado Continuo temporal de zanja EN MADERA (Hasta 4 Reusos)</t>
  </si>
  <si>
    <t>Construcción de cilindro para cámara de inspección MH Ø1,2m de concreto de 21 Mpa (3000 PSI). Incluye los pedaños de escalera</t>
  </si>
  <si>
    <t>Excavación en Roca con Compresor</t>
  </si>
  <si>
    <t>Suministro e Instalación de estructura metalica para Construcción de viaductos colgantes para paso de tubería de agua residual domésticas en PVC, a todo costo. Incluye: suministro de materiales, mano de obra, uso de herramientas y equipos, en cable para sujeción principal, cortavientos y péndolas, pernos de sujecióon, pintura anticorrosiva, pintura alumol para tuberías.</t>
  </si>
  <si>
    <t>Suministro, transporte de tuberia PF+UAD de 15 mm  para acometidas de acueducto</t>
  </si>
  <si>
    <t>instalación de tuberia PF+UAD de 15 mm  PVC-P para acometidas de acueducto</t>
  </si>
  <si>
    <t>Suministro, transporte tuberia PVC 4" RDE 21</t>
  </si>
  <si>
    <t>instalación de redes de  tuberia PVC 4" RDE 21</t>
  </si>
  <si>
    <t>INTERVENTORIA DE OBRA CIVIL</t>
  </si>
  <si>
    <t>INTERVENTORIA DE SUMINISTROS</t>
  </si>
  <si>
    <t>Costo tota AU incluido</t>
  </si>
  <si>
    <t>IVA</t>
  </si>
  <si>
    <t>AIU</t>
  </si>
  <si>
    <t>MGA</t>
  </si>
  <si>
    <t xml:space="preserve">Alcantarillado </t>
  </si>
  <si>
    <t>Urbanismo</t>
  </si>
  <si>
    <t xml:space="preserve">Item </t>
  </si>
  <si>
    <t>ACTIVIDADES</t>
  </si>
  <si>
    <t>VALOR CAPÍTULO</t>
  </si>
  <si>
    <t>VALOR CAPÍTULO INCLUYE AIU</t>
  </si>
  <si>
    <t>VALOR IVA</t>
  </si>
  <si>
    <t>SUBTOTAL IVA INCLUIDO</t>
  </si>
  <si>
    <t>ACTIVIDADES - DESCRIPCIÓN</t>
  </si>
  <si>
    <t>Preliminares</t>
  </si>
  <si>
    <t>IVA/5 CAPI</t>
  </si>
  <si>
    <t>TOTAL IVA INCLUIDO</t>
  </si>
  <si>
    <t>Excavaciones</t>
  </si>
  <si>
    <t>Estructuras</t>
  </si>
  <si>
    <t>Obra</t>
  </si>
  <si>
    <t>Suministro</t>
  </si>
  <si>
    <t>Suministros</t>
  </si>
  <si>
    <t>Total obra ALL:</t>
  </si>
  <si>
    <t>Suministros ALL</t>
  </si>
  <si>
    <t>Subtotal Total ALL obra+Sum</t>
  </si>
  <si>
    <t>TOTAL ACUEDUCTO</t>
  </si>
  <si>
    <t>TOTAL ALCANTARILLADO PLUVIAL</t>
  </si>
  <si>
    <t>PRESUPUESTO AGUAS RESIDUALES</t>
  </si>
  <si>
    <t>TOTAL AGUAS RESIDUALES</t>
  </si>
  <si>
    <t xml:space="preserve">INTERVENTORÍA </t>
  </si>
  <si>
    <t>Total suministros</t>
  </si>
  <si>
    <t>COSTO TOTAL OBRA</t>
  </si>
  <si>
    <t>ADMINISTRACIÓN 25%</t>
  </si>
  <si>
    <t>IMPREVISTOS 2%</t>
  </si>
  <si>
    <t>UTILIDAD 5%</t>
  </si>
  <si>
    <t>Componente total  MVCT 2%</t>
  </si>
  <si>
    <t>1.1</t>
  </si>
  <si>
    <t>1.2</t>
  </si>
  <si>
    <t>1.2.1</t>
  </si>
  <si>
    <t>Estampilla Bienestar Adulto Mayor</t>
  </si>
  <si>
    <t>1.2.2</t>
  </si>
  <si>
    <t>Estampilla ProHospital</t>
  </si>
  <si>
    <t>1.2.3</t>
  </si>
  <si>
    <t>Estampilla Politécnico JIC</t>
  </si>
  <si>
    <t>Estampilla Prodesarrollo</t>
  </si>
  <si>
    <t>1.2.5</t>
  </si>
  <si>
    <t>Estampilla IUE</t>
  </si>
  <si>
    <t>1.2.6</t>
  </si>
  <si>
    <t>Tasa Prodeportes</t>
  </si>
  <si>
    <t>1.2.7</t>
  </si>
  <si>
    <t>1.3</t>
  </si>
  <si>
    <t>1.3.1</t>
  </si>
  <si>
    <t>1.3.2</t>
  </si>
  <si>
    <t>1.3.3</t>
  </si>
  <si>
    <t>1.3.4</t>
  </si>
  <si>
    <t>1.3.5</t>
  </si>
  <si>
    <t>1.3.6</t>
  </si>
  <si>
    <t>Profesional social</t>
  </si>
  <si>
    <t xml:space="preserve">Personal </t>
  </si>
  <si>
    <t>4.1.1</t>
  </si>
  <si>
    <t>Profesional ambiental</t>
  </si>
  <si>
    <t>4.1.2</t>
  </si>
  <si>
    <t>4.1.3</t>
  </si>
  <si>
    <t>4.1.4</t>
  </si>
  <si>
    <t xml:space="preserve">VALOR DE GASTOS LEGALIZACIÓN </t>
  </si>
  <si>
    <t>VALOR DEL CONTRATO ($)</t>
  </si>
  <si>
    <t xml:space="preserve">PLAZO DEL CONTRATO (Días) </t>
  </si>
  <si>
    <t>ANTICIPO</t>
  </si>
  <si>
    <t>TIPO DE GARANTÍA</t>
  </si>
  <si>
    <t>VALOR ASEGURADO</t>
  </si>
  <si>
    <t>COBERTURA       (Días )</t>
  </si>
  <si>
    <t>TASA anual</t>
  </si>
  <si>
    <t>PRIMA</t>
  </si>
  <si>
    <t>Cumplimiento</t>
  </si>
  <si>
    <t>Buen Manejo y Correcta Inversión del Anticipo</t>
  </si>
  <si>
    <t>100% del anticipo</t>
  </si>
  <si>
    <t>Salarios y Prestaciones Sociales</t>
  </si>
  <si>
    <t>Estabilidad y Calidad de la Obras</t>
  </si>
  <si>
    <t>Responsabilidad Civil</t>
  </si>
  <si>
    <t>Todo Riesgo en Construcción</t>
  </si>
  <si>
    <t>Subtotal Prima</t>
  </si>
  <si>
    <t>Gastos de expedición</t>
  </si>
  <si>
    <t>I.V.A.</t>
  </si>
  <si>
    <t>TOTAL PÓLIZAS</t>
  </si>
  <si>
    <t>Relación</t>
  </si>
  <si>
    <t>Nota: Debido a que la mayoría de las obras a ejecutar no representan un mayor riesgo para la comunidad, ya que son obras menores, no se considera necesario tener en cuenta la póliza Todo Riesgo en Construcción.</t>
  </si>
  <si>
    <t>TOTAL GASTOS LEGALIZACIÓN</t>
  </si>
  <si>
    <t>ESPEC. NEGC</t>
  </si>
  <si>
    <t>ÍTEM</t>
  </si>
  <si>
    <t>ACTIVIDADES PRELIMINARES</t>
  </si>
  <si>
    <t>SUMINISTRO</t>
  </si>
  <si>
    <t>IMPREVISTOS</t>
  </si>
  <si>
    <t>ADMINISTRACIÓN SUMINISTROS</t>
  </si>
  <si>
    <t>Estimado</t>
  </si>
  <si>
    <t>ACUEDUCTO</t>
  </si>
  <si>
    <t>Localización, trazado y replanteo</t>
  </si>
  <si>
    <t>EXCAVACIONES, RELLENOS Y TERRAPLÉN</t>
  </si>
  <si>
    <t>Concreto para pavimento rígido 24.5 MPa - (3500 PSI). Incluye junta en asfalto</t>
  </si>
  <si>
    <t>Suministro Válvula de compuerta en hierro dúctil, vástago no ascendente, sello elástico, según norma de fabricación AWWWA C-515/509, extremo brida de 50 mm (2")</t>
  </si>
  <si>
    <t>Suministro Válvula de compuerta en hierro dúctil, vástago no ascendente, sello elástico, según norma de fabricación AWWWA C-515/509, extremo brida 75 mm (3")</t>
  </si>
  <si>
    <t>Suministro Válvula de compuerta en hierro dúctil, vástago no ascendente, sello elástico, según norma de fabricación AWWWA C-515/509, extremo brida 100mm (4")</t>
  </si>
  <si>
    <t>Instalacion collares de derivación</t>
  </si>
  <si>
    <t>AGUAS RESIDUALES</t>
  </si>
  <si>
    <t>AGUAS LLUVIAS</t>
  </si>
  <si>
    <t>CORTE Y ROTURA DE PAVIMENTO ARTICULADO PARA ZANJAS</t>
  </si>
  <si>
    <t>TOTAL COSTOS DIRECTOS OBRA CIVIL</t>
  </si>
  <si>
    <t>TOTAL COSTOS DIRECTOS SUMINISTROS</t>
  </si>
  <si>
    <t>A.U. OBRA CIVIL</t>
  </si>
  <si>
    <t>1.1.1</t>
  </si>
  <si>
    <t>1.1.2</t>
  </si>
  <si>
    <t>1.1.4</t>
  </si>
  <si>
    <t>1.1.5</t>
  </si>
  <si>
    <t>1.5</t>
  </si>
  <si>
    <t>1.5.1</t>
  </si>
  <si>
    <t>1.5.2</t>
  </si>
  <si>
    <t>1.5.3</t>
  </si>
  <si>
    <t>1.5.4</t>
  </si>
  <si>
    <t>1.5.5</t>
  </si>
  <si>
    <t>1.5.6</t>
  </si>
  <si>
    <t>1.6</t>
  </si>
  <si>
    <t>1.6.1</t>
  </si>
  <si>
    <t>1.6.2</t>
  </si>
  <si>
    <t>1.6.3</t>
  </si>
  <si>
    <t>1.6.4</t>
  </si>
  <si>
    <t>1.6.5</t>
  </si>
  <si>
    <t>1.6.6</t>
  </si>
  <si>
    <t>1.7</t>
  </si>
  <si>
    <t>1.7.1</t>
  </si>
  <si>
    <t>1.7.2</t>
  </si>
  <si>
    <t>1.8</t>
  </si>
  <si>
    <t>1.8.1</t>
  </si>
  <si>
    <t>1.8.2</t>
  </si>
  <si>
    <t>1.8.3</t>
  </si>
  <si>
    <t>1.8.4</t>
  </si>
  <si>
    <t>1.8.5</t>
  </si>
  <si>
    <t>1.8.6</t>
  </si>
  <si>
    <t>1.8.7</t>
  </si>
  <si>
    <t>1.8.8</t>
  </si>
  <si>
    <t>1.8.9</t>
  </si>
  <si>
    <t>ALCANTARILLADO Y AGUAS LLUVIAS</t>
  </si>
  <si>
    <t>VALOR DEL COSTO DIRECTO + AU</t>
  </si>
  <si>
    <t>TOTAL COSTO OBRA+SUMINISTRO+INTERVENTORIA+IMPREVISTOS</t>
  </si>
  <si>
    <t>TOTAL INTERVENTORIA</t>
  </si>
  <si>
    <t>SUMINISTROS</t>
  </si>
  <si>
    <t>Estabilidad de las obras es por 3 años</t>
  </si>
  <si>
    <t>2.1</t>
  </si>
  <si>
    <t>2.1.1</t>
  </si>
  <si>
    <t>2.1.2</t>
  </si>
  <si>
    <t>2.1.3</t>
  </si>
  <si>
    <t>2.1.4</t>
  </si>
  <si>
    <t>2.1.5</t>
  </si>
  <si>
    <t>2.2.1</t>
  </si>
  <si>
    <t>2.2.2</t>
  </si>
  <si>
    <t>2.2.3</t>
  </si>
  <si>
    <t>2.2.4</t>
  </si>
  <si>
    <t>2.2.5</t>
  </si>
  <si>
    <t>2.2.6</t>
  </si>
  <si>
    <t>2.2.7</t>
  </si>
  <si>
    <t>2.2.8</t>
  </si>
  <si>
    <t>2.2.9</t>
  </si>
  <si>
    <t>2.2.10</t>
  </si>
  <si>
    <t>2.2.11</t>
  </si>
  <si>
    <t>2.2.12</t>
  </si>
  <si>
    <t>2.2.13</t>
  </si>
  <si>
    <t>3.1.1</t>
  </si>
  <si>
    <t>3.1.2</t>
  </si>
  <si>
    <t>3.1.3</t>
  </si>
  <si>
    <t>3.1.4</t>
  </si>
  <si>
    <t>3.1.6</t>
  </si>
  <si>
    <t>4.1.5</t>
  </si>
  <si>
    <t>4.1.6</t>
  </si>
  <si>
    <t>4.1.7</t>
  </si>
  <si>
    <t>4.1.8</t>
  </si>
  <si>
    <t>4.1.9</t>
  </si>
  <si>
    <t>4.1.10</t>
  </si>
  <si>
    <t>4.1.11</t>
  </si>
  <si>
    <t>4.1.12</t>
  </si>
  <si>
    <t>4.1.13</t>
  </si>
  <si>
    <t>4.1.14</t>
  </si>
  <si>
    <t>4.1.15</t>
  </si>
  <si>
    <t>4.1.16</t>
  </si>
  <si>
    <t>4.1.17</t>
  </si>
  <si>
    <t>4.1.18</t>
  </si>
  <si>
    <t>4.1.19</t>
  </si>
  <si>
    <t>4.1.20</t>
  </si>
  <si>
    <t>4.1.21</t>
  </si>
  <si>
    <t>4.1.22</t>
  </si>
  <si>
    <t>4.1.23</t>
  </si>
  <si>
    <t>4.1.24</t>
  </si>
  <si>
    <t>5.1.1</t>
  </si>
  <si>
    <t>5.1.2</t>
  </si>
  <si>
    <t>5.1.3</t>
  </si>
  <si>
    <t>5.1.4</t>
  </si>
  <si>
    <t>5.1.5</t>
  </si>
  <si>
    <t>5.1.6</t>
  </si>
  <si>
    <t>5.1.7</t>
  </si>
  <si>
    <t>5.1.8</t>
  </si>
  <si>
    <t>5.1.10</t>
  </si>
  <si>
    <t>6.1</t>
  </si>
  <si>
    <t>6.1.1</t>
  </si>
  <si>
    <t>6.1.2</t>
  </si>
  <si>
    <t>6.1.3</t>
  </si>
  <si>
    <t>6.1.4</t>
  </si>
  <si>
    <t>6.2</t>
  </si>
  <si>
    <t>6.2.1</t>
  </si>
  <si>
    <t>6.2.2</t>
  </si>
  <si>
    <t>6.2.3</t>
  </si>
  <si>
    <t>6.2.4</t>
  </si>
  <si>
    <t>6.2.5</t>
  </si>
  <si>
    <t>6.2.6</t>
  </si>
  <si>
    <t>6.2.7</t>
  </si>
  <si>
    <t>6.2.8</t>
  </si>
  <si>
    <t>6.2.9</t>
  </si>
  <si>
    <t>6.2.10</t>
  </si>
  <si>
    <t>6.2.11</t>
  </si>
  <si>
    <t>6.2.12</t>
  </si>
  <si>
    <t>6.2.13</t>
  </si>
  <si>
    <t>6.2.14</t>
  </si>
  <si>
    <t>6.3</t>
  </si>
  <si>
    <t>6.3.1</t>
  </si>
  <si>
    <t>6.3.2</t>
  </si>
  <si>
    <t>6.3.3</t>
  </si>
  <si>
    <t>6.3.4</t>
  </si>
  <si>
    <t>6.3.5</t>
  </si>
  <si>
    <t>6.3.7</t>
  </si>
  <si>
    <t>6.4</t>
  </si>
  <si>
    <t>6.4.1</t>
  </si>
  <si>
    <t>6.4.2</t>
  </si>
  <si>
    <t>6.4.3</t>
  </si>
  <si>
    <t>6.4.4</t>
  </si>
  <si>
    <t>6.4.5</t>
  </si>
  <si>
    <t>6.4.6</t>
  </si>
  <si>
    <t>6.4.7</t>
  </si>
  <si>
    <t>6.4.8</t>
  </si>
  <si>
    <t>6.5</t>
  </si>
  <si>
    <t>6.5.1</t>
  </si>
  <si>
    <t>6.5.4</t>
  </si>
  <si>
    <t>6.5.5</t>
  </si>
  <si>
    <t>6.5.6</t>
  </si>
  <si>
    <t>6.5.7</t>
  </si>
  <si>
    <t>6.5.8</t>
  </si>
  <si>
    <t>Tecnólogo residente de interventoría</t>
  </si>
  <si>
    <t>Profesional en salud ocupacional</t>
  </si>
  <si>
    <t>Secretaria</t>
  </si>
  <si>
    <t>Arriendo Oficina local, incluye personal oficios varios</t>
  </si>
  <si>
    <t>Valor parcial</t>
  </si>
  <si>
    <t>SUBTOTAL COSTO PERSONAL SIN FM</t>
  </si>
  <si>
    <t>SUBTOTAL COSTO PERSONAL CON FM</t>
  </si>
  <si>
    <t>No meses</t>
  </si>
  <si>
    <t>Auxilio Comunicaciones</t>
  </si>
  <si>
    <t>Residente de Interventoría</t>
  </si>
  <si>
    <t>Provisión para ensayos de laboratorio</t>
  </si>
  <si>
    <t>Impresora (Solo se paga una vez)</t>
  </si>
  <si>
    <t>COSTO TOTAL</t>
  </si>
  <si>
    <t xml:space="preserve">ARP </t>
  </si>
  <si>
    <t>IMPUESTOS</t>
  </si>
  <si>
    <t>POLIZAS</t>
  </si>
  <si>
    <t>PÓLIZAS E IMPUESTOS</t>
  </si>
  <si>
    <t>PAPELERIA Y  EQUIPOS DE OFICINA</t>
  </si>
  <si>
    <t>ASEO Y VIGILANCIA</t>
  </si>
  <si>
    <t>GASTOS DE VEHICULO</t>
  </si>
  <si>
    <t>ASESORIA JURIDICA, FINANCIERA Y CONTABLE, AMBIENTAL</t>
  </si>
  <si>
    <t>SEGURIDAD INDUSTRIAL Y OCUPACIONAL</t>
  </si>
  <si>
    <t>PERSONAL ADMINISTRATIVO OFICINA CENTRAL</t>
  </si>
  <si>
    <t>Servicios públicos oficina local (Agua, energía, teléfono e internet)</t>
  </si>
  <si>
    <t>Equipos de cómputo + software</t>
  </si>
  <si>
    <t>COMISIÓN TOPOGRAFICA INCLUYE: Personal: Topografo Certificado, Dos Cadeneros. Equipos con Certificado de verificacion y vigentes para estacion total, nivel de precision. Radios, GPS y otros medios de comunicación. Procesamiento de informacion: Planos en medio fisico y magnetico e informe impreso. Elementos de apoyo, estacas, pintura. (Resolucion 0056 de 2018)</t>
  </si>
  <si>
    <t>Provisión horas extras para tecnólogos (Corresponde a la mitad del 0,2% del valor parcial de los tecnólogos sin FM). Este ítem se pagará con autorización previa del supervisor del contrato.</t>
  </si>
  <si>
    <t>PERSONAL</t>
  </si>
  <si>
    <t>m3-km</t>
  </si>
  <si>
    <t>Provisión asesorías especializadas. Se pagará con autorización previa del supervisor.</t>
  </si>
  <si>
    <t>kg</t>
  </si>
  <si>
    <t xml:space="preserve">VALOR TOTAL DE COSTO DIRECTO OBRA CIVIL + SUMINISTROS </t>
  </si>
  <si>
    <t>1.1.6</t>
  </si>
  <si>
    <t>m3*km</t>
  </si>
  <si>
    <t xml:space="preserve">VALOR TOTAL OBRA +  SUMINISTRO </t>
  </si>
  <si>
    <t>S.T.C de pavimento en  Empedrado</t>
  </si>
  <si>
    <t>STC concreto 21Mpa para empotramiento tubería por velocidad, anclajes y apoyos.</t>
  </si>
  <si>
    <t>Suministro Válvula de compuerta en hierro dúctil, vástago no ascendente, sello elástico, según norma de fabricación AWWWA C-515/509, extremo brida de 63 mm (2.5")</t>
  </si>
  <si>
    <t>Instalacion Válvula de compuerta en hierro dúctil, vástago no ascendente, sello elástico, según norma de fabricación AWWWA C-515/509, extremo brida de 63 mm (2.5")</t>
  </si>
  <si>
    <t>Suministro  de estación reguladora de presión de diámetro 4 pulg.</t>
  </si>
  <si>
    <t>Intalación Estación reguladora de presión de diámetro 4 pulg. incluye construcción de caja</t>
  </si>
  <si>
    <t>Contratación de prueba hidrostatica, tramos de 500 metros de red.</t>
  </si>
  <si>
    <t>Desinfección de la red de acueducto, tramos de 500 metros de red.</t>
  </si>
  <si>
    <t>Viaducto sobre afluente del río San Antonio Ø100mm PEAD PN16 L=20.00m (incluye apoyos estructurales y accesorios según diseño estructural)</t>
  </si>
  <si>
    <t>ENTIBADO PERMANENTE en TELERAS de 1.35mx0.90m con una separación máxima de largueros de 0,35m a ejes, bajo cualquier grado de humedad. Incluye suministro, transporte y colocación de todos los elementos, el cargue, transporte interno y externo a los sitios donde lo indique la interventoría y su medida será en el sitio. o.</t>
  </si>
  <si>
    <t>Instalación de tubería de 18" de Pared Estructural para Alcantarillado, según Norma NTC 3722-1 (Novafort o Similar) para conexiones domiciliarias</t>
  </si>
  <si>
    <t>Instalación de tubería de 20" de Pared Estructural para Alcantarillado, según Norma NTC 3722-1 (Novafort o Similar) para conexiones domiciliarias</t>
  </si>
  <si>
    <t>Suministro y Transporte kit Silla Yee PVC de 18"x6"</t>
  </si>
  <si>
    <t>Suministro y Transporte kit Silla Yee PVC de 20"x6"</t>
  </si>
  <si>
    <t>S.T.C.Cajas tipo 2</t>
  </si>
  <si>
    <t>Construccion cámara de  caída de 200 mm en PVC</t>
  </si>
  <si>
    <t>OBRAS ADICIONALES PENDIENTES POR EJECUTAR</t>
  </si>
  <si>
    <t>CORTE Y ROTURA DE PAVIMENTO EMPEDRADO PARA ZANJAS</t>
  </si>
  <si>
    <t>Obras en concreto</t>
  </si>
  <si>
    <t>Tuberías y accesorios de acueducto</t>
  </si>
  <si>
    <t>HIDRANTES Y VÁLVULAS</t>
  </si>
  <si>
    <t>Obras varias de acueducto</t>
  </si>
  <si>
    <r>
      <t>m</t>
    </r>
    <r>
      <rPr>
        <sz val="11"/>
        <rFont val="Arial"/>
        <family val="2"/>
      </rPr>
      <t>²</t>
    </r>
  </si>
  <si>
    <r>
      <t>m</t>
    </r>
    <r>
      <rPr>
        <sz val="11"/>
        <rFont val="Arial"/>
        <family val="2"/>
      </rPr>
      <t>3</t>
    </r>
  </si>
  <si>
    <t>Suministro de tubería de 20" de Pared Estructural para Alcantarillado, según Norma NTC 3722-1 (Novafort o Similar) para conexiones domiciliarias</t>
  </si>
  <si>
    <t>Instalación de kit Silla Yee PVC de 18"x6"</t>
  </si>
  <si>
    <t>Instalación de kit Silla Yee PVC de 20"x6"</t>
  </si>
  <si>
    <t>Construccion cámara de  caída de 250 mm en PVC</t>
  </si>
  <si>
    <t>Construccion cámara de  caída de 355 mm en PVC</t>
  </si>
  <si>
    <t>Soporte para tubería existente de Ø200mm colgada de losa de puente (incluye varillas galbanizadas roscadas de 3/8", abrazaderas, pernos de fijación perfil estructural)</t>
  </si>
  <si>
    <t>Construcción de cilindro para cámara de inspección MH Ø1,5m de concreto de 21 Mpa (3000 PSI). Incluye los pedaños de escalera</t>
  </si>
  <si>
    <t>Construcción de cono concentrico, cuello, base y cañuela para MH de Ø1,5m. Incluye suministro e nistalación de tapa</t>
  </si>
  <si>
    <t>Suministro de tubería de 24" de Pared Estructural para Alcantarillado, según Norma NTC 3722-1 (Novafort o Similar) para conexiones domiciliarias</t>
  </si>
  <si>
    <t>Suministro de tubería de 27" de Pared Estructural para Alcantarillado, según Norma NTC 3722-1 (Novafort o Similar) para conexiones domiciliarias</t>
  </si>
  <si>
    <t>STC de corte y emboquillamiento de tubería sobre estribos de puente o boxcoulvert</t>
  </si>
  <si>
    <t>Construccion cámara de  caída de 400 mm en PVC</t>
  </si>
  <si>
    <t>Construccion cámara de  caída de 450 mm en PVC</t>
  </si>
  <si>
    <t>Construccion cámara de  caída de 500 mm en PVC</t>
  </si>
  <si>
    <t>Construccion cámara de  caída de 24" en PVC</t>
  </si>
  <si>
    <t>Construccion cámara de  caída de 27" en PVC</t>
  </si>
  <si>
    <t>7.2</t>
  </si>
  <si>
    <t>7.3</t>
  </si>
  <si>
    <t>PRESUPUESTO OBRAS ADICIONALES PENDIENTES POR EJECUTAR</t>
  </si>
  <si>
    <t>7.1.1</t>
  </si>
  <si>
    <t>7.1.2</t>
  </si>
  <si>
    <t>7.1.3</t>
  </si>
  <si>
    <t>7.2.1</t>
  </si>
  <si>
    <t>7.2.2</t>
  </si>
  <si>
    <t>7.3.1</t>
  </si>
  <si>
    <t>7.3.11</t>
  </si>
  <si>
    <t>7.3.4</t>
  </si>
  <si>
    <t>7.3.6</t>
  </si>
  <si>
    <t>7.3.2</t>
  </si>
  <si>
    <t>7.3.13</t>
  </si>
  <si>
    <t>7.3.3</t>
  </si>
  <si>
    <t>7.3.5</t>
  </si>
  <si>
    <t>7.3.7</t>
  </si>
  <si>
    <t>7.3.8</t>
  </si>
  <si>
    <t>7.3.9</t>
  </si>
  <si>
    <t>7.3.10</t>
  </si>
  <si>
    <t>Actividades Preliminares</t>
  </si>
  <si>
    <t>7.1.1.1</t>
  </si>
  <si>
    <t>7.1.1.2</t>
  </si>
  <si>
    <t>7.1.1.3</t>
  </si>
  <si>
    <t>7.1.2.1</t>
  </si>
  <si>
    <t>7.1.2.2</t>
  </si>
  <si>
    <t>7.1.3.1</t>
  </si>
  <si>
    <t>7.1.3.2</t>
  </si>
  <si>
    <t>7.1.3.3</t>
  </si>
  <si>
    <t>7.1.3.4</t>
  </si>
  <si>
    <t>7.1.3.5</t>
  </si>
  <si>
    <t>7.1.3.6</t>
  </si>
  <si>
    <t>7.1.3.7</t>
  </si>
  <si>
    <t>7.1.3.8</t>
  </si>
  <si>
    <t>7.1.3.9</t>
  </si>
  <si>
    <t>7.1.3.10</t>
  </si>
  <si>
    <t>7.1.4</t>
  </si>
  <si>
    <t>7.1.4.1</t>
  </si>
  <si>
    <t>7.1.4.2</t>
  </si>
  <si>
    <t>7.1.4.3</t>
  </si>
  <si>
    <t>7.1.4.4</t>
  </si>
  <si>
    <t>7.1.4.5</t>
  </si>
  <si>
    <t>7.1.5</t>
  </si>
  <si>
    <t>7.1.5.1</t>
  </si>
  <si>
    <t>7.1.5.2</t>
  </si>
  <si>
    <t>7.1.5.3</t>
  </si>
  <si>
    <t>7.2.3</t>
  </si>
  <si>
    <t>7.2.4</t>
  </si>
  <si>
    <t>7.2.5</t>
  </si>
  <si>
    <t>7.2.6</t>
  </si>
  <si>
    <t>7.2.7</t>
  </si>
  <si>
    <t>7.2.8</t>
  </si>
  <si>
    <t>7.2.9</t>
  </si>
  <si>
    <t>7.2.10</t>
  </si>
  <si>
    <t>7.2.11</t>
  </si>
  <si>
    <t>7.2.12</t>
  </si>
  <si>
    <t>7.2.13</t>
  </si>
  <si>
    <t>7.2.14</t>
  </si>
  <si>
    <t>7.2.15</t>
  </si>
  <si>
    <t>7.2.16</t>
  </si>
  <si>
    <t>7.2.17</t>
  </si>
  <si>
    <t>7.2.18</t>
  </si>
  <si>
    <t>7.3.12</t>
  </si>
  <si>
    <t>7.3.14</t>
  </si>
  <si>
    <t>7.3.15</t>
  </si>
  <si>
    <t>7.3.16</t>
  </si>
  <si>
    <t>7.3.17</t>
  </si>
  <si>
    <t>7.3.18</t>
  </si>
  <si>
    <t>STC Codo Ø 4" (100mm) x 45°. HD-JH</t>
  </si>
  <si>
    <t>STC Cruz Ø 4"x4" (100 mm x 100 mm) HD, JH</t>
  </si>
  <si>
    <t>STC Cruz Ø 4"x3" (100 mm x 75 mm) HD, JH</t>
  </si>
  <si>
    <t>STC Cruz Ø 4"x2" (100 mm x 50 mm) HD, JH</t>
  </si>
  <si>
    <t>STC Reducción Ø4"x2.5" (100mmx63mm) HD-JH</t>
  </si>
  <si>
    <t>STC Reducción Ø4"x2" (100mmx50mm) HD-JH</t>
  </si>
  <si>
    <t>STC Reducción Ø3"x2" (75mmx50mm) HD-JH</t>
  </si>
  <si>
    <t>STC Reducción Ø2.5"x2" (63mmx50mm) HD-JH</t>
  </si>
  <si>
    <t>STC Tee de Ø4"x4" (100 mm x 100 mm) HD, JH</t>
  </si>
  <si>
    <t>STC Tee de Ø4"x2" (100 mm x 50 mm) HD, JH</t>
  </si>
  <si>
    <t>STC HIDRANTE TIPO PEDESTAL BARRIL HUMEDO Ø100mm (INCLUYE KIT DE NIVELACIÓN)</t>
  </si>
  <si>
    <t>Instalación de tubería de 24" de Pared Estructural para Alcantarillado, según Norma NTC 3722-1 (Novafort o Similar) para conexiones domiciliarias</t>
  </si>
  <si>
    <t>Instalación de tubería de 27" de Pared Estructural para Alcantarillado, según Norma NTC 3722-1 (Novafort o Similar) para conexiones domiciliarias</t>
  </si>
  <si>
    <t>PRESUPUESTO OBRAS ADICIONALES</t>
  </si>
  <si>
    <t>Excavación manual en material heterogéneo húmedo &lt;2 m, no incluye entibado. (Domiciliarias)</t>
  </si>
  <si>
    <t xml:space="preserve">Excavación manual en material heterogéneo 2m - 4m, no incluye botada ni entibado. </t>
  </si>
  <si>
    <t>Entibado permanente de zanjas</t>
  </si>
  <si>
    <t xml:space="preserve">Excavación mecanica en material heterogéneo 2m - 4m, no incluye botada ni entibado. </t>
  </si>
  <si>
    <t>Lleno con material granular, triturado de 3/4" para apoyo de tubería. Incluye transporte</t>
  </si>
  <si>
    <t>Lleno compactado mecanicamente con material de préstamo densidad de compactación &gt;90% TIPO BASE. Incluye transporte</t>
  </si>
  <si>
    <t>Construccion de acabado de anden vitrificado</t>
  </si>
  <si>
    <t>Instalación de todos los equipos de control y automatización Programación de runtime, programación de PLC, puesta en servicio, pruebas, manual de operación, capacitación en operación y acompañamiento en funcionamiento</t>
  </si>
  <si>
    <t>ADMINISTRACIÓN OBRA</t>
  </si>
  <si>
    <t>Estampilla prouniversidad Digital</t>
  </si>
  <si>
    <t>COSTO TOTAL DE OBRA + IMPREVISTO</t>
  </si>
  <si>
    <t>VALOR TOTAL INTERVENTORÍA</t>
  </si>
  <si>
    <t>COSTO TOTAL DEL PROYECTO</t>
  </si>
  <si>
    <t>Retiro y botada de materiales resultantes de la excavacion y demoliciones a  distancias mayores a 10 km.</t>
  </si>
  <si>
    <t>Suministro, transporte y colocación de base granular de máximo Ø 1½", reacomodado con medios MANUALES y compactado al 100% mínimo del ensayo del proctor modificado, según normas para la construcción de pavimentos del INVIAS, y todo lo necesario para su correcta construcción y funcionamiento. Su medida será tomada en sitio ya compactado, icluye transporte transporte del material</t>
  </si>
  <si>
    <t xml:space="preserve">Construcción de cajas para medidores de acueducto De 15 mm  (1/2") de de 0.45m x 0.25m x 0.20m (Medidas internas) (TIPO EPM), con tapa metálica y marco </t>
  </si>
  <si>
    <t>CORTE Y ROTURA DE PAVIMENTO RÍGIDO PARA ZANJAS e=0,20 m  Incluye cargue, transporte y botada de escombros hasta 10km hasta el sitio que lo indique la interventoría.</t>
  </si>
  <si>
    <t>NC-MN-OC01-01</t>
  </si>
  <si>
    <t>NC-MN-OC03-01</t>
  </si>
  <si>
    <t>NC-MN-OC05-05</t>
  </si>
  <si>
    <t>NC-MN-OC05-01</t>
  </si>
  <si>
    <t>NC-MN-OC04-01</t>
  </si>
  <si>
    <t>NC-MN-OC07-05</t>
  </si>
  <si>
    <t>NC-MN-OC01-04</t>
  </si>
  <si>
    <t>NC_AS_IL01_16</t>
  </si>
  <si>
    <t>NC_AS_IL01_34</t>
  </si>
  <si>
    <t xml:space="preserve"> NC-MN-OC07-01</t>
  </si>
  <si>
    <t>NC-MN-OC08-01</t>
  </si>
  <si>
    <t>NC_AS_IL01_02</t>
  </si>
  <si>
    <t>NC_AS_IL01_05</t>
  </si>
  <si>
    <t>NC_AS_IL01_03</t>
  </si>
  <si>
    <t>N/A</t>
  </si>
  <si>
    <t>NC-MN-OC03-03</t>
  </si>
  <si>
    <t>NC_MN_OC03_02</t>
  </si>
  <si>
    <t>NC_MN_OC08_16</t>
  </si>
  <si>
    <t>NC_MN_OC02_01</t>
  </si>
  <si>
    <t>NC_AS_IL02_05</t>
  </si>
  <si>
    <t>NC-MN-OC07-01</t>
  </si>
  <si>
    <t>NC_AS_IL02_09</t>
  </si>
  <si>
    <t>NTC-3722-1</t>
  </si>
  <si>
    <t>NC-MN-OC07-07</t>
  </si>
  <si>
    <t>NC-MN-OC08-02</t>
  </si>
  <si>
    <t>NC-MN-OC08-03</t>
  </si>
  <si>
    <t xml:space="preserve"> NC-MN-OC04-01</t>
  </si>
  <si>
    <t>NC-MN-OC05-06</t>
  </si>
  <si>
    <t>NC_MN_OC02_01_</t>
  </si>
  <si>
    <t>NC_AS_IL02_01</t>
  </si>
  <si>
    <t>NC_AS_IL02_17</t>
  </si>
  <si>
    <t>NC_AS_IL01_33_</t>
  </si>
  <si>
    <t>NC_AS_IL01_31</t>
  </si>
  <si>
    <t>GPI-DYR.RAA01-103.G01</t>
  </si>
  <si>
    <t>NC_AS_IL02_03</t>
  </si>
  <si>
    <t>NC_AS_IL02_13</t>
  </si>
  <si>
    <t>NC_AS_IL02_12</t>
  </si>
  <si>
    <t>NC_AS_IL02_20</t>
  </si>
  <si>
    <t>Construcción de caja de empalme fundida in situ de (45x45)cm H= 0,80</t>
  </si>
  <si>
    <t>CÁRCAMOS DE 7 M DE LONGITUD 50cm de seccion libre y paredes de 14,5 cm de espesor y altura variable segun pendiente, INCLUYE CAJA DE DESCARGA, 5 M DE TUBERÍA PVC  DE 10 PULGADAS PARA CONEXIÓN A RED DE ALCANTARILLADO PLUVIAL, EXCAVACIÓN, BOTADA DE MATERIAL Y REJILLA EN HIERRO DUCTIL PARA TRÁFICO VEHICULAR</t>
  </si>
  <si>
    <t>Excavación mecanica en material heterogéneo &gt;4m, no incluye entibado, incluye cargue, transporte y botada de escombros hasta 10km hasta el sitio que lo indique la interventoría.</t>
  </si>
  <si>
    <t>Excavación manual en material heterogéneo &gt;4m, no incluye entibado. Incluye cargue, transporte y botada de escombros hasta 10km hasta el sitio que lo indique la interventoría.</t>
  </si>
  <si>
    <t>Excavación mecánica en material heterogéneo húmedo &lt;2 m, no incluye botada ni entibado.</t>
  </si>
  <si>
    <t>Excavación manual en material heterogéneo húmedo &lt;2 m, no incluye botada ni entibado. (Domiciliarias)</t>
  </si>
  <si>
    <t>Excavación manual en cualquier material y grado de humedad, para nichos de investigación y trabajos no asociados directamente a la instalacion de las tuberias, no incluye botada</t>
  </si>
  <si>
    <t>Excavación manual en material heterogéneo húmedo &lt;2 m, no incluye entibado ni botada de material.  (Domiciliarias)</t>
  </si>
  <si>
    <t>Excavación mecánica en material heterogéneo húmedo &lt;2 m, no incluye entibado ni botada</t>
  </si>
  <si>
    <t>Excavación manual en material heterogéneo húmedo &lt;2 m, no incluye entibado ni botada. (Domiciliarias)</t>
  </si>
  <si>
    <t xml:space="preserve">Excavación en Roca a cualquier profundidad y bajo cualquier condición de humedad por métodos no explosivos. No incluye botada </t>
  </si>
  <si>
    <t>Excavación en roca con compresor. No incluye botada</t>
  </si>
  <si>
    <t>Excavación manual en cualquier material y grado de humedad, para nichos de investigación y trabajos no asociados directamente a la instalacion de las tuberias. No inclue botada</t>
  </si>
  <si>
    <t>Excavación en roca a cualquier profundidad y bajo cualquier condición de humedad por métodos no explosivos. No incluye botada</t>
  </si>
  <si>
    <t>Redes residual</t>
  </si>
  <si>
    <t>Ml de cámara de caida residual</t>
  </si>
  <si>
    <t>Redes lluvias</t>
  </si>
  <si>
    <t>Camaras de inspección all</t>
  </si>
  <si>
    <t>Ml de cámara de caida All</t>
  </si>
  <si>
    <t>Redes acueducto</t>
  </si>
  <si>
    <t>GOBERNACIÓN DE ANTIOQUIA - SECRETARÍA DE MEDIO AMBIENTE</t>
  </si>
  <si>
    <t>OPTIMIZACIÓN REDES DE ACUEDUCTO Y ALCANTARILLADO RESIDUAL Y PLUVIAL DEL MUNICIPIO DE TÁMESIS - ANTIOQUIA</t>
  </si>
  <si>
    <t xml:space="preserve">PRESUPUESTO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</si>
</sst>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2">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0.0"/>
    <numFmt numFmtId="167" formatCode="#,##0.0000"/>
    <numFmt numFmtId="168" formatCode="0.000"/>
    <numFmt numFmtId="169" formatCode="_ &quot;$&quot;\ * #,##0_ ;_ &quot;$&quot;\ * \-#,##0_ ;_ &quot;$&quot;\ * &quot;-&quot;_ ;_ @_ "/>
    <numFmt numFmtId="170" formatCode="0.000%"/>
    <numFmt numFmtId="171" formatCode="_([$€-2]* #,##0.00_);_([$€-2]* \(#,##0.00\);_([$€-2]* &quot;-&quot;??_)"/>
    <numFmt numFmtId="172" formatCode="#,##0.0000_);\-#,##0.0000"/>
    <numFmt numFmtId="173" formatCode="0.0%"/>
    <numFmt numFmtId="174" formatCode="_ &quot;$&quot;\ * #,##0.00_ ;_ &quot;$&quot;\ * \-#,##0.00_ ;_ &quot;$&quot;\ * &quot;-&quot;_ ;_ @_ "/>
    <numFmt numFmtId="175" formatCode="_-&quot;$&quot;* #,##0.00_-;\-&quot;$&quot;* #,##0.00_-;_-&quot;$&quot;* &quot;-&quot;_-;_-@_-"/>
    <numFmt numFmtId="179" formatCode="&quot;ADMINISTRACION&quot;\ 0%"/>
    <numFmt numFmtId="180" formatCode="&quot;IMPREVISTOS&quot;\ 0%"/>
    <numFmt numFmtId="181" formatCode="&quot;UTILIDAD&quot;\ 0%"/>
    <numFmt numFmtId="183" formatCode="&quot;INTERVENTORIA&quot;\ 0%"/>
    <numFmt numFmtId="184" formatCode="0.00\ &quot;ML&quot;"/>
    <numFmt numFmtId="185" formatCode="_ [$€-2]\ * #,##0.00_ ;_ [$€-2]\ * \-#,##0.00_ ;_ [$€-2]\ * &quot;-&quot;??_ "/>
    <numFmt numFmtId="186" formatCode="_-* #,##0.00_-;\-* #,##0.00_-;_-* &quot;-&quot;_-;_-@_-"/>
    <numFmt numFmtId="187" formatCode="0.0000%"/>
    <numFmt numFmtId="188" formatCode="_(&quot;C$&quot;* #,##0.00_);_(&quot;C$&quot;* \(#,##0.00\);_(&quot;C$&quot;* &quot;-&quot;??_);_(@_)"/>
    <numFmt numFmtId="189" formatCode="&quot;A&quot;0%"/>
    <numFmt numFmtId="190" formatCode="&quot;A&quot;0.0%"/>
    <numFmt numFmtId="191" formatCode="&quot;A&quot;0.00%"/>
    <numFmt numFmtId="192" formatCode="_-* #,##0.000000_-;\-* #,##0.000000_-;_-* &quot;-&quot;_-;_-@_-"/>
    <numFmt numFmtId="193" formatCode="_(&quot;$&quot;\ * #,##0.00_);_(&quot;$&quot;\ * \(#,##0.00\);_(&quot;$&quot;\ * &quot;-&quot;??_);_(@_)"/>
    <numFmt numFmtId="194" formatCode="_ * #,##0.00_ ;_ * \-#,##0.00_ ;_ * &quot;-&quot;??_ ;_ @_ "/>
    <numFmt numFmtId="195" formatCode="[$$-240A]\ #,##0.0"/>
    <numFmt numFmtId="196" formatCode="_-[$$-240A]* #,##0.00_-;\-[$$-240A]* #,##0.00_-;_-[$$-240A]* &quot;-&quot;??_-;_-@_-"/>
    <numFmt numFmtId="197" formatCode="_ * #,##0_ ;_ * \-#,##0_ ;_ * &quot;-&quot;??_ ;_ @_ "/>
    <numFmt numFmtId="198" formatCode="&quot;IVA&quot;\ 0.0%"/>
    <numFmt numFmtId="199" formatCode="0.000000000000000000000%"/>
    <numFmt numFmtId="200" formatCode="&quot;$&quot;\ #,##0"/>
    <numFmt numFmtId="201" formatCode="_ &quot;$&quot;\ * #,##0.00_ ;_ &quot;$&quot;\ * \-#,##0.00_ ;_ &quot;$&quot;\ * &quot;-&quot;??_ ;_ @_ "/>
    <numFmt numFmtId="204" formatCode="0.00&quot; Km&quot;"/>
    <numFmt numFmtId="207" formatCode="&quot;ADMINISTRACION&quot;\ 0.00%"/>
    <numFmt numFmtId="208" formatCode="&quot;INTERVENTORIA&quot;\ 0.00%"/>
    <numFmt numFmtId="209" formatCode="&quot;UTILIDAD&quot;\ 0.00%"/>
    <numFmt numFmtId="210" formatCode="_-&quot;$&quot;* #,##0.000_-;\-&quot;$&quot;* #,##0.000_-;_-&quot;$&quot;* &quot;-&quot;??_-;_-@_-"/>
    <numFmt numFmtId="211" formatCode="_-&quot;$&quot;\ * #,##0.00_-;\-&quot;$&quot;\ * #,##0.00_-;_-&quot;$&quot;\ * &quot;-&quot;_-;_-@_-"/>
    <numFmt numFmtId="212" formatCode="_-&quot;$&quot;\ * #,##0.000_-;\-&quot;$&quot;\ * #,##0.000_-;_-&quot;$&quot;\ * &quot;-&quot;??_-;_-@_-"/>
    <numFmt numFmtId="213" formatCode="_-* #,##0.00\ _$_-;\-* #,##0.00\ _$_-;_-* &quot;-&quot;??\ _$_-;_-@_-"/>
    <numFmt numFmtId="214" formatCode="_(&quot;$&quot;\ * #,##0_);_(&quot;$&quot;\ * \(#,##0\);_(&quot;$&quot;\ * &quot;-&quot;??_);_(@_)"/>
    <numFmt numFmtId="215" formatCode="_-* #,##0.00\ _€_-;\-* #,##0.00\ _€_-;_-* &quot;-&quot;??\ _€_-;_-@_-"/>
    <numFmt numFmtId="217" formatCode="_-&quot;$&quot;\ * #,##0.000_-;\-&quot;$&quot;\ * #,##0.000_-;_-&quot;$&quot;\ * &quot;-&quot;_-;_-@_-"/>
    <numFmt numFmtId="218" formatCode="_(* #,##0_);_(* \(#,##0\);_(* &quot;-&quot;_);_(@_)"/>
    <numFmt numFmtId="220" formatCode="&quot;IMPREVISTOS&quot;\ 0.00%"/>
    <numFmt numFmtId="223" formatCode="0.00000000"/>
  </numFmts>
  <fonts count="64" x14ac:knownFonts="1">
    <font>
      <sz val="11"/>
      <color theme="1"/>
      <name val="Calibri"/>
      <family val="2"/>
      <scheme val="minor"/>
    </font>
    <font>
      <sz val="10"/>
      <name val="Arial"/>
      <family val="2"/>
    </font>
    <font>
      <sz val="10"/>
      <name val="Segoe UI Semibold"/>
      <family val="2"/>
    </font>
    <font>
      <b/>
      <sz val="10"/>
      <name val="Segoe UI Semibold"/>
      <family val="2"/>
    </font>
    <font>
      <sz val="10"/>
      <color indexed="8"/>
      <name val="Segoe UI Semibold"/>
      <family val="2"/>
    </font>
    <font>
      <sz val="8"/>
      <name val="Arial"/>
      <family val="2"/>
    </font>
    <font>
      <b/>
      <sz val="10"/>
      <name val="Arial"/>
      <family val="2"/>
    </font>
    <font>
      <sz val="11"/>
      <name val="Arial"/>
      <family val="2"/>
    </font>
    <font>
      <b/>
      <sz val="12"/>
      <name val="Segoe UI Semibold"/>
      <family val="2"/>
    </font>
    <font>
      <sz val="10"/>
      <name val="Arial Narrow"/>
      <family val="2"/>
    </font>
    <font>
      <b/>
      <sz val="13"/>
      <name val="Segoe UI Semibold"/>
      <family val="2"/>
    </font>
    <font>
      <sz val="13"/>
      <name val="Segoe UI Semibold"/>
      <family val="2"/>
    </font>
    <font>
      <sz val="10"/>
      <color indexed="8"/>
      <name val="MS Sans Serif"/>
      <family val="2"/>
    </font>
    <font>
      <sz val="9"/>
      <name val="Verdana"/>
      <family val="2"/>
    </font>
    <font>
      <b/>
      <sz val="9"/>
      <name val="Verdana"/>
      <family val="2"/>
    </font>
    <font>
      <b/>
      <sz val="10"/>
      <name val="Verdana"/>
      <family val="2"/>
    </font>
    <font>
      <b/>
      <sz val="11"/>
      <name val="Verdana"/>
      <family val="2"/>
    </font>
    <font>
      <sz val="10"/>
      <name val="Verdana"/>
      <family val="2"/>
    </font>
    <font>
      <sz val="10"/>
      <name val="Arial"/>
      <family val="2"/>
    </font>
    <font>
      <sz val="10"/>
      <color indexed="8"/>
      <name val="Calibri"/>
      <family val="2"/>
    </font>
    <font>
      <sz val="10"/>
      <name val="MS Sans Serif"/>
      <family val="2"/>
    </font>
    <font>
      <vertAlign val="superscript"/>
      <sz val="10"/>
      <color indexed="8"/>
      <name val="Arial"/>
      <family val="2"/>
    </font>
    <font>
      <b/>
      <sz val="9"/>
      <color indexed="81"/>
      <name val="Tahoma"/>
      <family val="2"/>
    </font>
    <font>
      <sz val="9"/>
      <color indexed="81"/>
      <name val="Tahoma"/>
      <family val="2"/>
    </font>
    <font>
      <sz val="11"/>
      <color theme="1"/>
      <name val="Calibri"/>
      <family val="2"/>
      <scheme val="minor"/>
    </font>
    <font>
      <b/>
      <sz val="11"/>
      <color theme="1"/>
      <name val="Calibri"/>
      <family val="2"/>
      <scheme val="minor"/>
    </font>
    <font>
      <sz val="10"/>
      <color theme="1"/>
      <name val="Segoe UI Semibold"/>
      <family val="2"/>
    </font>
    <font>
      <b/>
      <sz val="11"/>
      <color theme="1"/>
      <name val="Arial"/>
      <family val="2"/>
    </font>
    <font>
      <sz val="10"/>
      <color theme="1"/>
      <name val="Calibri"/>
      <family val="2"/>
      <scheme val="minor"/>
    </font>
    <font>
      <sz val="13"/>
      <color theme="1"/>
      <name val="Segoe UI Semibold"/>
      <family val="2"/>
    </font>
    <font>
      <sz val="10"/>
      <name val="Calibri"/>
      <family val="2"/>
      <scheme val="minor"/>
    </font>
    <font>
      <b/>
      <sz val="8"/>
      <color theme="1"/>
      <name val="Calibri"/>
      <family val="2"/>
      <scheme val="minor"/>
    </font>
    <font>
      <b/>
      <sz val="10"/>
      <color theme="1"/>
      <name val="Calibri"/>
      <family val="2"/>
      <scheme val="minor"/>
    </font>
    <font>
      <b/>
      <sz val="10"/>
      <color theme="1"/>
      <name val="Arial Narrow"/>
      <family val="2"/>
    </font>
    <font>
      <sz val="10"/>
      <name val="Calibri Light"/>
      <family val="2"/>
      <scheme val="major"/>
    </font>
    <font>
      <sz val="11"/>
      <name val="Calibri"/>
      <family val="2"/>
      <scheme val="minor"/>
    </font>
    <font>
      <b/>
      <sz val="9"/>
      <color theme="1"/>
      <name val="Arial"/>
      <family val="2"/>
    </font>
    <font>
      <sz val="10"/>
      <color theme="1"/>
      <name val="Arial"/>
      <family val="2"/>
    </font>
    <font>
      <sz val="10"/>
      <color rgb="FFFF0000"/>
      <name val="Arial"/>
      <family val="2"/>
    </font>
    <font>
      <b/>
      <sz val="10"/>
      <color theme="1"/>
      <name val="Arial"/>
      <family val="2"/>
    </font>
    <font>
      <sz val="10"/>
      <color theme="1"/>
      <name val="Calibri"/>
      <family val="2"/>
    </font>
    <font>
      <b/>
      <sz val="11"/>
      <color theme="1"/>
      <name val="Arial Narrow"/>
      <family val="2"/>
    </font>
    <font>
      <sz val="10"/>
      <color rgb="FFFF0000"/>
      <name val="Calibri"/>
      <family val="2"/>
      <scheme val="minor"/>
    </font>
    <font>
      <b/>
      <sz val="10"/>
      <color indexed="8"/>
      <name val="Calibri"/>
      <family val="2"/>
    </font>
    <font>
      <b/>
      <sz val="10"/>
      <color indexed="8"/>
      <name val="Arial Narrow"/>
      <family val="2"/>
    </font>
    <font>
      <b/>
      <sz val="11"/>
      <color indexed="8"/>
      <name val="Calibri"/>
      <family val="2"/>
    </font>
    <font>
      <sz val="11"/>
      <color indexed="8"/>
      <name val="Calibri"/>
      <family val="2"/>
    </font>
    <font>
      <b/>
      <sz val="11"/>
      <color indexed="9"/>
      <name val="Calibri"/>
      <family val="2"/>
    </font>
    <font>
      <b/>
      <sz val="11"/>
      <color rgb="FFFF0000"/>
      <name val="Calibri"/>
      <family val="2"/>
    </font>
    <font>
      <sz val="10"/>
      <color rgb="FF000000"/>
      <name val="Arial"/>
      <family val="2"/>
    </font>
    <font>
      <b/>
      <sz val="12"/>
      <name val="Franklin Gothic Book"/>
      <family val="2"/>
    </font>
    <font>
      <sz val="10"/>
      <name val="Franklin Gothic Book"/>
      <family val="2"/>
    </font>
    <font>
      <b/>
      <sz val="11"/>
      <name val="Arial"/>
      <family val="2"/>
    </font>
    <font>
      <b/>
      <sz val="11"/>
      <color indexed="8"/>
      <name val="Arial"/>
      <family val="2"/>
    </font>
    <font>
      <sz val="12"/>
      <color indexed="8"/>
      <name val="Arial"/>
      <family val="2"/>
    </font>
    <font>
      <sz val="11"/>
      <color indexed="8"/>
      <name val="Arial"/>
      <family val="2"/>
    </font>
    <font>
      <b/>
      <sz val="10"/>
      <name val="Franklin Gothic Book"/>
      <family val="2"/>
    </font>
    <font>
      <sz val="11"/>
      <color rgb="FFFF0000"/>
      <name val="Calibri"/>
      <family val="2"/>
      <scheme val="minor"/>
    </font>
    <font>
      <sz val="8"/>
      <name val="Calibri"/>
      <family val="2"/>
      <scheme val="minor"/>
    </font>
    <font>
      <b/>
      <sz val="11"/>
      <name val="Calibri"/>
      <family val="2"/>
    </font>
    <font>
      <sz val="11"/>
      <name val="Gill Sans MT"/>
      <family val="2"/>
    </font>
    <font>
      <sz val="9"/>
      <name val="Arial"/>
      <family val="2"/>
    </font>
    <font>
      <sz val="14"/>
      <name val="Arial"/>
      <family val="2"/>
    </font>
    <font>
      <b/>
      <sz val="14"/>
      <name val="Arial"/>
      <family val="2"/>
    </font>
  </fonts>
  <fills count="27">
    <fill>
      <patternFill patternType="none"/>
    </fill>
    <fill>
      <patternFill patternType="gray125"/>
    </fill>
    <fill>
      <patternFill patternType="solid">
        <fgColor indexed="13"/>
        <bgColor indexed="64"/>
      </patternFill>
    </fill>
    <fill>
      <patternFill patternType="solid">
        <fgColor theme="0" tint="-0.14999847407452621"/>
        <bgColor indexed="31"/>
      </patternFill>
    </fill>
    <fill>
      <patternFill patternType="solid">
        <fgColor theme="0" tint="-0.14999847407452621"/>
        <bgColor indexed="64"/>
      </patternFill>
    </fill>
    <fill>
      <patternFill patternType="solid">
        <fgColor theme="9" tint="0.39997558519241921"/>
        <bgColor indexed="64"/>
      </patternFill>
    </fill>
    <fill>
      <patternFill patternType="solid">
        <fgColor rgb="FF00FF00"/>
        <bgColor indexed="64"/>
      </patternFill>
    </fill>
    <fill>
      <patternFill patternType="solid">
        <fgColor theme="0"/>
        <bgColor indexed="64"/>
      </patternFill>
    </fill>
    <fill>
      <patternFill patternType="solid">
        <fgColor theme="7" tint="0.59999389629810485"/>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rgb="FFFFFF00"/>
        <bgColor indexed="64"/>
      </patternFill>
    </fill>
    <fill>
      <patternFill patternType="solid">
        <fgColor theme="5"/>
        <bgColor indexed="64"/>
      </patternFill>
    </fill>
    <fill>
      <patternFill patternType="solid">
        <fgColor theme="4" tint="0.79998168889431442"/>
        <bgColor indexed="64"/>
      </patternFill>
    </fill>
    <fill>
      <patternFill patternType="solid">
        <fgColor rgb="FF92D050"/>
        <bgColor indexed="64"/>
      </patternFill>
    </fill>
    <fill>
      <patternFill patternType="solid">
        <fgColor indexed="62"/>
        <bgColor indexed="64"/>
      </patternFill>
    </fill>
    <fill>
      <patternFill patternType="solid">
        <fgColor indexed="50"/>
        <bgColor indexed="64"/>
      </patternFill>
    </fill>
    <fill>
      <patternFill patternType="solid">
        <fgColor indexed="51"/>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indexed="9"/>
        <bgColor indexed="64"/>
      </patternFill>
    </fill>
    <fill>
      <patternFill patternType="solid">
        <fgColor theme="4" tint="0.39997558519241921"/>
        <bgColor indexed="64"/>
      </patternFill>
    </fill>
    <fill>
      <patternFill patternType="solid">
        <fgColor theme="6" tint="0.59999389629810485"/>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s>
  <cellStyleXfs count="188">
    <xf numFmtId="0" fontId="0" fillId="0" borderId="0"/>
    <xf numFmtId="0" fontId="1" fillId="0" borderId="0" applyNumberFormat="0" applyFill="0" applyBorder="0" applyAlignment="0" applyProtection="0"/>
    <xf numFmtId="42"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194" fontId="1" fillId="0" borderId="0" applyFont="0" applyFill="0" applyBorder="0" applyAlignment="0" applyProtection="0"/>
    <xf numFmtId="44" fontId="24" fillId="0" borderId="0" applyFont="0" applyFill="0" applyBorder="0" applyAlignment="0" applyProtection="0"/>
    <xf numFmtId="164" fontId="24" fillId="0" borderId="0" applyFont="0" applyFill="0" applyBorder="0" applyAlignment="0" applyProtection="0"/>
    <xf numFmtId="164" fontId="24" fillId="0" borderId="0" applyFont="0" applyFill="0" applyBorder="0" applyAlignment="0" applyProtection="0"/>
    <xf numFmtId="188" fontId="1" fillId="0" borderId="0" applyFont="0" applyFill="0" applyBorder="0" applyAlignment="0" applyProtection="0"/>
    <xf numFmtId="193" fontId="24" fillId="0" borderId="0" applyFont="0" applyFill="0" applyBorder="0" applyAlignment="0" applyProtection="0"/>
    <xf numFmtId="201" fontId="1" fillId="0" borderId="0" applyFont="0" applyFill="0" applyBorder="0" applyAlignment="0" applyProtection="0"/>
    <xf numFmtId="0" fontId="1" fillId="0" borderId="0"/>
    <xf numFmtId="0" fontId="12" fillId="0" borderId="0"/>
    <xf numFmtId="0" fontId="1" fillId="0" borderId="0"/>
    <xf numFmtId="0" fontId="24" fillId="0" borderId="0"/>
    <xf numFmtId="171" fontId="1" fillId="0" borderId="0"/>
    <xf numFmtId="0" fontId="1" fillId="0" borderId="0"/>
    <xf numFmtId="0" fontId="9" fillId="0" borderId="0"/>
    <xf numFmtId="0" fontId="1" fillId="0" borderId="0"/>
    <xf numFmtId="0" fontId="1" fillId="0" borderId="0"/>
    <xf numFmtId="0" fontId="1" fillId="0" borderId="0"/>
    <xf numFmtId="0" fontId="18" fillId="0" borderId="0"/>
    <xf numFmtId="0" fontId="1" fillId="0" borderId="0"/>
    <xf numFmtId="0" fontId="24" fillId="0" borderId="0"/>
    <xf numFmtId="0" fontId="24" fillId="0" borderId="0"/>
    <xf numFmtId="0" fontId="24" fillId="0" borderId="0"/>
    <xf numFmtId="185" fontId="1" fillId="0" borderId="0"/>
    <xf numFmtId="0" fontId="24" fillId="0" borderId="0"/>
    <xf numFmtId="185" fontId="1" fillId="0" borderId="0"/>
    <xf numFmtId="0" fontId="24" fillId="0" borderId="0"/>
    <xf numFmtId="0" fontId="24" fillId="0" borderId="0"/>
    <xf numFmtId="0" fontId="24" fillId="0" borderId="0"/>
    <xf numFmtId="0" fontId="1" fillId="0" borderId="0"/>
    <xf numFmtId="0" fontId="20" fillId="0" borderId="0"/>
    <xf numFmtId="0" fontId="1" fillId="0" borderId="0"/>
    <xf numFmtId="9" fontId="2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4" fillId="0" borderId="0" applyFont="0" applyFill="0" applyBorder="0" applyAlignment="0" applyProtection="0"/>
    <xf numFmtId="9" fontId="24" fillId="0" borderId="0" applyFont="0" applyFill="0" applyBorder="0" applyAlignment="0" applyProtection="0"/>
    <xf numFmtId="13" fontId="1" fillId="0" borderId="0" applyFont="0" applyFill="0" applyProtection="0"/>
    <xf numFmtId="42"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4" fontId="24" fillId="0" borderId="0" applyFont="0" applyFill="0" applyBorder="0" applyAlignment="0" applyProtection="0"/>
    <xf numFmtId="164" fontId="46" fillId="0" borderId="0" applyFont="0" applyFill="0" applyBorder="0" applyAlignment="0" applyProtection="0"/>
    <xf numFmtId="42" fontId="46" fillId="0" borderId="0" applyFont="0" applyFill="0" applyBorder="0" applyAlignment="0" applyProtection="0"/>
    <xf numFmtId="44" fontId="24" fillId="0" borderId="0" applyFont="0" applyFill="0" applyBorder="0" applyAlignment="0" applyProtection="0"/>
    <xf numFmtId="42"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4" fontId="24" fillId="0" borderId="0" applyFont="0" applyFill="0" applyBorder="0" applyAlignment="0" applyProtection="0"/>
    <xf numFmtId="42"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4" fontId="24" fillId="0" borderId="0" applyFont="0" applyFill="0" applyBorder="0" applyAlignment="0" applyProtection="0"/>
    <xf numFmtId="42" fontId="46"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9" fontId="1" fillId="0" borderId="0" applyFont="0" applyFill="0" applyBorder="0" applyAlignment="0" applyProtection="0"/>
    <xf numFmtId="213" fontId="1" fillId="0" borderId="0" applyFont="0" applyFill="0" applyBorder="0" applyAlignment="0" applyProtection="0"/>
    <xf numFmtId="0" fontId="1" fillId="0" borderId="0"/>
    <xf numFmtId="169" fontId="1" fillId="0" borderId="0"/>
    <xf numFmtId="0" fontId="24" fillId="0" borderId="0"/>
    <xf numFmtId="0" fontId="24" fillId="0" borderId="0"/>
    <xf numFmtId="9" fontId="54" fillId="0" borderId="0" applyFont="0" applyFill="0" applyBorder="0" applyAlignment="0" applyProtection="0"/>
    <xf numFmtId="193" fontId="54" fillId="0" borderId="0" applyFont="0" applyFill="0" applyBorder="0" applyAlignment="0" applyProtection="0"/>
    <xf numFmtId="0" fontId="24" fillId="0" borderId="0"/>
    <xf numFmtId="215" fontId="24" fillId="0" borderId="0" applyFont="0" applyFill="0" applyBorder="0" applyAlignment="0" applyProtection="0"/>
    <xf numFmtId="193" fontId="24" fillId="0" borderId="0" applyFont="0" applyFill="0" applyBorder="0" applyAlignment="0" applyProtection="0"/>
  </cellStyleXfs>
  <cellXfs count="901">
    <xf numFmtId="0" fontId="0" fillId="0" borderId="0" xfId="0"/>
    <xf numFmtId="0" fontId="2" fillId="0" borderId="0" xfId="0" applyFont="1" applyAlignment="1">
      <alignment vertical="center"/>
    </xf>
    <xf numFmtId="0" fontId="26" fillId="0" borderId="0" xfId="0" applyFont="1"/>
    <xf numFmtId="3" fontId="3" fillId="4" borderId="1" xfId="17" applyNumberFormat="1" applyFont="1" applyFill="1" applyBorder="1" applyAlignment="1">
      <alignment horizontal="center" vertical="center"/>
    </xf>
    <xf numFmtId="0" fontId="2" fillId="4" borderId="1" xfId="17" applyFont="1" applyFill="1" applyBorder="1" applyAlignment="1">
      <alignment horizontal="center" vertical="center"/>
    </xf>
    <xf numFmtId="0" fontId="3" fillId="0" borderId="1" xfId="17" applyFont="1" applyBorder="1" applyAlignment="1">
      <alignment horizontal="center" vertical="center"/>
    </xf>
    <xf numFmtId="3" fontId="3" fillId="0" borderId="1" xfId="17" applyNumberFormat="1" applyFont="1" applyBorder="1" applyAlignment="1">
      <alignment horizontal="center" vertical="center"/>
    </xf>
    <xf numFmtId="0" fontId="2" fillId="0" borderId="1" xfId="17" applyFont="1" applyBorder="1" applyAlignment="1">
      <alignment horizontal="center" vertical="center"/>
    </xf>
    <xf numFmtId="3" fontId="2" fillId="0" borderId="1" xfId="17" applyNumberFormat="1" applyFont="1" applyBorder="1" applyAlignment="1">
      <alignment horizontal="center" vertical="center"/>
    </xf>
    <xf numFmtId="4" fontId="2" fillId="0" borderId="1" xfId="17" applyNumberFormat="1" applyFont="1" applyBorder="1" applyAlignment="1">
      <alignment horizontal="center" vertical="center"/>
    </xf>
    <xf numFmtId="3" fontId="2" fillId="4" borderId="1" xfId="17" applyNumberFormat="1" applyFont="1" applyFill="1" applyBorder="1" applyAlignment="1">
      <alignment horizontal="center" vertical="center"/>
    </xf>
    <xf numFmtId="3" fontId="2" fillId="0" borderId="1" xfId="16" applyNumberFormat="1" applyFont="1" applyBorder="1" applyAlignment="1">
      <alignment horizontal="center" vertical="center"/>
    </xf>
    <xf numFmtId="2" fontId="2" fillId="0" borderId="1" xfId="16" applyNumberFormat="1" applyFont="1" applyBorder="1" applyAlignment="1">
      <alignment horizontal="center" vertical="center"/>
    </xf>
    <xf numFmtId="2" fontId="2" fillId="0" borderId="1" xfId="17" applyNumberFormat="1" applyFont="1" applyBorder="1" applyAlignment="1">
      <alignment horizontal="center" vertical="center"/>
    </xf>
    <xf numFmtId="172" fontId="4" fillId="0" borderId="1" xfId="25" applyNumberFormat="1" applyFont="1" applyBorder="1" applyAlignment="1">
      <alignment horizontal="center" vertical="center"/>
    </xf>
    <xf numFmtId="173" fontId="2" fillId="0" borderId="1" xfId="36" applyNumberFormat="1" applyFont="1" applyBorder="1" applyAlignment="1">
      <alignment horizontal="center" vertical="center"/>
    </xf>
    <xf numFmtId="168" fontId="2" fillId="0" borderId="1" xfId="17" applyNumberFormat="1" applyFont="1" applyBorder="1" applyAlignment="1">
      <alignment horizontal="center" vertical="center" wrapText="1"/>
    </xf>
    <xf numFmtId="0" fontId="0" fillId="0" borderId="0" xfId="0" applyAlignment="1">
      <alignment horizontal="center" vertical="center"/>
    </xf>
    <xf numFmtId="0" fontId="0" fillId="0" borderId="0" xfId="0" applyAlignment="1">
      <alignment wrapText="1"/>
    </xf>
    <xf numFmtId="0" fontId="2" fillId="0" borderId="3" xfId="17" applyFont="1" applyBorder="1" applyAlignment="1">
      <alignment horizontal="center" vertical="center"/>
    </xf>
    <xf numFmtId="0" fontId="2" fillId="0" borderId="4" xfId="17" applyFont="1" applyBorder="1" applyAlignment="1">
      <alignment vertical="center" wrapText="1"/>
    </xf>
    <xf numFmtId="3" fontId="2" fillId="0" borderId="5" xfId="17" applyNumberFormat="1" applyFont="1" applyBorder="1" applyAlignment="1">
      <alignment vertical="center"/>
    </xf>
    <xf numFmtId="0" fontId="2" fillId="0" borderId="0" xfId="17" applyFont="1" applyAlignment="1">
      <alignment horizontal="center" vertical="center"/>
    </xf>
    <xf numFmtId="3" fontId="2" fillId="0" borderId="0" xfId="17" applyNumberFormat="1" applyFont="1" applyAlignment="1">
      <alignment horizontal="center" vertical="center"/>
    </xf>
    <xf numFmtId="0" fontId="2" fillId="0" borderId="6" xfId="17" applyFont="1" applyBorder="1" applyAlignment="1">
      <alignment vertical="center" wrapText="1"/>
    </xf>
    <xf numFmtId="169" fontId="2" fillId="0" borderId="7" xfId="17" applyNumberFormat="1" applyFont="1" applyBorder="1" applyAlignment="1">
      <alignment vertical="center"/>
    </xf>
    <xf numFmtId="3" fontId="2" fillId="0" borderId="7" xfId="17" applyNumberFormat="1" applyFont="1" applyBorder="1" applyAlignment="1">
      <alignment vertical="center"/>
    </xf>
    <xf numFmtId="3" fontId="3" fillId="0" borderId="7" xfId="17" applyNumberFormat="1" applyFont="1" applyBorder="1" applyAlignment="1">
      <alignment horizontal="center" vertical="center"/>
    </xf>
    <xf numFmtId="3" fontId="2" fillId="4" borderId="7" xfId="17" applyNumberFormat="1" applyFont="1" applyFill="1" applyBorder="1" applyAlignment="1">
      <alignment vertical="center"/>
    </xf>
    <xf numFmtId="4" fontId="2" fillId="0" borderId="7" xfId="17" applyNumberFormat="1" applyFont="1" applyBorder="1" applyAlignment="1">
      <alignment vertical="center"/>
    </xf>
    <xf numFmtId="0" fontId="3" fillId="0" borderId="7" xfId="23" applyFont="1" applyBorder="1" applyAlignment="1">
      <alignment horizontal="center" vertical="center"/>
    </xf>
    <xf numFmtId="164" fontId="2" fillId="0" borderId="1" xfId="7" applyFont="1" applyBorder="1" applyAlignment="1">
      <alignment horizontal="center" vertical="center"/>
    </xf>
    <xf numFmtId="167" fontId="2" fillId="3" borderId="7" xfId="23" applyNumberFormat="1" applyFont="1" applyFill="1" applyBorder="1" applyAlignment="1">
      <alignment horizontal="center" vertical="center"/>
    </xf>
    <xf numFmtId="0" fontId="2" fillId="0" borderId="0" xfId="17" applyFont="1" applyAlignment="1">
      <alignment vertical="center" wrapText="1"/>
    </xf>
    <xf numFmtId="0" fontId="2" fillId="0" borderId="6" xfId="17" applyFont="1" applyBorder="1" applyAlignment="1">
      <alignment horizontal="left" vertical="center" wrapText="1"/>
    </xf>
    <xf numFmtId="0" fontId="2" fillId="0" borderId="0" xfId="17" applyFont="1" applyAlignment="1">
      <alignment horizontal="left" vertical="center" wrapText="1"/>
    </xf>
    <xf numFmtId="0" fontId="2" fillId="0" borderId="0" xfId="17" applyFont="1" applyAlignment="1">
      <alignment horizontal="center" vertical="center" wrapText="1"/>
    </xf>
    <xf numFmtId="3" fontId="2" fillId="0" borderId="0" xfId="17" applyNumberFormat="1" applyFont="1" applyAlignment="1">
      <alignment horizontal="center" vertical="center" wrapText="1"/>
    </xf>
    <xf numFmtId="2" fontId="2" fillId="0" borderId="0" xfId="17" applyNumberFormat="1" applyFont="1" applyAlignment="1">
      <alignment horizontal="center" vertical="center"/>
    </xf>
    <xf numFmtId="0" fontId="2" fillId="0" borderId="3" xfId="17" applyFont="1" applyBorder="1" applyAlignment="1">
      <alignment horizontal="justify" vertical="center" wrapText="1"/>
    </xf>
    <xf numFmtId="174" fontId="3" fillId="6" borderId="2" xfId="17" applyNumberFormat="1" applyFont="1" applyFill="1" applyBorder="1" applyAlignment="1">
      <alignment vertical="center"/>
    </xf>
    <xf numFmtId="0" fontId="26" fillId="0" borderId="8" xfId="0" applyFont="1" applyBorder="1"/>
    <xf numFmtId="0" fontId="26" fillId="0" borderId="8" xfId="0" applyFont="1" applyBorder="1" applyAlignment="1">
      <alignment horizontal="center" vertical="center"/>
    </xf>
    <xf numFmtId="0" fontId="2" fillId="0" borderId="1" xfId="23" applyFont="1" applyBorder="1" applyAlignment="1">
      <alignment horizontal="center" vertical="center" wrapText="1"/>
    </xf>
    <xf numFmtId="0" fontId="27" fillId="0" borderId="1" xfId="0" applyFont="1" applyBorder="1" applyAlignment="1">
      <alignment horizontal="center" vertical="center" wrapText="1"/>
    </xf>
    <xf numFmtId="0" fontId="3" fillId="0" borderId="1" xfId="17" applyFont="1" applyBorder="1" applyAlignment="1">
      <alignment horizontal="center" vertical="center" wrapText="1"/>
    </xf>
    <xf numFmtId="0" fontId="24" fillId="7" borderId="0" xfId="30" applyFill="1"/>
    <xf numFmtId="0" fontId="29" fillId="7" borderId="0" xfId="30" applyFont="1" applyFill="1" applyAlignment="1">
      <alignment horizontal="center"/>
    </xf>
    <xf numFmtId="0" fontId="29" fillId="7" borderId="0" xfId="30" applyFont="1" applyFill="1"/>
    <xf numFmtId="0" fontId="29" fillId="7" borderId="0" xfId="30" applyFont="1" applyFill="1" applyAlignment="1">
      <alignment horizontal="center" vertical="center"/>
    </xf>
    <xf numFmtId="0" fontId="10" fillId="7" borderId="8" xfId="30" applyFont="1" applyFill="1" applyBorder="1" applyAlignment="1">
      <alignment horizontal="center" vertical="center" wrapText="1"/>
    </xf>
    <xf numFmtId="0" fontId="10" fillId="7" borderId="1" xfId="30" applyFont="1" applyFill="1" applyBorder="1" applyAlignment="1">
      <alignment vertical="center" wrapText="1"/>
    </xf>
    <xf numFmtId="0" fontId="10" fillId="7" borderId="1" xfId="30" applyFont="1" applyFill="1" applyBorder="1" applyAlignment="1">
      <alignment horizontal="center" vertical="center" wrapText="1"/>
    </xf>
    <xf numFmtId="187" fontId="10" fillId="7" borderId="1" xfId="38" applyNumberFormat="1" applyFont="1" applyFill="1" applyBorder="1" applyAlignment="1">
      <alignment horizontal="center" vertical="center" wrapText="1"/>
    </xf>
    <xf numFmtId="2" fontId="10" fillId="7" borderId="7" xfId="30" applyNumberFormat="1" applyFont="1" applyFill="1" applyBorder="1" applyAlignment="1">
      <alignment vertical="center" wrapText="1"/>
    </xf>
    <xf numFmtId="0" fontId="10" fillId="4" borderId="8" xfId="30" applyFont="1" applyFill="1" applyBorder="1" applyAlignment="1">
      <alignment horizontal="center" vertical="center" wrapText="1"/>
    </xf>
    <xf numFmtId="0" fontId="10" fillId="4" borderId="1" xfId="30" applyFont="1" applyFill="1" applyBorder="1" applyAlignment="1">
      <alignment vertical="center" wrapText="1"/>
    </xf>
    <xf numFmtId="0" fontId="10" fillId="4" borderId="1" xfId="30" applyFont="1" applyFill="1" applyBorder="1" applyAlignment="1">
      <alignment horizontal="center" vertical="center" wrapText="1"/>
    </xf>
    <xf numFmtId="187" fontId="11" fillId="4" borderId="1" xfId="38" applyNumberFormat="1" applyFont="1" applyFill="1" applyBorder="1" applyAlignment="1">
      <alignment vertical="center" wrapText="1"/>
    </xf>
    <xf numFmtId="0" fontId="11" fillId="7" borderId="8" xfId="30" applyFont="1" applyFill="1" applyBorder="1" applyAlignment="1">
      <alignment horizontal="center" vertical="center" wrapText="1"/>
    </xf>
    <xf numFmtId="0" fontId="11" fillId="7" borderId="1" xfId="30" applyFont="1" applyFill="1" applyBorder="1" applyAlignment="1">
      <alignment horizontal="left" vertical="center" wrapText="1"/>
    </xf>
    <xf numFmtId="0" fontId="11" fillId="7" borderId="1" xfId="36" applyNumberFormat="1" applyFont="1" applyFill="1" applyBorder="1" applyAlignment="1" applyProtection="1">
      <alignment horizontal="center" vertical="center" wrapText="1"/>
    </xf>
    <xf numFmtId="166" fontId="10" fillId="7" borderId="7" xfId="30" applyNumberFormat="1" applyFont="1" applyFill="1" applyBorder="1" applyAlignment="1">
      <alignment vertical="center" wrapText="1"/>
    </xf>
    <xf numFmtId="189" fontId="11" fillId="7" borderId="1" xfId="36" applyNumberFormat="1" applyFont="1" applyFill="1" applyBorder="1" applyAlignment="1" applyProtection="1">
      <alignment horizontal="center" vertical="center" wrapText="1"/>
    </xf>
    <xf numFmtId="190" fontId="11" fillId="7" borderId="1" xfId="36" applyNumberFormat="1" applyFont="1" applyFill="1" applyBorder="1" applyAlignment="1" applyProtection="1">
      <alignment horizontal="center" vertical="center" wrapText="1"/>
    </xf>
    <xf numFmtId="191" fontId="11" fillId="7" borderId="1" xfId="36" applyNumberFormat="1" applyFont="1" applyFill="1" applyBorder="1" applyAlignment="1" applyProtection="1">
      <alignment horizontal="center" vertical="center" wrapText="1"/>
    </xf>
    <xf numFmtId="0" fontId="11" fillId="7" borderId="1" xfId="30" applyFont="1" applyFill="1" applyBorder="1" applyAlignment="1">
      <alignment vertical="center" wrapText="1"/>
    </xf>
    <xf numFmtId="192" fontId="11" fillId="7" borderId="1" xfId="4" applyNumberFormat="1" applyFont="1" applyFill="1" applyBorder="1" applyAlignment="1" applyProtection="1">
      <alignment horizontal="right" vertical="center" wrapText="1"/>
    </xf>
    <xf numFmtId="0" fontId="29" fillId="7" borderId="1" xfId="30" applyFont="1" applyFill="1" applyBorder="1" applyAlignment="1">
      <alignment vertical="center" wrapText="1"/>
    </xf>
    <xf numFmtId="0" fontId="11" fillId="7" borderId="12" xfId="30" applyFont="1" applyFill="1" applyBorder="1" applyAlignment="1">
      <alignment horizontal="center" vertical="center" wrapText="1"/>
    </xf>
    <xf numFmtId="0" fontId="11" fillId="7" borderId="13" xfId="30" applyFont="1" applyFill="1" applyBorder="1" applyAlignment="1">
      <alignment vertical="center" wrapText="1"/>
    </xf>
    <xf numFmtId="2" fontId="10" fillId="7" borderId="14" xfId="30" applyNumberFormat="1" applyFont="1" applyFill="1" applyBorder="1" applyAlignment="1">
      <alignment vertical="center" wrapText="1"/>
    </xf>
    <xf numFmtId="0" fontId="10" fillId="4" borderId="15" xfId="30" applyFont="1" applyFill="1" applyBorder="1" applyAlignment="1">
      <alignment horizontal="center" vertical="center" wrapText="1"/>
    </xf>
    <xf numFmtId="0" fontId="10" fillId="4" borderId="16" xfId="30" applyFont="1" applyFill="1" applyBorder="1" applyAlignment="1">
      <alignment vertical="center" wrapText="1"/>
    </xf>
    <xf numFmtId="0" fontId="10" fillId="4" borderId="17" xfId="30" applyFont="1" applyFill="1" applyBorder="1" applyAlignment="1">
      <alignment horizontal="center" vertical="center" wrapText="1"/>
    </xf>
    <xf numFmtId="0" fontId="10" fillId="4" borderId="18" xfId="30" applyFont="1" applyFill="1" applyBorder="1" applyAlignment="1">
      <alignment vertical="center" wrapText="1"/>
    </xf>
    <xf numFmtId="0" fontId="10" fillId="4" borderId="20" xfId="30" applyFont="1" applyFill="1" applyBorder="1" applyAlignment="1">
      <alignment horizontal="center" vertical="center" wrapText="1"/>
    </xf>
    <xf numFmtId="0" fontId="10" fillId="4" borderId="21" xfId="30" applyFont="1" applyFill="1" applyBorder="1" applyAlignment="1">
      <alignment vertical="center" wrapText="1"/>
    </xf>
    <xf numFmtId="0" fontId="10" fillId="4" borderId="22" xfId="30" applyFont="1" applyFill="1" applyBorder="1" applyAlignment="1">
      <alignment horizontal="center" vertical="center" wrapText="1"/>
    </xf>
    <xf numFmtId="0" fontId="10" fillId="4" borderId="25" xfId="30" applyFont="1" applyFill="1" applyBorder="1" applyAlignment="1">
      <alignment vertical="center" wrapText="1"/>
    </xf>
    <xf numFmtId="186" fontId="10" fillId="5" borderId="2" xfId="4" applyNumberFormat="1" applyFont="1" applyFill="1" applyBorder="1" applyAlignment="1">
      <alignment vertical="center"/>
    </xf>
    <xf numFmtId="0" fontId="1" fillId="0" borderId="0" xfId="31" applyFont="1" applyAlignment="1">
      <alignment vertical="center"/>
    </xf>
    <xf numFmtId="0" fontId="7" fillId="0" borderId="0" xfId="31" applyFont="1"/>
    <xf numFmtId="0" fontId="1" fillId="7" borderId="0" xfId="31" applyFont="1" applyFill="1"/>
    <xf numFmtId="0" fontId="1" fillId="7" borderId="0" xfId="13" applyFont="1" applyFill="1" applyAlignment="1">
      <alignment vertical="center"/>
    </xf>
    <xf numFmtId="0" fontId="7" fillId="7" borderId="0" xfId="31" applyFont="1" applyFill="1"/>
    <xf numFmtId="0" fontId="1" fillId="0" borderId="0" xfId="31" applyFont="1"/>
    <xf numFmtId="0" fontId="1" fillId="0" borderId="0" xfId="13" applyFont="1" applyAlignment="1">
      <alignment vertical="center"/>
    </xf>
    <xf numFmtId="0" fontId="5" fillId="0" borderId="0" xfId="13" applyFont="1" applyAlignment="1">
      <alignment horizontal="center" vertical="center" wrapText="1"/>
    </xf>
    <xf numFmtId="195" fontId="1" fillId="0" borderId="0" xfId="13" applyNumberFormat="1" applyFont="1" applyAlignment="1">
      <alignment vertical="center"/>
    </xf>
    <xf numFmtId="0" fontId="1" fillId="7" borderId="0" xfId="13" applyFont="1" applyFill="1" applyAlignment="1">
      <alignment horizontal="center" vertical="center"/>
    </xf>
    <xf numFmtId="0" fontId="1" fillId="7" borderId="0" xfId="13" applyFont="1" applyFill="1" applyAlignment="1">
      <alignment vertical="center" wrapText="1"/>
    </xf>
    <xf numFmtId="0" fontId="24" fillId="7" borderId="0" xfId="13" applyFont="1" applyFill="1" applyAlignment="1">
      <alignment vertical="center" wrapText="1"/>
    </xf>
    <xf numFmtId="196" fontId="7" fillId="0" borderId="0" xfId="31" applyNumberFormat="1" applyFont="1"/>
    <xf numFmtId="173" fontId="7" fillId="0" borderId="0" xfId="40" applyNumberFormat="1" applyFont="1" applyFill="1"/>
    <xf numFmtId="0" fontId="1" fillId="0" borderId="0" xfId="13" applyFont="1" applyAlignment="1">
      <alignment horizontal="center" vertical="center"/>
    </xf>
    <xf numFmtId="0" fontId="7" fillId="0" borderId="0" xfId="31" applyFont="1" applyAlignment="1">
      <alignment horizontal="center" vertical="center"/>
    </xf>
    <xf numFmtId="0" fontId="15" fillId="0" borderId="0" xfId="0" applyFont="1" applyAlignment="1">
      <alignment vertical="center" wrapText="1"/>
    </xf>
    <xf numFmtId="194" fontId="15" fillId="0" borderId="0" xfId="0" applyNumberFormat="1" applyFont="1" applyAlignment="1">
      <alignment vertical="center" wrapText="1"/>
    </xf>
    <xf numFmtId="197" fontId="15" fillId="0" borderId="30" xfId="0" applyNumberFormat="1" applyFont="1" applyBorder="1" applyAlignment="1">
      <alignment vertical="center" wrapText="1"/>
    </xf>
    <xf numFmtId="0" fontId="15" fillId="8" borderId="1" xfId="0" applyFont="1" applyFill="1" applyBorder="1" applyAlignment="1">
      <alignment horizontal="center" vertical="center"/>
    </xf>
    <xf numFmtId="197" fontId="15" fillId="8" borderId="1" xfId="3" applyNumberFormat="1" applyFont="1" applyFill="1" applyBorder="1" applyAlignment="1">
      <alignment horizontal="center" vertical="center" wrapText="1"/>
    </xf>
    <xf numFmtId="175" fontId="7" fillId="0" borderId="0" xfId="7" applyNumberFormat="1" applyFont="1" applyAlignment="1">
      <alignment horizontal="center" vertical="center"/>
    </xf>
    <xf numFmtId="0" fontId="15" fillId="0" borderId="1" xfId="0" applyFont="1" applyBorder="1" applyAlignment="1">
      <alignment horizontal="center" vertical="center" wrapText="1"/>
    </xf>
    <xf numFmtId="0" fontId="15" fillId="0" borderId="13" xfId="0" applyFont="1" applyBorder="1" applyAlignment="1">
      <alignment horizontal="center" vertical="center" wrapText="1"/>
    </xf>
    <xf numFmtId="197" fontId="15" fillId="0" borderId="32" xfId="0" applyNumberFormat="1" applyFont="1" applyBorder="1" applyAlignment="1">
      <alignment horizontal="center" vertical="center" wrapText="1"/>
    </xf>
    <xf numFmtId="0" fontId="15" fillId="0" borderId="33" xfId="0" applyFont="1" applyBorder="1" applyAlignment="1">
      <alignment horizontal="center" vertical="center" wrapText="1"/>
    </xf>
    <xf numFmtId="199" fontId="7" fillId="0" borderId="0" xfId="36" applyNumberFormat="1" applyFont="1"/>
    <xf numFmtId="199" fontId="7" fillId="0" borderId="0" xfId="31" applyNumberFormat="1" applyFont="1"/>
    <xf numFmtId="165" fontId="7" fillId="0" borderId="0" xfId="31" applyNumberFormat="1" applyFont="1"/>
    <xf numFmtId="43" fontId="0" fillId="0" borderId="0" xfId="0" applyNumberFormat="1"/>
    <xf numFmtId="0" fontId="0" fillId="0" borderId="0" xfId="0" applyAlignment="1">
      <alignment horizontal="left" vertical="center" wrapText="1"/>
    </xf>
    <xf numFmtId="0" fontId="2" fillId="0" borderId="1" xfId="17" applyFont="1" applyBorder="1" applyAlignment="1">
      <alignment horizontal="center" vertical="center" wrapText="1"/>
    </xf>
    <xf numFmtId="0" fontId="27" fillId="0" borderId="1" xfId="0" applyFont="1" applyBorder="1" applyAlignment="1">
      <alignment horizontal="left" vertical="center" wrapText="1"/>
    </xf>
    <xf numFmtId="194" fontId="15" fillId="0" borderId="1" xfId="0" applyNumberFormat="1" applyFont="1" applyBorder="1"/>
    <xf numFmtId="194" fontId="15" fillId="0" borderId="31" xfId="3" applyNumberFormat="1" applyFont="1" applyFill="1" applyBorder="1" applyAlignment="1">
      <alignment horizontal="right" vertical="center" wrapText="1"/>
    </xf>
    <xf numFmtId="0" fontId="31" fillId="9" borderId="1" xfId="0" applyFont="1" applyFill="1" applyBorder="1" applyAlignment="1">
      <alignment horizontal="center" vertical="center" wrapText="1"/>
    </xf>
    <xf numFmtId="0" fontId="31" fillId="9" borderId="1" xfId="0" applyFont="1" applyFill="1" applyBorder="1" applyAlignment="1">
      <alignment horizontal="left" vertical="center" wrapText="1"/>
    </xf>
    <xf numFmtId="0" fontId="32" fillId="10" borderId="1" xfId="0" applyFont="1" applyFill="1" applyBorder="1" applyAlignment="1">
      <alignment horizontal="center" vertical="center"/>
    </xf>
    <xf numFmtId="0" fontId="28" fillId="0" borderId="0" xfId="0" applyFont="1"/>
    <xf numFmtId="2" fontId="28" fillId="0" borderId="1" xfId="0" applyNumberFormat="1" applyFont="1" applyBorder="1" applyAlignment="1">
      <alignment horizontal="center" vertical="center"/>
    </xf>
    <xf numFmtId="0" fontId="30" fillId="0" borderId="1" xfId="0" applyFont="1" applyBorder="1" applyAlignment="1">
      <alignment horizontal="left" vertical="center" wrapText="1"/>
    </xf>
    <xf numFmtId="0" fontId="30" fillId="0" borderId="1" xfId="0" applyFont="1" applyBorder="1" applyAlignment="1">
      <alignment horizontal="center" vertical="center"/>
    </xf>
    <xf numFmtId="165" fontId="30" fillId="0" borderId="1" xfId="3" applyNumberFormat="1" applyFont="1" applyBorder="1" applyAlignment="1">
      <alignment horizontal="center" vertical="center"/>
    </xf>
    <xf numFmtId="0" fontId="28" fillId="0" borderId="1" xfId="0" applyFont="1" applyBorder="1" applyAlignment="1">
      <alignment horizontal="left" vertical="center" wrapText="1"/>
    </xf>
    <xf numFmtId="0" fontId="28" fillId="0" borderId="1" xfId="0" applyFont="1" applyBorder="1" applyAlignment="1">
      <alignment horizontal="center" vertical="center"/>
    </xf>
    <xf numFmtId="4" fontId="28" fillId="0" borderId="1" xfId="0" applyNumberFormat="1" applyFont="1" applyBorder="1" applyAlignment="1">
      <alignment horizontal="center" vertical="center"/>
    </xf>
    <xf numFmtId="165" fontId="28" fillId="0" borderId="1" xfId="3" applyNumberFormat="1" applyFont="1" applyBorder="1" applyAlignment="1">
      <alignment horizontal="center" vertical="center"/>
    </xf>
    <xf numFmtId="4" fontId="30" fillId="0" borderId="1" xfId="0" applyNumberFormat="1" applyFont="1" applyBorder="1" applyAlignment="1">
      <alignment horizontal="center" vertical="center"/>
    </xf>
    <xf numFmtId="165" fontId="28" fillId="0" borderId="1" xfId="3" applyNumberFormat="1" applyFont="1" applyFill="1" applyBorder="1" applyAlignment="1">
      <alignment horizontal="center" vertical="center"/>
    </xf>
    <xf numFmtId="0" fontId="28" fillId="0" borderId="0" xfId="0" applyFont="1" applyAlignment="1">
      <alignment horizontal="left" vertical="center" wrapText="1"/>
    </xf>
    <xf numFmtId="165" fontId="33" fillId="11" borderId="36" xfId="7" applyNumberFormat="1" applyFont="1" applyFill="1" applyBorder="1" applyAlignment="1">
      <alignment horizontal="right" vertical="center"/>
    </xf>
    <xf numFmtId="165" fontId="33" fillId="11" borderId="1" xfId="7" applyNumberFormat="1" applyFont="1" applyFill="1" applyBorder="1" applyAlignment="1">
      <alignment horizontal="right"/>
    </xf>
    <xf numFmtId="179" fontId="33" fillId="0" borderId="7" xfId="36" applyNumberFormat="1" applyFont="1" applyFill="1" applyBorder="1" applyAlignment="1">
      <alignment horizontal="right"/>
    </xf>
    <xf numFmtId="180" fontId="33" fillId="0" borderId="7" xfId="36" applyNumberFormat="1" applyFont="1" applyFill="1" applyBorder="1" applyAlignment="1">
      <alignment horizontal="right"/>
    </xf>
    <xf numFmtId="181" fontId="33" fillId="0" borderId="7" xfId="36" applyNumberFormat="1" applyFont="1" applyFill="1" applyBorder="1" applyAlignment="1">
      <alignment horizontal="right"/>
    </xf>
    <xf numFmtId="165" fontId="33" fillId="11" borderId="1" xfId="0" applyNumberFormat="1" applyFont="1" applyFill="1" applyBorder="1" applyAlignment="1">
      <alignment horizontal="right"/>
    </xf>
    <xf numFmtId="165" fontId="33" fillId="11" borderId="9" xfId="0" applyNumberFormat="1" applyFont="1" applyFill="1" applyBorder="1" applyAlignment="1">
      <alignment horizontal="right" vertical="center"/>
    </xf>
    <xf numFmtId="165" fontId="33" fillId="12" borderId="37" xfId="7" applyNumberFormat="1" applyFont="1" applyFill="1" applyBorder="1" applyAlignment="1">
      <alignment horizontal="right" vertical="center"/>
    </xf>
    <xf numFmtId="165" fontId="33" fillId="12" borderId="7" xfId="7" applyNumberFormat="1" applyFont="1" applyFill="1" applyBorder="1" applyAlignment="1">
      <alignment horizontal="right"/>
    </xf>
    <xf numFmtId="165" fontId="33" fillId="12" borderId="2" xfId="7" applyNumberFormat="1" applyFont="1" applyFill="1" applyBorder="1" applyAlignment="1">
      <alignment horizontal="right"/>
    </xf>
    <xf numFmtId="165" fontId="33" fillId="13" borderId="37" xfId="7" applyNumberFormat="1" applyFont="1" applyFill="1" applyBorder="1" applyAlignment="1">
      <alignment horizontal="right"/>
    </xf>
    <xf numFmtId="165" fontId="33" fillId="13" borderId="7" xfId="7" applyNumberFormat="1" applyFont="1" applyFill="1" applyBorder="1" applyAlignment="1">
      <alignment horizontal="right"/>
    </xf>
    <xf numFmtId="165" fontId="33" fillId="13" borderId="2" xfId="0" applyNumberFormat="1" applyFont="1" applyFill="1" applyBorder="1" applyAlignment="1">
      <alignment horizontal="right" vertical="center"/>
    </xf>
    <xf numFmtId="0" fontId="34" fillId="0" borderId="1" xfId="27" applyNumberFormat="1" applyFont="1" applyBorder="1" applyAlignment="1">
      <alignment horizontal="justify" vertical="center"/>
    </xf>
    <xf numFmtId="0" fontId="34" fillId="0" borderId="1" xfId="27" applyNumberFormat="1" applyFont="1" applyBorder="1" applyAlignment="1">
      <alignment vertical="center" wrapText="1"/>
    </xf>
    <xf numFmtId="165" fontId="32" fillId="10" borderId="1" xfId="0" applyNumberFormat="1" applyFont="1" applyFill="1" applyBorder="1" applyAlignment="1">
      <alignment horizontal="left" vertical="center"/>
    </xf>
    <xf numFmtId="43" fontId="30" fillId="0" borderId="1" xfId="0" applyNumberFormat="1" applyFont="1" applyBorder="1" applyAlignment="1">
      <alignment horizontal="center" vertical="center" wrapText="1"/>
    </xf>
    <xf numFmtId="43" fontId="28" fillId="0" borderId="1" xfId="0" applyNumberFormat="1" applyFont="1" applyBorder="1" applyAlignment="1">
      <alignment horizontal="center" vertical="center" wrapText="1"/>
    </xf>
    <xf numFmtId="2" fontId="3" fillId="0" borderId="1" xfId="17" applyNumberFormat="1" applyFont="1" applyBorder="1" applyAlignment="1">
      <alignment horizontal="center" vertical="center"/>
    </xf>
    <xf numFmtId="165" fontId="30" fillId="14" borderId="1" xfId="3" applyNumberFormat="1" applyFont="1" applyFill="1" applyBorder="1" applyAlignment="1">
      <alignment horizontal="center" vertical="center"/>
    </xf>
    <xf numFmtId="165" fontId="28" fillId="14" borderId="1" xfId="3" applyNumberFormat="1" applyFont="1" applyFill="1" applyBorder="1" applyAlignment="1">
      <alignment horizontal="center" vertical="center"/>
    </xf>
    <xf numFmtId="184" fontId="36" fillId="0" borderId="1" xfId="0" applyNumberFormat="1" applyFont="1" applyBorder="1" applyAlignment="1">
      <alignment vertical="center" wrapText="1"/>
    </xf>
    <xf numFmtId="204" fontId="36" fillId="0" borderId="1" xfId="0" applyNumberFormat="1" applyFont="1" applyBorder="1" applyAlignment="1">
      <alignment horizontal="center" vertical="center" wrapText="1"/>
    </xf>
    <xf numFmtId="0" fontId="35" fillId="0" borderId="1" xfId="34" applyFont="1" applyBorder="1" applyAlignment="1">
      <alignment horizontal="center" vertical="center"/>
    </xf>
    <xf numFmtId="165" fontId="33" fillId="11" borderId="1" xfId="7" applyNumberFormat="1" applyFont="1" applyFill="1" applyBorder="1" applyAlignment="1">
      <alignment horizontal="right" vertical="center"/>
    </xf>
    <xf numFmtId="165" fontId="33" fillId="11" borderId="1" xfId="0" applyNumberFormat="1" applyFont="1" applyFill="1" applyBorder="1" applyAlignment="1">
      <alignment horizontal="right" vertical="center"/>
    </xf>
    <xf numFmtId="0" fontId="27" fillId="0" borderId="8" xfId="0" applyFont="1" applyBorder="1" applyAlignment="1">
      <alignment horizontal="center" vertical="center" wrapText="1"/>
    </xf>
    <xf numFmtId="204" fontId="36" fillId="0" borderId="7" xfId="0" applyNumberFormat="1" applyFont="1" applyBorder="1" applyAlignment="1">
      <alignment horizontal="center" vertical="center" wrapText="1"/>
    </xf>
    <xf numFmtId="0" fontId="31" fillId="9" borderId="8" xfId="0" applyFont="1" applyFill="1" applyBorder="1" applyAlignment="1">
      <alignment horizontal="center" vertical="center" wrapText="1"/>
    </xf>
    <xf numFmtId="0" fontId="31" fillId="9" borderId="7" xfId="0" applyFont="1" applyFill="1" applyBorder="1" applyAlignment="1">
      <alignment horizontal="center" vertical="center" wrapText="1"/>
    </xf>
    <xf numFmtId="0" fontId="32" fillId="10" borderId="8" xfId="0" applyFont="1" applyFill="1" applyBorder="1" applyAlignment="1">
      <alignment horizontal="center" vertical="center"/>
    </xf>
    <xf numFmtId="165" fontId="32" fillId="10" borderId="7" xfId="0" applyNumberFormat="1" applyFont="1" applyFill="1" applyBorder="1" applyAlignment="1">
      <alignment horizontal="left" vertical="center"/>
    </xf>
    <xf numFmtId="165" fontId="33" fillId="12" borderId="7" xfId="7" applyNumberFormat="1" applyFont="1" applyFill="1" applyBorder="1" applyAlignment="1">
      <alignment horizontal="right" vertical="center"/>
    </xf>
    <xf numFmtId="0" fontId="28" fillId="0" borderId="6" xfId="0" applyFont="1" applyBorder="1"/>
    <xf numFmtId="0" fontId="33" fillId="0" borderId="5" xfId="0" applyFont="1" applyBorder="1" applyAlignment="1">
      <alignment horizontal="right" vertical="center"/>
    </xf>
    <xf numFmtId="179" fontId="33" fillId="0" borderId="5" xfId="36" applyNumberFormat="1" applyFont="1" applyFill="1" applyBorder="1" applyAlignment="1">
      <alignment horizontal="right"/>
    </xf>
    <xf numFmtId="181" fontId="33" fillId="0" borderId="5" xfId="36" applyNumberFormat="1" applyFont="1" applyFill="1" applyBorder="1" applyAlignment="1">
      <alignment horizontal="right"/>
    </xf>
    <xf numFmtId="0" fontId="33" fillId="0" borderId="5" xfId="0" applyFont="1" applyBorder="1" applyAlignment="1">
      <alignment horizontal="right"/>
    </xf>
    <xf numFmtId="0" fontId="28" fillId="0" borderId="5" xfId="0" applyFont="1" applyBorder="1" applyAlignment="1">
      <alignment horizontal="left" vertical="center" wrapText="1"/>
    </xf>
    <xf numFmtId="0" fontId="32" fillId="10" borderId="1" xfId="0" applyFont="1" applyFill="1" applyBorder="1" applyAlignment="1">
      <alignment horizontal="center" vertical="center" wrapText="1"/>
    </xf>
    <xf numFmtId="2" fontId="28" fillId="0" borderId="1" xfId="0" applyNumberFormat="1" applyFont="1" applyBorder="1" applyAlignment="1">
      <alignment horizontal="center" vertical="center" wrapText="1"/>
    </xf>
    <xf numFmtId="0" fontId="37" fillId="0" borderId="0" xfId="0" applyFont="1" applyAlignment="1">
      <alignment vertical="center"/>
    </xf>
    <xf numFmtId="49" fontId="6" fillId="0" borderId="0" xfId="35" applyNumberFormat="1" applyFont="1" applyAlignment="1">
      <alignment vertical="center" wrapText="1"/>
    </xf>
    <xf numFmtId="49" fontId="6" fillId="0" borderId="0" xfId="35" applyNumberFormat="1" applyFont="1" applyAlignment="1">
      <alignment horizontal="center" vertical="center" wrapText="1"/>
    </xf>
    <xf numFmtId="49" fontId="6" fillId="0" borderId="0" xfId="26" applyNumberFormat="1" applyFont="1" applyAlignment="1">
      <alignment horizontal="center" vertical="center" wrapText="1"/>
    </xf>
    <xf numFmtId="0" fontId="37" fillId="0" borderId="0" xfId="21" applyFont="1" applyAlignment="1">
      <alignment vertical="center" wrapText="1"/>
    </xf>
    <xf numFmtId="0" fontId="37" fillId="0" borderId="0" xfId="26" applyFont="1" applyAlignment="1">
      <alignment vertical="center" wrapText="1"/>
    </xf>
    <xf numFmtId="0" fontId="37" fillId="0" borderId="0" xfId="21" applyFont="1" applyAlignment="1">
      <alignment horizontal="justify" vertical="center" wrapText="1"/>
    </xf>
    <xf numFmtId="0" fontId="37" fillId="0" borderId="0" xfId="0" applyFont="1" applyAlignment="1">
      <alignment horizontal="center" vertical="center"/>
    </xf>
    <xf numFmtId="0" fontId="37" fillId="0" borderId="0" xfId="21" applyFont="1" applyAlignment="1">
      <alignment horizontal="left" vertical="center" wrapText="1"/>
    </xf>
    <xf numFmtId="0" fontId="37" fillId="7" borderId="0" xfId="0" applyFont="1" applyFill="1" applyAlignment="1">
      <alignment vertical="center"/>
    </xf>
    <xf numFmtId="0" fontId="37" fillId="7" borderId="0" xfId="21" applyFont="1" applyFill="1" applyAlignment="1">
      <alignment horizontal="right" vertical="center"/>
    </xf>
    <xf numFmtId="0" fontId="37" fillId="7" borderId="0" xfId="21" applyFont="1" applyFill="1" applyAlignment="1">
      <alignment vertical="center"/>
    </xf>
    <xf numFmtId="166" fontId="38" fillId="7" borderId="0" xfId="21" applyNumberFormat="1" applyFont="1" applyFill="1" applyAlignment="1">
      <alignment vertical="center"/>
    </xf>
    <xf numFmtId="2" fontId="37" fillId="7" borderId="0" xfId="36" applyNumberFormat="1" applyFont="1" applyFill="1" applyAlignment="1">
      <alignment vertical="center"/>
    </xf>
    <xf numFmtId="0" fontId="37" fillId="7" borderId="0" xfId="26" applyFont="1" applyFill="1" applyAlignment="1">
      <alignment vertical="center" wrapText="1"/>
    </xf>
    <xf numFmtId="0" fontId="39" fillId="7" borderId="1" xfId="28" applyFont="1" applyFill="1" applyBorder="1" applyAlignment="1">
      <alignment horizontal="center" vertical="center"/>
    </xf>
    <xf numFmtId="2" fontId="37" fillId="7" borderId="0" xfId="21" applyNumberFormat="1" applyFont="1" applyFill="1" applyAlignment="1">
      <alignment vertical="center"/>
    </xf>
    <xf numFmtId="0" fontId="40" fillId="7" borderId="0" xfId="21" applyFont="1" applyFill="1" applyAlignment="1">
      <alignment horizontal="right" vertical="center"/>
    </xf>
    <xf numFmtId="0" fontId="37" fillId="7" borderId="0" xfId="0" applyFont="1" applyFill="1" applyAlignment="1">
      <alignment horizontal="right" vertical="center"/>
    </xf>
    <xf numFmtId="2" fontId="38" fillId="7" borderId="0" xfId="0" applyNumberFormat="1" applyFont="1" applyFill="1" applyAlignment="1">
      <alignment vertical="center"/>
    </xf>
    <xf numFmtId="0" fontId="38" fillId="7" borderId="0" xfId="0" applyFont="1" applyFill="1" applyAlignment="1">
      <alignment vertical="center"/>
    </xf>
    <xf numFmtId="0" fontId="37" fillId="7" borderId="0" xfId="21" applyFont="1" applyFill="1" applyAlignment="1">
      <alignment vertical="center" wrapText="1"/>
    </xf>
    <xf numFmtId="3" fontId="1" fillId="7" borderId="0" xfId="1" applyNumberFormat="1" applyFill="1" applyBorder="1" applyAlignment="1">
      <alignment horizontal="center" vertical="center" wrapText="1"/>
    </xf>
    <xf numFmtId="0" fontId="37" fillId="7" borderId="0" xfId="21" applyFont="1" applyFill="1" applyAlignment="1">
      <alignment horizontal="justify" vertical="center" wrapText="1"/>
    </xf>
    <xf numFmtId="9" fontId="37" fillId="7" borderId="0" xfId="36" applyFont="1" applyFill="1" applyAlignment="1">
      <alignment vertical="center"/>
    </xf>
    <xf numFmtId="166" fontId="37" fillId="7" borderId="0" xfId="0" applyNumberFormat="1" applyFont="1" applyFill="1" applyAlignment="1">
      <alignment vertical="center"/>
    </xf>
    <xf numFmtId="0" fontId="37" fillId="7" borderId="1" xfId="0" applyFont="1" applyFill="1" applyBorder="1" applyAlignment="1">
      <alignment horizontal="center" vertical="center"/>
    </xf>
    <xf numFmtId="0" fontId="1" fillId="7" borderId="0" xfId="21" applyFill="1" applyAlignment="1">
      <alignment vertical="center"/>
    </xf>
    <xf numFmtId="3" fontId="1" fillId="7" borderId="1" xfId="1" applyNumberFormat="1" applyFill="1" applyBorder="1" applyAlignment="1">
      <alignment horizontal="center" vertical="center" wrapText="1"/>
    </xf>
    <xf numFmtId="0" fontId="37" fillId="7" borderId="0" xfId="0" applyFont="1" applyFill="1" applyAlignment="1">
      <alignment horizontal="center" vertical="center"/>
    </xf>
    <xf numFmtId="0" fontId="37" fillId="7" borderId="0" xfId="21" applyFont="1" applyFill="1" applyAlignment="1">
      <alignment horizontal="left" vertical="center" wrapText="1"/>
    </xf>
    <xf numFmtId="0" fontId="39" fillId="7" borderId="0" xfId="28" applyFont="1" applyFill="1" applyAlignment="1">
      <alignment horizontal="center" vertical="center"/>
    </xf>
    <xf numFmtId="0" fontId="39" fillId="7" borderId="0" xfId="21" applyFont="1" applyFill="1" applyAlignment="1">
      <alignment horizontal="justify" vertical="center" wrapText="1"/>
    </xf>
    <xf numFmtId="0" fontId="0" fillId="0" borderId="1" xfId="0" applyBorder="1" applyAlignment="1">
      <alignment vertical="center" wrapText="1"/>
    </xf>
    <xf numFmtId="0" fontId="35" fillId="0" borderId="1" xfId="0" applyFont="1" applyBorder="1" applyAlignment="1">
      <alignment vertical="center" wrapText="1"/>
    </xf>
    <xf numFmtId="0" fontId="35" fillId="0" borderId="1" xfId="24" applyFont="1" applyBorder="1" applyAlignment="1">
      <alignment vertical="center" wrapText="1"/>
    </xf>
    <xf numFmtId="44" fontId="24" fillId="0" borderId="1" xfId="6" applyFont="1" applyBorder="1" applyAlignment="1">
      <alignment horizontal="center" vertical="center"/>
    </xf>
    <xf numFmtId="0" fontId="32" fillId="10" borderId="10" xfId="0" applyFont="1" applyFill="1" applyBorder="1" applyAlignment="1">
      <alignment horizontal="center" vertical="center"/>
    </xf>
    <xf numFmtId="165" fontId="32" fillId="16" borderId="7" xfId="0" applyNumberFormat="1" applyFont="1" applyFill="1" applyBorder="1" applyAlignment="1">
      <alignment horizontal="left" vertical="center"/>
    </xf>
    <xf numFmtId="0" fontId="32" fillId="0" borderId="1" xfId="0" applyFont="1" applyBorder="1" applyAlignment="1">
      <alignment horizontal="justify" vertical="center" wrapText="1"/>
    </xf>
    <xf numFmtId="0" fontId="32" fillId="9"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30" fillId="0" borderId="1" xfId="0" applyFont="1" applyBorder="1" applyAlignment="1">
      <alignment horizontal="justify" vertical="center" wrapText="1"/>
    </xf>
    <xf numFmtId="0" fontId="30" fillId="0" borderId="1" xfId="0" applyFont="1" applyBorder="1" applyAlignment="1">
      <alignment horizontal="center" vertical="center" wrapText="1"/>
    </xf>
    <xf numFmtId="0" fontId="28" fillId="0" borderId="1" xfId="0" applyFont="1" applyBorder="1" applyAlignment="1">
      <alignment horizontal="center" vertical="center" wrapText="1"/>
    </xf>
    <xf numFmtId="43" fontId="30" fillId="0" borderId="1" xfId="0" applyNumberFormat="1" applyFont="1" applyBorder="1" applyAlignment="1">
      <alignment vertical="center" wrapText="1"/>
    </xf>
    <xf numFmtId="43" fontId="28" fillId="0" borderId="1" xfId="0" applyNumberFormat="1" applyFont="1" applyBorder="1" applyAlignment="1">
      <alignment vertical="center" wrapText="1"/>
    </xf>
    <xf numFmtId="0" fontId="25" fillId="10" borderId="1" xfId="0" applyFont="1" applyFill="1" applyBorder="1" applyAlignment="1">
      <alignment horizontal="center" vertical="center"/>
    </xf>
    <xf numFmtId="165" fontId="25" fillId="10" borderId="1" xfId="0" applyNumberFormat="1" applyFont="1" applyFill="1" applyBorder="1" applyAlignment="1">
      <alignment horizontal="left" vertical="center"/>
    </xf>
    <xf numFmtId="165" fontId="0" fillId="0" borderId="0" xfId="0" applyNumberFormat="1"/>
    <xf numFmtId="184" fontId="39" fillId="0" borderId="1" xfId="0" applyNumberFormat="1" applyFont="1" applyBorder="1" applyAlignment="1">
      <alignment horizontal="center" vertical="center" wrapText="1"/>
    </xf>
    <xf numFmtId="44" fontId="28" fillId="0" borderId="1" xfId="6" applyFont="1" applyBorder="1" applyAlignment="1">
      <alignment horizontal="center" vertical="center"/>
    </xf>
    <xf numFmtId="0" fontId="28" fillId="0" borderId="0" xfId="0" applyFont="1" applyAlignment="1">
      <alignment horizontal="center" vertical="center"/>
    </xf>
    <xf numFmtId="0" fontId="32" fillId="9" borderId="1" xfId="0" applyFont="1" applyFill="1" applyBorder="1" applyAlignment="1">
      <alignment horizontal="center" vertical="center" wrapText="1"/>
    </xf>
    <xf numFmtId="165" fontId="41" fillId="11" borderId="36" xfId="8" applyNumberFormat="1" applyFont="1" applyFill="1" applyBorder="1" applyAlignment="1">
      <alignment horizontal="center" vertical="center"/>
    </xf>
    <xf numFmtId="0" fontId="41" fillId="0" borderId="37" xfId="0" applyFont="1" applyBorder="1" applyAlignment="1">
      <alignment horizontal="center" vertical="center"/>
    </xf>
    <xf numFmtId="165" fontId="41" fillId="12" borderId="37" xfId="8" applyNumberFormat="1" applyFont="1" applyFill="1" applyBorder="1" applyAlignment="1">
      <alignment horizontal="center" vertical="center"/>
    </xf>
    <xf numFmtId="165" fontId="0" fillId="0" borderId="0" xfId="0" applyNumberFormat="1" applyAlignment="1">
      <alignment horizontal="center" vertical="center"/>
    </xf>
    <xf numFmtId="0" fontId="1" fillId="16" borderId="1" xfId="0" applyFont="1" applyFill="1" applyBorder="1"/>
    <xf numFmtId="0" fontId="0" fillId="16" borderId="1" xfId="0" applyFill="1" applyBorder="1"/>
    <xf numFmtId="0" fontId="0" fillId="15" borderId="1" xfId="0" applyFill="1" applyBorder="1"/>
    <xf numFmtId="0" fontId="1" fillId="15" borderId="1" xfId="0" applyFont="1" applyFill="1" applyBorder="1"/>
    <xf numFmtId="0" fontId="0" fillId="17" borderId="1" xfId="0" applyFill="1" applyBorder="1"/>
    <xf numFmtId="0" fontId="25" fillId="0" borderId="1" xfId="0" applyFont="1" applyBorder="1"/>
    <xf numFmtId="165" fontId="32" fillId="10" borderId="1" xfId="0" applyNumberFormat="1" applyFont="1" applyFill="1" applyBorder="1" applyAlignment="1">
      <alignment horizontal="left" vertical="center" wrapText="1"/>
    </xf>
    <xf numFmtId="165" fontId="30" fillId="14" borderId="1" xfId="3" applyNumberFormat="1" applyFont="1" applyFill="1" applyBorder="1" applyAlignment="1">
      <alignment horizontal="center" vertical="center" wrapText="1"/>
    </xf>
    <xf numFmtId="165" fontId="30" fillId="0" borderId="1" xfId="3" applyNumberFormat="1" applyFont="1" applyBorder="1" applyAlignment="1">
      <alignment horizontal="center" vertical="center" wrapText="1"/>
    </xf>
    <xf numFmtId="165" fontId="28" fillId="14" borderId="1" xfId="3" applyNumberFormat="1" applyFont="1" applyFill="1" applyBorder="1" applyAlignment="1">
      <alignment horizontal="center" vertical="center" wrapText="1"/>
    </xf>
    <xf numFmtId="165" fontId="28" fillId="0" borderId="1" xfId="3" applyNumberFormat="1" applyFont="1" applyBorder="1" applyAlignment="1">
      <alignment horizontal="center" vertical="center" wrapText="1"/>
    </xf>
    <xf numFmtId="4" fontId="28" fillId="15" borderId="1" xfId="0" applyNumberFormat="1" applyFont="1" applyFill="1" applyBorder="1" applyAlignment="1">
      <alignment horizontal="center" vertical="center" wrapText="1"/>
    </xf>
    <xf numFmtId="0" fontId="34" fillId="0" borderId="1" xfId="27" applyNumberFormat="1" applyFont="1" applyBorder="1" applyAlignment="1">
      <alignment horizontal="justify" vertical="center" wrapText="1"/>
    </xf>
    <xf numFmtId="2" fontId="28" fillId="14" borderId="1" xfId="0" applyNumberFormat="1" applyFont="1" applyFill="1" applyBorder="1" applyAlignment="1">
      <alignment horizontal="center" vertical="center" wrapText="1"/>
    </xf>
    <xf numFmtId="0" fontId="28" fillId="0" borderId="0" xfId="0" applyFont="1" applyAlignment="1">
      <alignment wrapText="1"/>
    </xf>
    <xf numFmtId="165" fontId="33" fillId="11" borderId="36" xfId="7" applyNumberFormat="1" applyFont="1" applyFill="1" applyBorder="1" applyAlignment="1">
      <alignment horizontal="right" vertical="center" wrapText="1"/>
    </xf>
    <xf numFmtId="0" fontId="33" fillId="0" borderId="37" xfId="0" applyFont="1" applyBorder="1" applyAlignment="1">
      <alignment horizontal="right" vertical="center" wrapText="1"/>
    </xf>
    <xf numFmtId="165" fontId="33" fillId="11" borderId="1" xfId="7" applyNumberFormat="1" applyFont="1" applyFill="1" applyBorder="1" applyAlignment="1">
      <alignment horizontal="right" wrapText="1"/>
    </xf>
    <xf numFmtId="179" fontId="33" fillId="0" borderId="7" xfId="36" applyNumberFormat="1" applyFont="1" applyFill="1" applyBorder="1" applyAlignment="1">
      <alignment horizontal="right" wrapText="1"/>
    </xf>
    <xf numFmtId="180" fontId="33" fillId="0" borderId="7" xfId="36" applyNumberFormat="1" applyFont="1" applyFill="1" applyBorder="1" applyAlignment="1">
      <alignment horizontal="right" wrapText="1"/>
    </xf>
    <xf numFmtId="181" fontId="33" fillId="0" borderId="7" xfId="36" applyNumberFormat="1" applyFont="1" applyFill="1" applyBorder="1" applyAlignment="1">
      <alignment horizontal="right" wrapText="1"/>
    </xf>
    <xf numFmtId="165" fontId="33" fillId="11" borderId="1" xfId="0" applyNumberFormat="1" applyFont="1" applyFill="1" applyBorder="1" applyAlignment="1">
      <alignment horizontal="right" wrapText="1"/>
    </xf>
    <xf numFmtId="0" fontId="33" fillId="0" borderId="7" xfId="0" applyFont="1" applyBorder="1" applyAlignment="1">
      <alignment horizontal="right" wrapText="1"/>
    </xf>
    <xf numFmtId="165" fontId="33" fillId="11" borderId="9" xfId="0" applyNumberFormat="1" applyFont="1" applyFill="1" applyBorder="1" applyAlignment="1">
      <alignment horizontal="right" vertical="center" wrapText="1"/>
    </xf>
    <xf numFmtId="0" fontId="33" fillId="0" borderId="2" xfId="0" applyFont="1" applyBorder="1" applyAlignment="1">
      <alignment horizontal="right" vertical="center" wrapText="1"/>
    </xf>
    <xf numFmtId="165" fontId="33" fillId="12" borderId="37" xfId="7" applyNumberFormat="1" applyFont="1" applyFill="1" applyBorder="1" applyAlignment="1">
      <alignment horizontal="right" vertical="center" wrapText="1"/>
    </xf>
    <xf numFmtId="165" fontId="33" fillId="12" borderId="7" xfId="7" applyNumberFormat="1" applyFont="1" applyFill="1" applyBorder="1" applyAlignment="1">
      <alignment horizontal="right" wrapText="1"/>
    </xf>
    <xf numFmtId="165" fontId="33" fillId="12" borderId="2" xfId="7" applyNumberFormat="1" applyFont="1" applyFill="1" applyBorder="1" applyAlignment="1">
      <alignment horizontal="right" wrapText="1"/>
    </xf>
    <xf numFmtId="165" fontId="33" fillId="13" borderId="37" xfId="7" applyNumberFormat="1" applyFont="1" applyFill="1" applyBorder="1" applyAlignment="1">
      <alignment horizontal="right" wrapText="1"/>
    </xf>
    <xf numFmtId="165" fontId="33" fillId="13" borderId="7" xfId="7" applyNumberFormat="1" applyFont="1" applyFill="1" applyBorder="1" applyAlignment="1">
      <alignment horizontal="right" wrapText="1"/>
    </xf>
    <xf numFmtId="165" fontId="33" fillId="13" borderId="2" xfId="0" applyNumberFormat="1" applyFont="1" applyFill="1" applyBorder="1" applyAlignment="1">
      <alignment horizontal="right" vertical="center" wrapText="1"/>
    </xf>
    <xf numFmtId="43" fontId="30" fillId="16" borderId="1" xfId="0" applyNumberFormat="1" applyFont="1" applyFill="1" applyBorder="1" applyAlignment="1">
      <alignment horizontal="center" vertical="center" wrapText="1"/>
    </xf>
    <xf numFmtId="43" fontId="28" fillId="16" borderId="1" xfId="0" applyNumberFormat="1" applyFont="1" applyFill="1" applyBorder="1" applyAlignment="1">
      <alignment horizontal="center" vertical="center" wrapText="1"/>
    </xf>
    <xf numFmtId="4" fontId="30" fillId="16" borderId="1" xfId="0" applyNumberFormat="1" applyFont="1" applyFill="1" applyBorder="1" applyAlignment="1">
      <alignment horizontal="center" vertical="center" wrapText="1"/>
    </xf>
    <xf numFmtId="4" fontId="28" fillId="16" borderId="1" xfId="0" applyNumberFormat="1" applyFont="1" applyFill="1" applyBorder="1" applyAlignment="1">
      <alignment horizontal="center" vertical="center" wrapText="1"/>
    </xf>
    <xf numFmtId="4" fontId="42" fillId="16" borderId="1" xfId="0" applyNumberFormat="1" applyFont="1" applyFill="1" applyBorder="1" applyAlignment="1">
      <alignment horizontal="center" vertical="center" wrapText="1"/>
    </xf>
    <xf numFmtId="2" fontId="28" fillId="16" borderId="1" xfId="0" applyNumberFormat="1" applyFont="1" applyFill="1" applyBorder="1" applyAlignment="1">
      <alignment horizontal="center" vertical="center" wrapText="1"/>
    </xf>
    <xf numFmtId="2" fontId="42" fillId="16" borderId="1" xfId="0" applyNumberFormat="1" applyFont="1" applyFill="1" applyBorder="1" applyAlignment="1">
      <alignment horizontal="center" vertical="center" wrapText="1"/>
    </xf>
    <xf numFmtId="0" fontId="33" fillId="12" borderId="39" xfId="0" applyFont="1" applyFill="1" applyBorder="1" applyAlignment="1">
      <alignment vertical="center" wrapText="1"/>
    </xf>
    <xf numFmtId="179" fontId="33" fillId="12" borderId="10" xfId="36" applyNumberFormat="1" applyFont="1" applyFill="1" applyBorder="1" applyAlignment="1">
      <alignment wrapText="1"/>
    </xf>
    <xf numFmtId="0" fontId="33" fillId="12" borderId="40" xfId="0" applyFont="1" applyFill="1" applyBorder="1" applyAlignment="1">
      <alignment vertical="center" wrapText="1"/>
    </xf>
    <xf numFmtId="0" fontId="33" fillId="13" borderId="39" xfId="0" applyFont="1" applyFill="1" applyBorder="1" applyAlignment="1">
      <alignment vertical="center" wrapText="1"/>
    </xf>
    <xf numFmtId="183" fontId="33" fillId="13" borderId="10" xfId="36" applyNumberFormat="1" applyFont="1" applyFill="1" applyBorder="1" applyAlignment="1">
      <alignment wrapText="1"/>
    </xf>
    <xf numFmtId="0" fontId="33" fillId="13" borderId="40" xfId="0" applyFont="1" applyFill="1" applyBorder="1" applyAlignment="1">
      <alignment vertical="center" wrapText="1"/>
    </xf>
    <xf numFmtId="165" fontId="33" fillId="11" borderId="37" xfId="7" applyNumberFormat="1" applyFont="1" applyFill="1" applyBorder="1" applyAlignment="1">
      <alignment horizontal="right" vertical="center" wrapText="1"/>
    </xf>
    <xf numFmtId="165" fontId="33" fillId="11" borderId="7" xfId="7" applyNumberFormat="1" applyFont="1" applyFill="1" applyBorder="1" applyAlignment="1">
      <alignment horizontal="right" wrapText="1"/>
    </xf>
    <xf numFmtId="165" fontId="33" fillId="11" borderId="7" xfId="0" applyNumberFormat="1" applyFont="1" applyFill="1" applyBorder="1" applyAlignment="1">
      <alignment horizontal="right" wrapText="1"/>
    </xf>
    <xf numFmtId="165" fontId="33" fillId="11" borderId="2" xfId="0" applyNumberFormat="1" applyFont="1" applyFill="1" applyBorder="1" applyAlignment="1">
      <alignment horizontal="right" vertical="center" wrapText="1"/>
    </xf>
    <xf numFmtId="43" fontId="42" fillId="16" borderId="1" xfId="0" applyNumberFormat="1" applyFont="1" applyFill="1" applyBorder="1" applyAlignment="1">
      <alignment horizontal="center" vertical="center" wrapText="1"/>
    </xf>
    <xf numFmtId="0" fontId="6" fillId="16" borderId="1" xfId="0" applyFont="1" applyFill="1" applyBorder="1"/>
    <xf numFmtId="4" fontId="30" fillId="0" borderId="1" xfId="0" applyNumberFormat="1" applyFont="1" applyBorder="1" applyAlignment="1">
      <alignment horizontal="center" vertical="center" wrapText="1"/>
    </xf>
    <xf numFmtId="165" fontId="28" fillId="14" borderId="0" xfId="3" applyNumberFormat="1" applyFont="1" applyFill="1" applyBorder="1" applyAlignment="1">
      <alignment horizontal="center" vertical="center"/>
    </xf>
    <xf numFmtId="165" fontId="30" fillId="0" borderId="0" xfId="3" applyNumberFormat="1" applyFont="1" applyBorder="1" applyAlignment="1">
      <alignment horizontal="center" vertical="center"/>
    </xf>
    <xf numFmtId="165" fontId="28" fillId="0" borderId="0" xfId="3" applyNumberFormat="1" applyFont="1" applyFill="1" applyBorder="1" applyAlignment="1">
      <alignment horizontal="center" vertical="center"/>
    </xf>
    <xf numFmtId="165" fontId="30" fillId="0" borderId="1" xfId="3" applyNumberFormat="1" applyFont="1" applyFill="1" applyBorder="1" applyAlignment="1">
      <alignment horizontal="center" vertical="center"/>
    </xf>
    <xf numFmtId="165" fontId="28" fillId="0" borderId="1" xfId="3" applyNumberFormat="1" applyFont="1" applyFill="1" applyBorder="1" applyAlignment="1">
      <alignment horizontal="center" vertical="center" wrapText="1"/>
    </xf>
    <xf numFmtId="165" fontId="30" fillId="0" borderId="1" xfId="3" applyNumberFormat="1" applyFont="1" applyFill="1" applyBorder="1" applyAlignment="1">
      <alignment horizontal="center" vertical="center" wrapText="1"/>
    </xf>
    <xf numFmtId="4" fontId="28" fillId="0" borderId="1" xfId="0" applyNumberFormat="1" applyFont="1" applyBorder="1" applyAlignment="1">
      <alignment horizontal="center" vertical="center" wrapText="1"/>
    </xf>
    <xf numFmtId="0" fontId="0" fillId="7" borderId="0" xfId="0" applyFill="1"/>
    <xf numFmtId="0" fontId="0" fillId="7" borderId="0" xfId="0" applyFill="1" applyAlignment="1">
      <alignment horizontal="left" vertical="center" wrapText="1"/>
    </xf>
    <xf numFmtId="44" fontId="0" fillId="0" borderId="0" xfId="0" applyNumberFormat="1"/>
    <xf numFmtId="4" fontId="0" fillId="0" borderId="0" xfId="0" applyNumberFormat="1"/>
    <xf numFmtId="170" fontId="0" fillId="0" borderId="0" xfId="36" applyNumberFormat="1" applyFont="1" applyAlignment="1">
      <alignment horizontal="center"/>
    </xf>
    <xf numFmtId="0" fontId="28" fillId="0" borderId="34" xfId="0" applyFont="1" applyBorder="1" applyAlignment="1">
      <alignment horizontal="center"/>
    </xf>
    <xf numFmtId="165" fontId="32" fillId="0" borderId="7" xfId="0" applyNumberFormat="1" applyFont="1" applyBorder="1" applyAlignment="1">
      <alignment horizontal="left" vertical="center"/>
    </xf>
    <xf numFmtId="165" fontId="32" fillId="0" borderId="1" xfId="0" applyNumberFormat="1" applyFont="1" applyBorder="1" applyAlignment="1">
      <alignment horizontal="left" vertical="center"/>
    </xf>
    <xf numFmtId="44" fontId="28" fillId="0" borderId="0" xfId="0" applyNumberFormat="1" applyFont="1"/>
    <xf numFmtId="208" fontId="33" fillId="13" borderId="33" xfId="36" applyNumberFormat="1" applyFont="1" applyFill="1" applyBorder="1" applyAlignment="1">
      <alignment horizontal="center"/>
    </xf>
    <xf numFmtId="165" fontId="43" fillId="2" borderId="0" xfId="0" applyNumberFormat="1" applyFont="1" applyFill="1" applyAlignment="1">
      <alignment horizontal="left" vertical="center"/>
    </xf>
    <xf numFmtId="183" fontId="0" fillId="0" borderId="0" xfId="0" applyNumberFormat="1"/>
    <xf numFmtId="164" fontId="24" fillId="0" borderId="0" xfId="7"/>
    <xf numFmtId="44" fontId="19" fillId="0" borderId="0" xfId="0" applyNumberFormat="1" applyFont="1"/>
    <xf numFmtId="210" fontId="43" fillId="2" borderId="0" xfId="0" applyNumberFormat="1" applyFont="1" applyFill="1" applyAlignment="1">
      <alignment horizontal="left" vertical="center"/>
    </xf>
    <xf numFmtId="44" fontId="44" fillId="0" borderId="0" xfId="0" applyNumberFormat="1" applyFont="1" applyAlignment="1">
      <alignment horizontal="right" vertical="center"/>
    </xf>
    <xf numFmtId="165" fontId="19" fillId="0" borderId="0" xfId="0" applyNumberFormat="1" applyFont="1" applyAlignment="1">
      <alignment horizontal="left" vertical="center" wrapText="1"/>
    </xf>
    <xf numFmtId="44" fontId="45" fillId="0" borderId="0" xfId="0" applyNumberFormat="1" applyFont="1"/>
    <xf numFmtId="165" fontId="25" fillId="17" borderId="0" xfId="0" applyNumberFormat="1" applyFont="1" applyFill="1"/>
    <xf numFmtId="165" fontId="28" fillId="0" borderId="0" xfId="0" applyNumberFormat="1" applyFont="1"/>
    <xf numFmtId="164" fontId="24" fillId="0" borderId="0" xfId="46" applyFont="1"/>
    <xf numFmtId="0" fontId="0" fillId="0" borderId="0" xfId="0" applyAlignment="1">
      <alignment horizontal="right" vertical="center"/>
    </xf>
    <xf numFmtId="211" fontId="24" fillId="0" borderId="0" xfId="46" applyNumberFormat="1" applyFont="1"/>
    <xf numFmtId="211" fontId="24" fillId="0" borderId="0" xfId="46" applyNumberFormat="1" applyFont="1" applyAlignment="1">
      <alignment vertical="center"/>
    </xf>
    <xf numFmtId="211" fontId="24" fillId="0" borderId="0" xfId="46" applyNumberFormat="1" applyFont="1" applyAlignment="1">
      <alignment horizontal="right" vertical="center"/>
    </xf>
    <xf numFmtId="0" fontId="47" fillId="18" borderId="1" xfId="0" applyFont="1" applyFill="1" applyBorder="1" applyAlignment="1">
      <alignment horizontal="center" vertical="center" wrapText="1"/>
    </xf>
    <xf numFmtId="0" fontId="47" fillId="18" borderId="1" xfId="0" applyFont="1" applyFill="1" applyBorder="1" applyAlignment="1">
      <alignment horizontal="center" vertical="center"/>
    </xf>
    <xf numFmtId="0" fontId="0" fillId="0" borderId="0" xfId="0" applyAlignment="1">
      <alignment vertical="center"/>
    </xf>
    <xf numFmtId="164" fontId="47" fillId="18" borderId="25" xfId="46" applyFont="1" applyFill="1" applyBorder="1" applyAlignment="1">
      <alignment horizontal="center" vertical="center"/>
    </xf>
    <xf numFmtId="0" fontId="47" fillId="18" borderId="17" xfId="0" applyFont="1" applyFill="1" applyBorder="1" applyAlignment="1">
      <alignment horizontal="center" vertical="center"/>
    </xf>
    <xf numFmtId="0" fontId="47" fillId="18" borderId="47" xfId="0" applyFont="1" applyFill="1" applyBorder="1" applyAlignment="1">
      <alignment horizontal="center" vertical="center" wrapText="1"/>
    </xf>
    <xf numFmtId="211" fontId="47" fillId="18" borderId="25" xfId="46" applyNumberFormat="1" applyFont="1" applyFill="1" applyBorder="1" applyAlignment="1">
      <alignment horizontal="center" vertical="center"/>
    </xf>
    <xf numFmtId="0" fontId="47" fillId="18" borderId="17" xfId="0" applyFont="1" applyFill="1" applyBorder="1" applyAlignment="1">
      <alignment horizontal="center" vertical="center" wrapText="1"/>
    </xf>
    <xf numFmtId="0" fontId="47" fillId="18" borderId="25" xfId="0" applyFont="1" applyFill="1" applyBorder="1" applyAlignment="1">
      <alignment horizontal="center" vertical="center"/>
    </xf>
    <xf numFmtId="211" fontId="45" fillId="0" borderId="5" xfId="46" applyNumberFormat="1" applyFont="1" applyBorder="1" applyAlignment="1">
      <alignment horizontal="center" vertical="center"/>
    </xf>
    <xf numFmtId="211" fontId="45" fillId="0" borderId="0" xfId="46" applyNumberFormat="1" applyFont="1" applyAlignment="1">
      <alignment horizontal="center" vertical="center"/>
    </xf>
    <xf numFmtId="0" fontId="0" fillId="0" borderId="1" xfId="0" applyBorder="1"/>
    <xf numFmtId="211" fontId="24" fillId="0" borderId="1" xfId="47" applyNumberFormat="1" applyFont="1" applyBorder="1" applyAlignment="1">
      <alignment vertical="center"/>
    </xf>
    <xf numFmtId="42" fontId="24" fillId="0" borderId="1" xfId="47" applyFont="1" applyBorder="1" applyAlignment="1">
      <alignment vertical="center"/>
    </xf>
    <xf numFmtId="44" fontId="0" fillId="0" borderId="1" xfId="0" applyNumberFormat="1" applyBorder="1"/>
    <xf numFmtId="211" fontId="0" fillId="19" borderId="1" xfId="0" applyNumberFormat="1" applyFill="1" applyBorder="1"/>
    <xf numFmtId="211" fontId="24" fillId="0" borderId="6" xfId="46" applyNumberFormat="1" applyFont="1" applyBorder="1"/>
    <xf numFmtId="44" fontId="0" fillId="0" borderId="0" xfId="0" applyNumberFormat="1" applyAlignment="1">
      <alignment horizontal="right" vertical="center"/>
    </xf>
    <xf numFmtId="44" fontId="0" fillId="0" borderId="5" xfId="0" applyNumberFormat="1" applyBorder="1" applyAlignment="1">
      <alignment horizontal="right" vertical="center"/>
    </xf>
    <xf numFmtId="211" fontId="24" fillId="0" borderId="6" xfId="46" applyNumberFormat="1" applyFont="1" applyBorder="1" applyAlignment="1">
      <alignment vertical="center"/>
    </xf>
    <xf numFmtId="211" fontId="24" fillId="0" borderId="5" xfId="46" applyNumberFormat="1" applyFont="1" applyBorder="1" applyAlignment="1">
      <alignment vertical="center"/>
    </xf>
    <xf numFmtId="0" fontId="0" fillId="0" borderId="1" xfId="0" applyBorder="1" applyAlignment="1">
      <alignment vertical="center"/>
    </xf>
    <xf numFmtId="44" fontId="0" fillId="0" borderId="1" xfId="0" applyNumberFormat="1" applyBorder="1" applyAlignment="1">
      <alignment vertical="center"/>
    </xf>
    <xf numFmtId="211" fontId="0" fillId="19" borderId="1" xfId="0" applyNumberFormat="1" applyFill="1" applyBorder="1" applyAlignment="1">
      <alignment vertical="center"/>
    </xf>
    <xf numFmtId="164" fontId="24" fillId="0" borderId="6" xfId="46" applyFont="1" applyBorder="1"/>
    <xf numFmtId="0" fontId="0" fillId="0" borderId="1" xfId="0" applyBorder="1" applyAlignment="1">
      <alignment horizontal="left" vertical="center"/>
    </xf>
    <xf numFmtId="44" fontId="0" fillId="0" borderId="1" xfId="0" applyNumberFormat="1" applyBorder="1" applyAlignment="1">
      <alignment vertical="center" wrapText="1"/>
    </xf>
    <xf numFmtId="211" fontId="0" fillId="2" borderId="1" xfId="0" applyNumberFormat="1" applyFill="1" applyBorder="1" applyAlignment="1">
      <alignment vertical="center"/>
    </xf>
    <xf numFmtId="211" fontId="0" fillId="0" borderId="1" xfId="0" applyNumberFormat="1" applyBorder="1"/>
    <xf numFmtId="211" fontId="0" fillId="2" borderId="1" xfId="0" applyNumberFormat="1" applyFill="1" applyBorder="1"/>
    <xf numFmtId="42" fontId="24" fillId="0" borderId="0" xfId="47" applyFont="1" applyAlignment="1">
      <alignment wrapText="1"/>
    </xf>
    <xf numFmtId="42" fontId="24" fillId="0" borderId="1" xfId="47" applyFont="1" applyBorder="1" applyAlignment="1">
      <alignment wrapText="1"/>
    </xf>
    <xf numFmtId="212" fontId="0" fillId="0" borderId="0" xfId="0" applyNumberFormat="1" applyAlignment="1">
      <alignment horizontal="right" vertical="center"/>
    </xf>
    <xf numFmtId="212" fontId="24" fillId="0" borderId="1" xfId="47" applyNumberFormat="1" applyFont="1" applyBorder="1" applyAlignment="1">
      <alignment vertical="center"/>
    </xf>
    <xf numFmtId="211" fontId="47" fillId="18" borderId="0" xfId="47" applyNumberFormat="1" applyFont="1" applyFill="1" applyAlignment="1">
      <alignment vertical="center"/>
    </xf>
    <xf numFmtId="211" fontId="24" fillId="0" borderId="0" xfId="47" applyNumberFormat="1" applyFont="1"/>
    <xf numFmtId="211" fontId="0" fillId="0" borderId="0" xfId="0" applyNumberFormat="1"/>
    <xf numFmtId="44" fontId="0" fillId="0" borderId="1" xfId="0" applyNumberFormat="1" applyBorder="1" applyAlignment="1">
      <alignment horizontal="right" vertical="center"/>
    </xf>
    <xf numFmtId="211" fontId="46" fillId="0" borderId="6" xfId="46" applyNumberFormat="1" applyBorder="1"/>
    <xf numFmtId="211" fontId="45" fillId="2" borderId="5" xfId="46" applyNumberFormat="1" applyFont="1" applyFill="1" applyBorder="1"/>
    <xf numFmtId="211" fontId="45" fillId="0" borderId="0" xfId="46" applyNumberFormat="1" applyFont="1" applyAlignment="1">
      <alignment horizontal="right" vertical="center"/>
    </xf>
    <xf numFmtId="1" fontId="0" fillId="0" borderId="1" xfId="0" applyNumberFormat="1" applyBorder="1" applyAlignment="1">
      <alignment vertical="center" wrapText="1"/>
    </xf>
    <xf numFmtId="44" fontId="0" fillId="0" borderId="4" xfId="0" applyNumberFormat="1" applyBorder="1" applyAlignment="1">
      <alignment horizontal="right" vertical="center"/>
    </xf>
    <xf numFmtId="44" fontId="45" fillId="0" borderId="3" xfId="0" applyNumberFormat="1" applyFont="1" applyBorder="1" applyAlignment="1">
      <alignment vertical="center"/>
    </xf>
    <xf numFmtId="211" fontId="24" fillId="0" borderId="4" xfId="46" applyNumberFormat="1" applyFont="1" applyBorder="1"/>
    <xf numFmtId="211" fontId="24" fillId="0" borderId="4" xfId="46" applyNumberFormat="1" applyFont="1" applyBorder="1" applyAlignment="1">
      <alignment vertical="center"/>
    </xf>
    <xf numFmtId="211" fontId="24" fillId="0" borderId="29" xfId="46" applyNumberFormat="1" applyFont="1" applyBorder="1" applyAlignment="1">
      <alignment vertical="center"/>
    </xf>
    <xf numFmtId="211" fontId="24" fillId="0" borderId="0" xfId="46" applyNumberFormat="1" applyFont="1" applyAlignment="1">
      <alignment vertical="center" wrapText="1"/>
    </xf>
    <xf numFmtId="211" fontId="46" fillId="0" borderId="0" xfId="46" applyNumberFormat="1" applyAlignment="1">
      <alignment vertical="center"/>
    </xf>
    <xf numFmtId="211" fontId="45" fillId="0" borderId="0" xfId="46" applyNumberFormat="1" applyFont="1" applyAlignment="1">
      <alignment vertical="center"/>
    </xf>
    <xf numFmtId="164" fontId="0" fillId="0" borderId="0" xfId="7" applyFont="1"/>
    <xf numFmtId="175" fontId="0" fillId="0" borderId="0" xfId="0" applyNumberFormat="1"/>
    <xf numFmtId="175" fontId="24" fillId="0" borderId="1" xfId="7" applyNumberFormat="1" applyFont="1" applyBorder="1" applyAlignment="1">
      <alignment vertical="center"/>
    </xf>
    <xf numFmtId="175" fontId="47" fillId="18" borderId="1" xfId="7" applyNumberFormat="1" applyFont="1" applyFill="1" applyBorder="1"/>
    <xf numFmtId="175" fontId="0" fillId="0" borderId="1" xfId="7" applyNumberFormat="1" applyFont="1" applyBorder="1"/>
    <xf numFmtId="175" fontId="47" fillId="18" borderId="1" xfId="7" applyNumberFormat="1" applyFont="1" applyFill="1" applyBorder="1" applyAlignment="1">
      <alignment vertical="center"/>
    </xf>
    <xf numFmtId="44" fontId="48" fillId="20" borderId="1" xfId="0" applyNumberFormat="1" applyFont="1" applyFill="1" applyBorder="1"/>
    <xf numFmtId="0" fontId="32" fillId="10" borderId="1" xfId="0" applyFont="1" applyFill="1" applyBorder="1" applyAlignment="1">
      <alignment vertical="center" wrapText="1"/>
    </xf>
    <xf numFmtId="42" fontId="0" fillId="0" borderId="0" xfId="0" applyNumberFormat="1"/>
    <xf numFmtId="175" fontId="0" fillId="21" borderId="0" xfId="0" applyNumberFormat="1" applyFill="1"/>
    <xf numFmtId="44" fontId="35" fillId="22" borderId="0" xfId="0" applyNumberFormat="1" applyFont="1" applyFill="1"/>
    <xf numFmtId="44" fontId="0" fillId="22" borderId="0" xfId="0" applyNumberFormat="1" applyFill="1"/>
    <xf numFmtId="44" fontId="0" fillId="22" borderId="0" xfId="0" applyNumberFormat="1" applyFill="1" applyAlignment="1">
      <alignment vertical="center"/>
    </xf>
    <xf numFmtId="0" fontId="49" fillId="0" borderId="0" xfId="0" applyFont="1"/>
    <xf numFmtId="4" fontId="49" fillId="0" borderId="0" xfId="0" applyNumberFormat="1" applyFont="1"/>
    <xf numFmtId="0" fontId="47" fillId="18" borderId="1" xfId="0" applyFont="1" applyFill="1" applyBorder="1" applyAlignment="1">
      <alignment vertical="center"/>
    </xf>
    <xf numFmtId="44" fontId="32" fillId="0" borderId="0" xfId="0" applyNumberFormat="1" applyFont="1"/>
    <xf numFmtId="165" fontId="32" fillId="0" borderId="0" xfId="0" applyNumberFormat="1" applyFont="1"/>
    <xf numFmtId="0" fontId="28" fillId="0" borderId="0" xfId="0" applyFont="1" applyAlignment="1">
      <alignment horizontal="right"/>
    </xf>
    <xf numFmtId="165" fontId="28" fillId="21" borderId="1" xfId="3" applyNumberFormat="1" applyFont="1" applyFill="1" applyBorder="1" applyAlignment="1">
      <alignment horizontal="center" vertical="center"/>
    </xf>
    <xf numFmtId="44" fontId="28" fillId="0" borderId="0" xfId="6" applyFont="1"/>
    <xf numFmtId="0" fontId="50" fillId="7" borderId="49" xfId="179" applyFont="1" applyFill="1" applyBorder="1" applyAlignment="1">
      <alignment vertical="center" wrapText="1"/>
    </xf>
    <xf numFmtId="169" fontId="1" fillId="0" borderId="0" xfId="180"/>
    <xf numFmtId="0" fontId="50" fillId="7" borderId="50" xfId="179" applyFont="1" applyFill="1" applyBorder="1" applyAlignment="1">
      <alignment vertical="center" wrapText="1"/>
    </xf>
    <xf numFmtId="0" fontId="1" fillId="7" borderId="17" xfId="35" applyFill="1" applyBorder="1" applyAlignment="1">
      <alignment vertical="center" wrapText="1"/>
    </xf>
    <xf numFmtId="0" fontId="51" fillId="0" borderId="0" xfId="181" applyFont="1" applyAlignment="1">
      <alignment vertical="center"/>
    </xf>
    <xf numFmtId="0" fontId="1" fillId="7" borderId="0" xfId="35" applyFill="1" applyAlignment="1">
      <alignment vertical="center" wrapText="1"/>
    </xf>
    <xf numFmtId="0" fontId="1" fillId="0" borderId="0" xfId="12" applyAlignment="1">
      <alignment vertical="center"/>
    </xf>
    <xf numFmtId="0" fontId="38" fillId="0" borderId="0" xfId="12" applyFont="1" applyAlignment="1">
      <alignment horizontal="center" vertical="center"/>
    </xf>
    <xf numFmtId="200" fontId="7" fillId="0" borderId="37" xfId="179" applyNumberFormat="1" applyFont="1" applyBorder="1" applyAlignment="1">
      <alignment vertical="center" wrapText="1"/>
    </xf>
    <xf numFmtId="0" fontId="51" fillId="0" borderId="0" xfId="179" applyFont="1" applyAlignment="1">
      <alignment vertical="center"/>
    </xf>
    <xf numFmtId="3" fontId="7" fillId="24" borderId="7" xfId="179" applyNumberFormat="1" applyFont="1" applyFill="1" applyBorder="1" applyAlignment="1">
      <alignment horizontal="center" vertical="center" wrapText="1"/>
    </xf>
    <xf numFmtId="3" fontId="51" fillId="0" borderId="0" xfId="179" applyNumberFormat="1" applyFont="1" applyAlignment="1">
      <alignment vertical="center" wrapText="1"/>
    </xf>
    <xf numFmtId="10" fontId="51" fillId="0" borderId="0" xfId="181" applyNumberFormat="1" applyFont="1" applyAlignment="1">
      <alignment vertical="center" wrapText="1"/>
    </xf>
    <xf numFmtId="9" fontId="55" fillId="24" borderId="2" xfId="183" applyFont="1" applyFill="1" applyBorder="1" applyAlignment="1">
      <alignment horizontal="center" vertical="center" wrapText="1"/>
    </xf>
    <xf numFmtId="0" fontId="56" fillId="0" borderId="0" xfId="179" applyFont="1" applyAlignment="1">
      <alignment vertical="center" wrapText="1"/>
    </xf>
    <xf numFmtId="0" fontId="50" fillId="0" borderId="0" xfId="179" applyFont="1" applyAlignment="1">
      <alignment vertical="center" wrapText="1"/>
    </xf>
    <xf numFmtId="10" fontId="56" fillId="0" borderId="0" xfId="179" applyNumberFormat="1" applyFont="1" applyAlignment="1">
      <alignment vertical="center" wrapText="1"/>
    </xf>
    <xf numFmtId="0" fontId="52" fillId="23" borderId="9" xfId="179" applyFont="1" applyFill="1" applyBorder="1" applyAlignment="1">
      <alignment horizontal="center" vertical="center" wrapText="1"/>
    </xf>
    <xf numFmtId="3" fontId="52" fillId="23" borderId="9" xfId="179" applyNumberFormat="1" applyFont="1" applyFill="1" applyBorder="1" applyAlignment="1">
      <alignment horizontal="center" vertical="center" wrapText="1"/>
    </xf>
    <xf numFmtId="9" fontId="55" fillId="0" borderId="31" xfId="182" applyNumberFormat="1" applyFont="1" applyBorder="1" applyAlignment="1">
      <alignment horizontal="center" vertical="center" wrapText="1"/>
    </xf>
    <xf numFmtId="214" fontId="55" fillId="0" borderId="31" xfId="184" applyNumberFormat="1" applyFont="1" applyBorder="1" applyAlignment="1">
      <alignment vertical="center" wrapText="1"/>
    </xf>
    <xf numFmtId="0" fontId="55" fillId="0" borderId="31" xfId="182" applyFont="1" applyBorder="1" applyAlignment="1">
      <alignment horizontal="center" vertical="center" wrapText="1"/>
    </xf>
    <xf numFmtId="10" fontId="55" fillId="0" borderId="21" xfId="182" applyNumberFormat="1" applyFont="1" applyBorder="1" applyAlignment="1">
      <alignment horizontal="center" vertical="center" wrapText="1"/>
    </xf>
    <xf numFmtId="9" fontId="55" fillId="0" borderId="1" xfId="182" applyNumberFormat="1" applyFont="1" applyBorder="1" applyAlignment="1">
      <alignment horizontal="center" vertical="center" wrapText="1"/>
    </xf>
    <xf numFmtId="214" fontId="55" fillId="0" borderId="1" xfId="184" applyNumberFormat="1" applyFont="1" applyBorder="1" applyAlignment="1">
      <alignment vertical="center" wrapText="1"/>
    </xf>
    <xf numFmtId="3" fontId="55" fillId="0" borderId="1" xfId="182" applyNumberFormat="1" applyFont="1" applyBorder="1" applyAlignment="1">
      <alignment horizontal="center" vertical="center" wrapText="1"/>
    </xf>
    <xf numFmtId="10" fontId="55" fillId="0" borderId="32" xfId="182" applyNumberFormat="1" applyFont="1" applyBorder="1" applyAlignment="1">
      <alignment horizontal="center" vertical="center" wrapText="1"/>
    </xf>
    <xf numFmtId="214" fontId="55" fillId="0" borderId="7" xfId="184" applyNumberFormat="1" applyFont="1" applyBorder="1" applyAlignment="1">
      <alignment vertical="center" wrapText="1"/>
    </xf>
    <xf numFmtId="0" fontId="55" fillId="0" borderId="1" xfId="182" applyFont="1" applyBorder="1" applyAlignment="1">
      <alignment horizontal="center" vertical="center" wrapText="1"/>
    </xf>
    <xf numFmtId="9" fontId="55" fillId="25" borderId="13" xfId="182" applyNumberFormat="1" applyFont="1" applyFill="1" applyBorder="1" applyAlignment="1">
      <alignment horizontal="center" vertical="center" wrapText="1"/>
    </xf>
    <xf numFmtId="214" fontId="55" fillId="25" borderId="13" xfId="184" applyNumberFormat="1" applyFont="1" applyFill="1" applyBorder="1" applyAlignment="1">
      <alignment vertical="center" wrapText="1"/>
    </xf>
    <xf numFmtId="3" fontId="55" fillId="25" borderId="13" xfId="182" applyNumberFormat="1" applyFont="1" applyFill="1" applyBorder="1" applyAlignment="1">
      <alignment horizontal="center" vertical="center" wrapText="1"/>
    </xf>
    <xf numFmtId="10" fontId="55" fillId="25" borderId="48" xfId="182" applyNumberFormat="1" applyFont="1" applyFill="1" applyBorder="1" applyAlignment="1">
      <alignment horizontal="center" vertical="center" wrapText="1"/>
    </xf>
    <xf numFmtId="214" fontId="55" fillId="25" borderId="14" xfId="184" applyNumberFormat="1" applyFont="1" applyFill="1" applyBorder="1" applyAlignment="1">
      <alignment vertical="center" wrapText="1"/>
    </xf>
    <xf numFmtId="169" fontId="1" fillId="25" borderId="0" xfId="180" applyFill="1"/>
    <xf numFmtId="0" fontId="1" fillId="25" borderId="0" xfId="12" applyFill="1"/>
    <xf numFmtId="214" fontId="53" fillId="7" borderId="37" xfId="184" applyNumberFormat="1" applyFont="1" applyFill="1" applyBorder="1" applyAlignment="1">
      <alignment vertical="center" wrapText="1"/>
    </xf>
    <xf numFmtId="214" fontId="53" fillId="7" borderId="7" xfId="184" applyNumberFormat="1" applyFont="1" applyFill="1" applyBorder="1" applyAlignment="1">
      <alignment vertical="center" wrapText="1"/>
    </xf>
    <xf numFmtId="2" fontId="1" fillId="0" borderId="0" xfId="180" applyNumberFormat="1"/>
    <xf numFmtId="214" fontId="53" fillId="7" borderId="2" xfId="184" applyNumberFormat="1" applyFont="1" applyFill="1" applyBorder="1" applyAlignment="1">
      <alignment vertical="center" wrapText="1"/>
    </xf>
    <xf numFmtId="10" fontId="55" fillId="24" borderId="19" xfId="37" applyNumberFormat="1" applyFont="1" applyFill="1" applyBorder="1" applyAlignment="1">
      <alignment horizontal="center" vertical="center" wrapText="1"/>
    </xf>
    <xf numFmtId="0" fontId="51" fillId="0" borderId="0" xfId="179" applyFont="1" applyAlignment="1">
      <alignment horizontal="justify" vertical="center" wrapText="1"/>
    </xf>
    <xf numFmtId="1" fontId="51" fillId="0" borderId="0" xfId="179" applyNumberFormat="1" applyFont="1" applyAlignment="1">
      <alignment vertical="center" wrapText="1"/>
    </xf>
    <xf numFmtId="0" fontId="51" fillId="0" borderId="0" xfId="179" applyFont="1" applyAlignment="1">
      <alignment vertical="center" wrapText="1"/>
    </xf>
    <xf numFmtId="214" fontId="53" fillId="7" borderId="54" xfId="184" applyNumberFormat="1" applyFont="1" applyFill="1" applyBorder="1" applyAlignment="1">
      <alignment vertical="center" wrapText="1"/>
    </xf>
    <xf numFmtId="43" fontId="28" fillId="14" borderId="1" xfId="0" applyNumberFormat="1" applyFont="1" applyFill="1" applyBorder="1" applyAlignment="1">
      <alignment vertical="center" wrapText="1"/>
    </xf>
    <xf numFmtId="4" fontId="28" fillId="14" borderId="1" xfId="0" applyNumberFormat="1" applyFont="1" applyFill="1" applyBorder="1" applyAlignment="1">
      <alignment horizontal="center" vertical="center"/>
    </xf>
    <xf numFmtId="0" fontId="0" fillId="14" borderId="0" xfId="0" applyFill="1"/>
    <xf numFmtId="0" fontId="0" fillId="14" borderId="0" xfId="0" applyFill="1" applyAlignment="1">
      <alignment horizontal="left" vertical="center" wrapText="1"/>
    </xf>
    <xf numFmtId="0" fontId="32" fillId="10" borderId="1" xfId="0" applyFont="1" applyFill="1" applyBorder="1" applyAlignment="1">
      <alignment vertical="center"/>
    </xf>
    <xf numFmtId="44" fontId="0" fillId="0" borderId="0" xfId="6" applyFont="1"/>
    <xf numFmtId="44" fontId="36" fillId="0" borderId="1" xfId="6" applyFont="1" applyBorder="1" applyAlignment="1">
      <alignment horizontal="center" vertical="center" wrapText="1"/>
    </xf>
    <xf numFmtId="44" fontId="31" fillId="9" borderId="1" xfId="6" applyFont="1" applyFill="1" applyBorder="1" applyAlignment="1">
      <alignment horizontal="center" vertical="center" wrapText="1"/>
    </xf>
    <xf numFmtId="44" fontId="32" fillId="10" borderId="1" xfId="6" applyFont="1" applyFill="1" applyBorder="1" applyAlignment="1">
      <alignment horizontal="left" vertical="center"/>
    </xf>
    <xf numFmtId="44" fontId="30" fillId="0" borderId="1" xfId="6" applyFont="1" applyBorder="1" applyAlignment="1">
      <alignment horizontal="center" vertical="center"/>
    </xf>
    <xf numFmtId="44" fontId="33" fillId="0" borderId="37" xfId="6" applyFont="1" applyFill="1" applyBorder="1" applyAlignment="1">
      <alignment horizontal="right" vertical="center"/>
    </xf>
    <xf numFmtId="44" fontId="28" fillId="0" borderId="0" xfId="6" applyFont="1" applyAlignment="1">
      <alignment horizontal="left" vertical="center" wrapText="1"/>
    </xf>
    <xf numFmtId="44" fontId="33" fillId="12" borderId="37" xfId="6" applyFont="1" applyFill="1" applyBorder="1" applyAlignment="1">
      <alignment horizontal="right" vertical="center"/>
    </xf>
    <xf numFmtId="44" fontId="36" fillId="0" borderId="1" xfId="6" applyFont="1" applyBorder="1" applyAlignment="1">
      <alignment vertical="center" wrapText="1"/>
    </xf>
    <xf numFmtId="44" fontId="33" fillId="11" borderId="36" xfId="6" applyFont="1" applyFill="1" applyBorder="1" applyAlignment="1">
      <alignment horizontal="right" vertical="center"/>
    </xf>
    <xf numFmtId="44" fontId="57" fillId="0" borderId="0" xfId="6" applyFont="1"/>
    <xf numFmtId="43" fontId="30" fillId="17" borderId="1" xfId="0" applyNumberFormat="1" applyFont="1" applyFill="1" applyBorder="1" applyAlignment="1">
      <alignment horizontal="center" vertical="center" wrapText="1"/>
    </xf>
    <xf numFmtId="43" fontId="28" fillId="17" borderId="1" xfId="0" applyNumberFormat="1" applyFont="1" applyFill="1" applyBorder="1" applyAlignment="1">
      <alignment horizontal="center" vertical="center" wrapText="1"/>
    </xf>
    <xf numFmtId="4" fontId="30" fillId="17" borderId="1" xfId="0" applyNumberFormat="1" applyFont="1" applyFill="1" applyBorder="1" applyAlignment="1">
      <alignment horizontal="center" vertical="center"/>
    </xf>
    <xf numFmtId="4" fontId="28" fillId="17" borderId="1" xfId="0" applyNumberFormat="1" applyFont="1" applyFill="1" applyBorder="1" applyAlignment="1">
      <alignment horizontal="center" vertical="center"/>
    </xf>
    <xf numFmtId="2" fontId="28" fillId="17" borderId="1" xfId="0" applyNumberFormat="1" applyFont="1" applyFill="1" applyBorder="1" applyAlignment="1">
      <alignment horizontal="center" vertical="center"/>
    </xf>
    <xf numFmtId="43" fontId="0" fillId="0" borderId="0" xfId="0" applyNumberFormat="1" applyAlignment="1">
      <alignment horizontal="center" vertical="center"/>
    </xf>
    <xf numFmtId="10" fontId="1" fillId="0" borderId="0" xfId="36" applyNumberFormat="1" applyFont="1"/>
    <xf numFmtId="214" fontId="55" fillId="17" borderId="7" xfId="184" applyNumberFormat="1" applyFont="1" applyFill="1" applyBorder="1" applyAlignment="1">
      <alignment vertical="center" wrapText="1"/>
    </xf>
    <xf numFmtId="214" fontId="55" fillId="17" borderId="24" xfId="184" applyNumberFormat="1" applyFont="1" applyFill="1" applyBorder="1" applyAlignment="1">
      <alignment vertical="center" wrapText="1"/>
    </xf>
    <xf numFmtId="0" fontId="52" fillId="0" borderId="15" xfId="0" applyFont="1" applyBorder="1" applyAlignment="1">
      <alignment horizontal="center" vertical="center" wrapText="1"/>
    </xf>
    <xf numFmtId="0" fontId="52" fillId="0" borderId="18" xfId="0" applyFont="1" applyBorder="1" applyAlignment="1">
      <alignment horizontal="center" vertical="center"/>
    </xf>
    <xf numFmtId="0" fontId="52" fillId="0" borderId="53" xfId="0" applyFont="1" applyBorder="1" applyAlignment="1">
      <alignment horizontal="center" vertical="center"/>
    </xf>
    <xf numFmtId="164" fontId="52" fillId="0" borderId="53" xfId="7" applyFont="1" applyFill="1" applyBorder="1" applyAlignment="1">
      <alignment horizontal="center" vertical="center" wrapText="1"/>
    </xf>
    <xf numFmtId="164" fontId="52" fillId="0" borderId="19" xfId="7" applyFont="1" applyFill="1" applyBorder="1" applyAlignment="1">
      <alignment horizontal="center" vertical="center" wrapText="1"/>
    </xf>
    <xf numFmtId="0" fontId="7" fillId="17" borderId="20" xfId="0" applyFont="1" applyFill="1" applyBorder="1" applyAlignment="1">
      <alignment vertical="center"/>
    </xf>
    <xf numFmtId="0" fontId="52" fillId="17" borderId="33" xfId="0" applyFont="1" applyFill="1" applyBorder="1" applyAlignment="1">
      <alignment horizontal="center" vertical="center"/>
    </xf>
    <xf numFmtId="0" fontId="7" fillId="17" borderId="1" xfId="0" applyFont="1" applyFill="1" applyBorder="1" applyAlignment="1">
      <alignment horizontal="center" vertical="center"/>
    </xf>
    <xf numFmtId="164" fontId="7" fillId="17" borderId="1" xfId="7" applyFont="1" applyFill="1" applyBorder="1" applyAlignment="1">
      <alignment horizontal="center" vertical="center"/>
    </xf>
    <xf numFmtId="217" fontId="52" fillId="17" borderId="7" xfId="7" applyNumberFormat="1" applyFont="1" applyFill="1" applyBorder="1" applyAlignment="1">
      <alignment horizontal="center" vertical="center"/>
    </xf>
    <xf numFmtId="200" fontId="7" fillId="26" borderId="8" xfId="0" applyNumberFormat="1" applyFont="1" applyFill="1" applyBorder="1" applyAlignment="1">
      <alignment horizontal="right" vertical="center"/>
    </xf>
    <xf numFmtId="0" fontId="52" fillId="26" borderId="33" xfId="0" applyFont="1" applyFill="1" applyBorder="1" applyAlignment="1">
      <alignment horizontal="center" vertical="center"/>
    </xf>
    <xf numFmtId="0" fontId="52" fillId="26" borderId="1" xfId="0" applyFont="1" applyFill="1" applyBorder="1" applyAlignment="1">
      <alignment vertical="center"/>
    </xf>
    <xf numFmtId="0" fontId="7" fillId="26" borderId="1" xfId="0" applyFont="1" applyFill="1" applyBorder="1" applyAlignment="1">
      <alignment horizontal="center" vertical="center"/>
    </xf>
    <xf numFmtId="164" fontId="7" fillId="26" borderId="1" xfId="7" applyFont="1" applyFill="1" applyBorder="1" applyAlignment="1">
      <alignment horizontal="center" vertical="center"/>
    </xf>
    <xf numFmtId="217" fontId="52" fillId="26" borderId="7" xfId="7" applyNumberFormat="1" applyFont="1" applyFill="1" applyBorder="1" applyAlignment="1">
      <alignment horizontal="center" vertical="center"/>
    </xf>
    <xf numFmtId="0" fontId="7" fillId="0" borderId="0" xfId="0" applyFont="1" applyAlignment="1">
      <alignment horizontal="center" vertical="center"/>
    </xf>
    <xf numFmtId="0" fontId="7" fillId="0" borderId="33"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center" vertical="center"/>
    </xf>
    <xf numFmtId="211" fontId="7" fillId="0" borderId="1" xfId="7" applyNumberFormat="1" applyFont="1" applyFill="1" applyBorder="1" applyAlignment="1">
      <alignment horizontal="center" vertical="center"/>
    </xf>
    <xf numFmtId="217" fontId="7" fillId="0" borderId="7" xfId="7" applyNumberFormat="1" applyFont="1" applyFill="1" applyBorder="1" applyAlignment="1">
      <alignment horizontal="center" vertical="center"/>
    </xf>
    <xf numFmtId="211" fontId="7" fillId="26" borderId="1" xfId="7" applyNumberFormat="1" applyFont="1" applyFill="1" applyBorder="1" applyAlignment="1">
      <alignment horizontal="center" vertical="center"/>
    </xf>
    <xf numFmtId="0" fontId="7" fillId="0" borderId="12" xfId="0" applyFont="1" applyBorder="1" applyAlignment="1">
      <alignment horizontal="center" vertical="center" wrapText="1"/>
    </xf>
    <xf numFmtId="0" fontId="7" fillId="0" borderId="0" xfId="0" applyFont="1" applyAlignment="1">
      <alignment vertical="center"/>
    </xf>
    <xf numFmtId="164" fontId="7" fillId="0" borderId="0" xfId="7" applyFont="1" applyFill="1" applyAlignment="1">
      <alignment horizontal="center" vertical="center"/>
    </xf>
    <xf numFmtId="0" fontId="52" fillId="17" borderId="1" xfId="0" applyFont="1" applyFill="1" applyBorder="1" applyAlignment="1">
      <alignment horizontal="center" vertical="center"/>
    </xf>
    <xf numFmtId="3" fontId="30" fillId="0" borderId="1" xfId="0" applyNumberFormat="1" applyFont="1" applyBorder="1" applyAlignment="1">
      <alignment horizontal="center" vertical="center"/>
    </xf>
    <xf numFmtId="2" fontId="28" fillId="0" borderId="0" xfId="0" applyNumberFormat="1" applyFont="1" applyAlignment="1">
      <alignment horizontal="center" vertical="center"/>
    </xf>
    <xf numFmtId="0" fontId="33" fillId="0" borderId="37" xfId="0" applyFont="1" applyBorder="1" applyAlignment="1">
      <alignment horizontal="right" vertical="center"/>
    </xf>
    <xf numFmtId="0" fontId="33" fillId="0" borderId="7" xfId="0" applyFont="1" applyBorder="1" applyAlignment="1">
      <alignment horizontal="right"/>
    </xf>
    <xf numFmtId="0" fontId="33" fillId="0" borderId="2" xfId="0" applyFont="1" applyBorder="1" applyAlignment="1">
      <alignment horizontal="right" vertical="center"/>
    </xf>
    <xf numFmtId="0" fontId="52" fillId="0" borderId="34" xfId="0" applyFont="1" applyBorder="1" applyAlignment="1">
      <alignment vertical="center"/>
    </xf>
    <xf numFmtId="211" fontId="52" fillId="17" borderId="7" xfId="7" applyNumberFormat="1" applyFont="1" applyFill="1" applyBorder="1" applyAlignment="1">
      <alignment horizontal="center" vertical="center"/>
    </xf>
    <xf numFmtId="211" fontId="52" fillId="26" borderId="7" xfId="7" applyNumberFormat="1" applyFont="1" applyFill="1" applyBorder="1" applyAlignment="1">
      <alignment horizontal="center" vertical="center"/>
    </xf>
    <xf numFmtId="211" fontId="7" fillId="0" borderId="7" xfId="7" applyNumberFormat="1" applyFont="1" applyFill="1" applyBorder="1" applyAlignment="1">
      <alignment horizontal="center" vertical="center"/>
    </xf>
    <xf numFmtId="0" fontId="25" fillId="10" borderId="1" xfId="0" applyFont="1" applyFill="1" applyBorder="1" applyAlignment="1">
      <alignment vertical="center"/>
    </xf>
    <xf numFmtId="44" fontId="28" fillId="0" borderId="0" xfId="0" applyNumberFormat="1" applyFont="1" applyAlignment="1">
      <alignment horizontal="left" vertical="center" wrapText="1"/>
    </xf>
    <xf numFmtId="10" fontId="33" fillId="13" borderId="33" xfId="36" applyNumberFormat="1" applyFont="1" applyFill="1" applyBorder="1" applyAlignment="1">
      <alignment horizontal="center" vertical="center"/>
    </xf>
    <xf numFmtId="0" fontId="7" fillId="0" borderId="0" xfId="0" applyFont="1" applyAlignment="1">
      <alignment horizontal="center" vertical="center" wrapText="1"/>
    </xf>
    <xf numFmtId="0" fontId="7" fillId="0" borderId="0" xfId="0" applyFont="1" applyAlignment="1">
      <alignment vertical="center" wrapText="1"/>
    </xf>
    <xf numFmtId="211" fontId="7" fillId="0" borderId="0" xfId="7" applyNumberFormat="1" applyFont="1" applyFill="1" applyBorder="1" applyAlignment="1">
      <alignment horizontal="center" vertical="center"/>
    </xf>
    <xf numFmtId="217" fontId="7" fillId="0" borderId="0" xfId="7" applyNumberFormat="1" applyFont="1" applyFill="1" applyBorder="1" applyAlignment="1">
      <alignment horizontal="center" vertical="center"/>
    </xf>
    <xf numFmtId="0" fontId="7" fillId="0" borderId="11" xfId="0" applyFont="1" applyBorder="1" applyAlignment="1">
      <alignment horizontal="center" vertical="center" wrapText="1"/>
    </xf>
    <xf numFmtId="0" fontId="7" fillId="0" borderId="9" xfId="0" applyFont="1" applyBorder="1" applyAlignment="1">
      <alignment horizontal="center" vertical="center"/>
    </xf>
    <xf numFmtId="0" fontId="7" fillId="0" borderId="9" xfId="0" applyFont="1" applyBorder="1" applyAlignment="1">
      <alignment vertical="center" wrapText="1"/>
    </xf>
    <xf numFmtId="211" fontId="7" fillId="0" borderId="9" xfId="7" applyNumberFormat="1" applyFont="1" applyFill="1" applyBorder="1" applyAlignment="1">
      <alignment horizontal="center" vertical="center"/>
    </xf>
    <xf numFmtId="217" fontId="7" fillId="0" borderId="2" xfId="7" applyNumberFormat="1" applyFont="1" applyFill="1" applyBorder="1" applyAlignment="1">
      <alignment horizontal="center" vertical="center"/>
    </xf>
    <xf numFmtId="0" fontId="7" fillId="17" borderId="8" xfId="0" applyFont="1" applyFill="1" applyBorder="1" applyAlignment="1">
      <alignment vertical="center"/>
    </xf>
    <xf numFmtId="164" fontId="52" fillId="0" borderId="16" xfId="7" applyFont="1" applyFill="1" applyBorder="1" applyAlignment="1">
      <alignment horizontal="center" vertical="center" wrapText="1"/>
    </xf>
    <xf numFmtId="211" fontId="52" fillId="17" borderId="32" xfId="7" applyNumberFormat="1" applyFont="1" applyFill="1" applyBorder="1" applyAlignment="1">
      <alignment horizontal="center" vertical="center"/>
    </xf>
    <xf numFmtId="211" fontId="52" fillId="26" borderId="32" xfId="7" applyNumberFormat="1" applyFont="1" applyFill="1" applyBorder="1" applyAlignment="1">
      <alignment horizontal="center" vertical="center"/>
    </xf>
    <xf numFmtId="211" fontId="7" fillId="0" borderId="32" xfId="7" applyNumberFormat="1" applyFont="1" applyFill="1" applyBorder="1" applyAlignment="1">
      <alignment horizontal="center" vertical="center"/>
    </xf>
    <xf numFmtId="211" fontId="7" fillId="0" borderId="55" xfId="7" applyNumberFormat="1" applyFont="1" applyFill="1" applyBorder="1" applyAlignment="1">
      <alignment horizontal="center" vertical="center"/>
    </xf>
    <xf numFmtId="164" fontId="52" fillId="0" borderId="54" xfId="7" applyFont="1" applyFill="1" applyBorder="1" applyAlignment="1">
      <alignment horizontal="center" vertical="center" wrapText="1"/>
    </xf>
    <xf numFmtId="217" fontId="52" fillId="17" borderId="56" xfId="7" applyNumberFormat="1" applyFont="1" applyFill="1" applyBorder="1" applyAlignment="1">
      <alignment horizontal="center" vertical="center"/>
    </xf>
    <xf numFmtId="217" fontId="52" fillId="26" borderId="56" xfId="7" applyNumberFormat="1" applyFont="1" applyFill="1" applyBorder="1" applyAlignment="1">
      <alignment horizontal="center" vertical="center"/>
    </xf>
    <xf numFmtId="217" fontId="7" fillId="0" borderId="56" xfId="7" applyNumberFormat="1" applyFont="1" applyFill="1" applyBorder="1" applyAlignment="1">
      <alignment horizontal="center" vertical="center"/>
    </xf>
    <xf numFmtId="217" fontId="7" fillId="0" borderId="57" xfId="7" applyNumberFormat="1" applyFont="1" applyFill="1" applyBorder="1" applyAlignment="1">
      <alignment horizontal="center" vertical="center"/>
    </xf>
    <xf numFmtId="0" fontId="7" fillId="4" borderId="39" xfId="0" applyFont="1" applyFill="1" applyBorder="1" applyAlignment="1">
      <alignment vertical="center"/>
    </xf>
    <xf numFmtId="0" fontId="7" fillId="4" borderId="43" xfId="0" applyFont="1" applyFill="1" applyBorder="1" applyAlignment="1">
      <alignment vertical="center"/>
    </xf>
    <xf numFmtId="0" fontId="52" fillId="0" borderId="10" xfId="0" applyFont="1" applyBorder="1" applyAlignment="1">
      <alignment vertical="center"/>
    </xf>
    <xf numFmtId="164" fontId="7" fillId="0" borderId="32" xfId="7" applyFont="1" applyFill="1" applyBorder="1" applyAlignment="1">
      <alignment horizontal="center" vertical="center"/>
    </xf>
    <xf numFmtId="164" fontId="52" fillId="4" borderId="58" xfId="7" applyFont="1" applyFill="1" applyBorder="1" applyAlignment="1">
      <alignment horizontal="center" vertical="center"/>
    </xf>
    <xf numFmtId="211" fontId="7" fillId="0" borderId="56" xfId="7" applyNumberFormat="1" applyFont="1" applyBorder="1" applyAlignment="1">
      <alignment horizontal="center" vertical="center" wrapText="1"/>
    </xf>
    <xf numFmtId="217" fontId="7" fillId="0" borderId="56" xfId="7" applyNumberFormat="1" applyFont="1" applyBorder="1" applyAlignment="1">
      <alignment horizontal="center" vertical="center" wrapText="1"/>
    </xf>
    <xf numFmtId="211" fontId="52" fillId="0" borderId="56" xfId="0" applyNumberFormat="1" applyFont="1" applyBorder="1" applyAlignment="1">
      <alignment vertical="center"/>
    </xf>
    <xf numFmtId="211" fontId="52" fillId="0" borderId="57" xfId="0" applyNumberFormat="1" applyFont="1" applyBorder="1" applyAlignment="1">
      <alignment vertical="center"/>
    </xf>
    <xf numFmtId="211" fontId="7" fillId="0" borderId="56" xfId="7" applyNumberFormat="1" applyFont="1" applyFill="1" applyBorder="1" applyAlignment="1">
      <alignment horizontal="center" vertical="center" wrapText="1"/>
    </xf>
    <xf numFmtId="211" fontId="52" fillId="0" borderId="56" xfId="7" applyNumberFormat="1" applyFont="1" applyBorder="1" applyAlignment="1">
      <alignment horizontal="center" vertical="center" wrapText="1"/>
    </xf>
    <xf numFmtId="211" fontId="52" fillId="0" borderId="57" xfId="7" applyNumberFormat="1" applyFont="1" applyBorder="1" applyAlignment="1">
      <alignment horizontal="center" vertical="center" wrapText="1"/>
    </xf>
    <xf numFmtId="0" fontId="52" fillId="0" borderId="0" xfId="0" applyFont="1" applyAlignment="1">
      <alignment horizontal="left" vertical="center"/>
    </xf>
    <xf numFmtId="44" fontId="52" fillId="0" borderId="0" xfId="0" applyNumberFormat="1" applyFont="1" applyAlignment="1">
      <alignment vertical="center"/>
    </xf>
    <xf numFmtId="211" fontId="52" fillId="0" borderId="54" xfId="7" applyNumberFormat="1" applyFont="1" applyBorder="1" applyAlignment="1">
      <alignment horizontal="center" vertical="center" wrapText="1"/>
    </xf>
    <xf numFmtId="0" fontId="15" fillId="0" borderId="21" xfId="0" applyFont="1" applyBorder="1" applyAlignment="1">
      <alignment horizontal="left"/>
    </xf>
    <xf numFmtId="0" fontId="15" fillId="0" borderId="22" xfId="0" applyFont="1" applyBorder="1" applyAlignment="1">
      <alignment horizontal="left"/>
    </xf>
    <xf numFmtId="197" fontId="15" fillId="0" borderId="23" xfId="3" applyNumberFormat="1" applyFont="1" applyFill="1" applyBorder="1" applyAlignment="1">
      <alignment horizontal="right" wrapText="1"/>
    </xf>
    <xf numFmtId="0" fontId="15" fillId="0" borderId="1" xfId="0" applyFont="1" applyBorder="1" applyAlignment="1">
      <alignment vertical="center"/>
    </xf>
    <xf numFmtId="194" fontId="15" fillId="0" borderId="31" xfId="3" applyNumberFormat="1" applyFont="1" applyFill="1" applyBorder="1" applyAlignment="1">
      <alignment horizontal="right" wrapText="1"/>
    </xf>
    <xf numFmtId="10" fontId="11" fillId="7" borderId="1" xfId="4" applyNumberFormat="1" applyFont="1" applyFill="1" applyBorder="1" applyAlignment="1" applyProtection="1">
      <alignment horizontal="right" vertical="center" wrapText="1"/>
    </xf>
    <xf numFmtId="0" fontId="11" fillId="7" borderId="1" xfId="30" applyFont="1" applyFill="1" applyBorder="1" applyAlignment="1">
      <alignment horizontal="center" vertical="center" wrapText="1"/>
    </xf>
    <xf numFmtId="10" fontId="11" fillId="7" borderId="1" xfId="36" applyNumberFormat="1" applyFont="1" applyFill="1" applyBorder="1" applyAlignment="1" applyProtection="1">
      <alignment horizontal="right" vertical="center" wrapText="1"/>
    </xf>
    <xf numFmtId="10" fontId="10" fillId="4" borderId="7" xfId="36" applyNumberFormat="1" applyFont="1" applyFill="1" applyBorder="1" applyAlignment="1">
      <alignment vertical="center" wrapText="1"/>
    </xf>
    <xf numFmtId="10" fontId="10" fillId="4" borderId="23" xfId="36" applyNumberFormat="1" applyFont="1" applyFill="1" applyBorder="1" applyAlignment="1">
      <alignment vertical="center" wrapText="1"/>
    </xf>
    <xf numFmtId="10" fontId="10" fillId="4" borderId="19" xfId="36" applyNumberFormat="1" applyFont="1" applyFill="1" applyBorder="1" applyAlignment="1">
      <alignment vertical="center" wrapText="1"/>
    </xf>
    <xf numFmtId="10" fontId="10" fillId="4" borderId="24" xfId="36" applyNumberFormat="1" applyFont="1" applyFill="1" applyBorder="1" applyAlignment="1">
      <alignment vertical="center" wrapText="1"/>
    </xf>
    <xf numFmtId="10" fontId="7" fillId="0" borderId="17" xfId="0" applyNumberFormat="1" applyFont="1" applyBorder="1" applyAlignment="1">
      <alignment horizontal="center" vertical="center"/>
    </xf>
    <xf numFmtId="0" fontId="32" fillId="0" borderId="8" xfId="0" applyFont="1" applyBorder="1" applyAlignment="1">
      <alignment horizontal="center" vertical="center"/>
    </xf>
    <xf numFmtId="0" fontId="1" fillId="0" borderId="1" xfId="0" applyFont="1" applyBorder="1" applyAlignment="1">
      <alignment horizontal="center" vertical="center"/>
    </xf>
    <xf numFmtId="0" fontId="32" fillId="10" borderId="46" xfId="0" applyFont="1" applyFill="1" applyBorder="1" applyAlignment="1">
      <alignment horizontal="center" vertical="center"/>
    </xf>
    <xf numFmtId="10" fontId="33" fillId="13" borderId="31" xfId="36" applyNumberFormat="1" applyFont="1" applyFill="1" applyBorder="1" applyAlignment="1">
      <alignment horizontal="center" vertical="center"/>
    </xf>
    <xf numFmtId="165" fontId="32" fillId="16" borderId="24" xfId="0" applyNumberFormat="1" applyFont="1" applyFill="1" applyBorder="1" applyAlignment="1">
      <alignment horizontal="left" vertical="center"/>
    </xf>
    <xf numFmtId="0" fontId="28" fillId="0" borderId="4" xfId="0" applyFont="1" applyBorder="1"/>
    <xf numFmtId="0" fontId="28" fillId="0" borderId="3" xfId="0" applyFont="1" applyBorder="1" applyAlignment="1">
      <alignment horizontal="left" vertical="center" wrapText="1"/>
    </xf>
    <xf numFmtId="0" fontId="28" fillId="0" borderId="3" xfId="0" applyFont="1" applyBorder="1"/>
    <xf numFmtId="0" fontId="52" fillId="26" borderId="1" xfId="0" applyFont="1" applyFill="1" applyBorder="1" applyAlignment="1">
      <alignment vertical="center" wrapText="1"/>
    </xf>
    <xf numFmtId="0" fontId="7" fillId="7" borderId="10" xfId="0" applyFont="1" applyFill="1" applyBorder="1" applyAlignment="1">
      <alignment vertical="center"/>
    </xf>
    <xf numFmtId="0" fontId="7" fillId="7" borderId="34" xfId="0" applyFont="1" applyFill="1" applyBorder="1" applyAlignment="1">
      <alignment vertical="center"/>
    </xf>
    <xf numFmtId="175" fontId="7" fillId="7" borderId="56" xfId="7" applyNumberFormat="1" applyFont="1" applyFill="1" applyBorder="1" applyAlignment="1">
      <alignment horizontal="center" vertical="center"/>
    </xf>
    <xf numFmtId="211" fontId="52" fillId="4" borderId="56" xfId="7" applyNumberFormat="1" applyFont="1" applyFill="1" applyBorder="1" applyAlignment="1">
      <alignment horizontal="center" vertical="center" wrapText="1"/>
    </xf>
    <xf numFmtId="217" fontId="52" fillId="4" borderId="56" xfId="7" applyNumberFormat="1" applyFont="1" applyFill="1" applyBorder="1" applyAlignment="1">
      <alignment horizontal="center" vertical="center" wrapText="1"/>
    </xf>
    <xf numFmtId="0" fontId="52" fillId="0" borderId="0" xfId="0" applyFont="1" applyAlignment="1">
      <alignment horizontal="center" vertical="center"/>
    </xf>
    <xf numFmtId="0" fontId="59" fillId="4" borderId="1" xfId="0" applyFont="1" applyFill="1" applyBorder="1" applyAlignment="1">
      <alignment vertical="center" wrapText="1"/>
    </xf>
    <xf numFmtId="0" fontId="35" fillId="4" borderId="1" xfId="0" applyFont="1" applyFill="1" applyBorder="1" applyAlignment="1">
      <alignment horizontal="center" vertical="center"/>
    </xf>
    <xf numFmtId="2" fontId="59" fillId="4" borderId="1" xfId="15" applyNumberFormat="1" applyFont="1" applyFill="1" applyBorder="1" applyAlignment="1">
      <alignment horizontal="center" vertical="center"/>
    </xf>
    <xf numFmtId="0" fontId="60" fillId="4" borderId="1" xfId="19" applyFont="1" applyFill="1" applyBorder="1" applyAlignment="1">
      <alignment horizontal="center" vertical="center"/>
    </xf>
    <xf numFmtId="0" fontId="7" fillId="0" borderId="1" xfId="0" applyFont="1" applyBorder="1" applyAlignment="1">
      <alignment vertical="center"/>
    </xf>
    <xf numFmtId="0" fontId="7" fillId="0" borderId="1" xfId="0" applyFont="1" applyBorder="1" applyAlignment="1">
      <alignment horizontal="center" vertical="center" wrapText="1"/>
    </xf>
    <xf numFmtId="1" fontId="59" fillId="4" borderId="32" xfId="0" applyNumberFormat="1" applyFont="1" applyFill="1" applyBorder="1" applyAlignment="1">
      <alignment horizontal="center" vertical="center"/>
    </xf>
    <xf numFmtId="164" fontId="7" fillId="0" borderId="1" xfId="7" applyFont="1" applyFill="1" applyBorder="1" applyAlignment="1">
      <alignment horizontal="center" vertical="center"/>
    </xf>
    <xf numFmtId="217" fontId="52" fillId="0" borderId="1" xfId="7" applyNumberFormat="1" applyFont="1" applyFill="1" applyBorder="1" applyAlignment="1">
      <alignment horizontal="center" vertical="center"/>
    </xf>
    <xf numFmtId="217" fontId="7" fillId="0" borderId="1" xfId="7" applyNumberFormat="1" applyFont="1" applyFill="1" applyBorder="1" applyAlignment="1">
      <alignment horizontal="center" vertical="center"/>
    </xf>
    <xf numFmtId="42" fontId="7" fillId="0" borderId="1" xfId="7" applyNumberFormat="1" applyFont="1" applyFill="1" applyBorder="1" applyAlignment="1">
      <alignment horizontal="center" vertical="center"/>
    </xf>
    <xf numFmtId="44" fontId="52" fillId="17" borderId="1" xfId="0" applyNumberFormat="1" applyFont="1" applyFill="1" applyBorder="1" applyAlignment="1">
      <alignment horizontal="center" vertical="center"/>
    </xf>
    <xf numFmtId="211" fontId="52" fillId="26" borderId="38" xfId="7" applyNumberFormat="1" applyFont="1" applyFill="1" applyBorder="1" applyAlignment="1">
      <alignment horizontal="center" vertical="center"/>
    </xf>
    <xf numFmtId="211" fontId="52" fillId="26" borderId="1" xfId="7" applyNumberFormat="1" applyFont="1" applyFill="1" applyBorder="1" applyAlignment="1">
      <alignment horizontal="center" vertical="center"/>
    </xf>
    <xf numFmtId="1" fontId="59" fillId="4" borderId="34" xfId="0" applyNumberFormat="1" applyFont="1" applyFill="1" applyBorder="1" applyAlignment="1">
      <alignment horizontal="center" vertical="center"/>
    </xf>
    <xf numFmtId="211" fontId="52" fillId="17" borderId="1" xfId="0" applyNumberFormat="1" applyFont="1" applyFill="1" applyBorder="1" applyAlignment="1">
      <alignment horizontal="center" vertical="center"/>
    </xf>
    <xf numFmtId="164" fontId="7" fillId="0" borderId="5" xfId="7" applyFont="1" applyFill="1" applyBorder="1" applyAlignment="1">
      <alignment horizontal="center" vertical="center"/>
    </xf>
    <xf numFmtId="0" fontId="7" fillId="7" borderId="0" xfId="0" applyFont="1" applyFill="1" applyAlignment="1">
      <alignment vertical="center"/>
    </xf>
    <xf numFmtId="164" fontId="52" fillId="4" borderId="56" xfId="7" applyFont="1" applyFill="1" applyBorder="1" applyAlignment="1">
      <alignment horizontal="center" vertical="center"/>
    </xf>
    <xf numFmtId="0" fontId="7" fillId="0" borderId="56" xfId="0" applyFont="1" applyBorder="1" applyAlignment="1">
      <alignment vertical="center"/>
    </xf>
    <xf numFmtId="44" fontId="7" fillId="0" borderId="0" xfId="6" applyFont="1" applyAlignment="1">
      <alignment vertical="center"/>
    </xf>
    <xf numFmtId="43" fontId="7" fillId="0" borderId="0" xfId="3" applyFont="1"/>
    <xf numFmtId="0" fontId="17" fillId="0" borderId="1" xfId="0" applyFont="1" applyBorder="1" applyAlignment="1">
      <alignment horizontal="center" vertical="center" wrapText="1"/>
    </xf>
    <xf numFmtId="197" fontId="17" fillId="0" borderId="1" xfId="3" applyNumberFormat="1" applyFont="1" applyFill="1" applyBorder="1" applyAlignment="1">
      <alignment horizontal="right" vertical="center" wrapText="1"/>
    </xf>
    <xf numFmtId="9" fontId="17" fillId="0" borderId="1" xfId="3" applyNumberFormat="1" applyFont="1" applyFill="1" applyBorder="1" applyAlignment="1">
      <alignment horizontal="center" vertical="center" wrapText="1"/>
    </xf>
    <xf numFmtId="0" fontId="17" fillId="0" borderId="1" xfId="3" applyNumberFormat="1" applyFont="1" applyFill="1" applyBorder="1" applyAlignment="1">
      <alignment horizontal="center" vertical="center" wrapText="1"/>
    </xf>
    <xf numFmtId="2" fontId="17" fillId="0" borderId="1" xfId="3" applyNumberFormat="1" applyFont="1" applyFill="1" applyBorder="1" applyAlignment="1">
      <alignment horizontal="center" vertical="center" wrapText="1"/>
    </xf>
    <xf numFmtId="194" fontId="17" fillId="0" borderId="1" xfId="3" applyNumberFormat="1" applyFont="1" applyFill="1" applyBorder="1" applyAlignment="1">
      <alignment horizontal="right" vertical="center" wrapText="1"/>
    </xf>
    <xf numFmtId="0" fontId="15" fillId="0" borderId="1" xfId="0" applyFont="1" applyBorder="1"/>
    <xf numFmtId="197" fontId="15" fillId="0" borderId="1" xfId="0" applyNumberFormat="1" applyFont="1" applyBorder="1"/>
    <xf numFmtId="197" fontId="15" fillId="0" borderId="1" xfId="3" applyNumberFormat="1" applyFont="1" applyFill="1" applyBorder="1" applyAlignment="1">
      <alignment horizontal="right" wrapText="1"/>
    </xf>
    <xf numFmtId="0" fontId="17" fillId="0" borderId="1" xfId="0" applyFont="1" applyBorder="1" applyAlignment="1">
      <alignment vertical="center" wrapText="1"/>
    </xf>
    <xf numFmtId="0" fontId="17" fillId="0" borderId="1" xfId="0" applyFont="1" applyBorder="1" applyAlignment="1">
      <alignment vertical="center"/>
    </xf>
    <xf numFmtId="44" fontId="11" fillId="7" borderId="1" xfId="6" applyFont="1" applyFill="1" applyBorder="1" applyAlignment="1" applyProtection="1">
      <alignment horizontal="center" vertical="center" wrapText="1"/>
    </xf>
    <xf numFmtId="43" fontId="7" fillId="0" borderId="0" xfId="31" applyNumberFormat="1" applyFont="1"/>
    <xf numFmtId="217" fontId="52" fillId="17" borderId="1" xfId="0" applyNumberFormat="1" applyFont="1" applyFill="1" applyBorder="1" applyAlignment="1">
      <alignment horizontal="center" vertical="center"/>
    </xf>
    <xf numFmtId="3" fontId="7" fillId="0" borderId="0" xfId="0" applyNumberFormat="1" applyFont="1" applyAlignment="1">
      <alignment vertical="center"/>
    </xf>
    <xf numFmtId="211" fontId="52" fillId="17" borderId="54" xfId="7" applyNumberFormat="1" applyFont="1" applyFill="1" applyBorder="1" applyAlignment="1">
      <alignment horizontal="center" vertical="center" wrapText="1"/>
    </xf>
    <xf numFmtId="43" fontId="7" fillId="0" borderId="0" xfId="0" applyNumberFormat="1" applyFont="1" applyAlignment="1">
      <alignment vertical="center"/>
    </xf>
    <xf numFmtId="44" fontId="7" fillId="0" borderId="0" xfId="0" applyNumberFormat="1" applyFont="1" applyAlignment="1">
      <alignment vertical="center"/>
    </xf>
    <xf numFmtId="0" fontId="61" fillId="0" borderId="12" xfId="0" applyFont="1" applyBorder="1" applyAlignment="1">
      <alignment horizontal="center" vertical="center" wrapText="1"/>
    </xf>
    <xf numFmtId="0" fontId="5" fillId="0" borderId="12" xfId="0" applyFont="1" applyBorder="1" applyAlignment="1">
      <alignment horizontal="center" vertical="center" wrapText="1"/>
    </xf>
    <xf numFmtId="164" fontId="7" fillId="0" borderId="0" xfId="7" applyFont="1" applyFill="1" applyAlignment="1">
      <alignment horizontal="left" vertical="center"/>
    </xf>
    <xf numFmtId="4" fontId="7" fillId="0" borderId="0" xfId="0" applyNumberFormat="1" applyFont="1" applyAlignment="1">
      <alignment vertical="center"/>
    </xf>
    <xf numFmtId="218" fontId="52" fillId="0" borderId="53" xfId="4" applyNumberFormat="1" applyFont="1" applyFill="1" applyBorder="1" applyAlignment="1">
      <alignment horizontal="right" vertical="center"/>
    </xf>
    <xf numFmtId="218" fontId="7" fillId="17" borderId="1" xfId="4" applyNumberFormat="1" applyFont="1" applyFill="1" applyBorder="1" applyAlignment="1">
      <alignment horizontal="right" vertical="center"/>
    </xf>
    <xf numFmtId="218" fontId="7" fillId="26" borderId="1" xfId="4" applyNumberFormat="1" applyFont="1" applyFill="1" applyBorder="1" applyAlignment="1">
      <alignment horizontal="right" vertical="center"/>
    </xf>
    <xf numFmtId="4" fontId="7" fillId="0" borderId="1" xfId="4" applyNumberFormat="1" applyFont="1" applyFill="1" applyBorder="1" applyAlignment="1">
      <alignment horizontal="right" vertical="center"/>
    </xf>
    <xf numFmtId="4" fontId="7" fillId="26" borderId="1" xfId="0" applyNumberFormat="1" applyFont="1" applyFill="1" applyBorder="1" applyAlignment="1">
      <alignment horizontal="right" vertical="center"/>
    </xf>
    <xf numFmtId="4" fontId="7" fillId="26" borderId="1" xfId="0" applyNumberFormat="1" applyFont="1" applyFill="1" applyBorder="1" applyAlignment="1">
      <alignment horizontal="right" vertical="center" wrapText="1"/>
    </xf>
    <xf numFmtId="4" fontId="7" fillId="0" borderId="13" xfId="4" applyNumberFormat="1" applyFont="1" applyFill="1" applyBorder="1" applyAlignment="1">
      <alignment horizontal="right" vertical="center"/>
    </xf>
    <xf numFmtId="4" fontId="7" fillId="0" borderId="17" xfId="4" applyNumberFormat="1" applyFont="1" applyFill="1" applyBorder="1" applyAlignment="1">
      <alignment horizontal="right" vertical="center"/>
    </xf>
    <xf numFmtId="4" fontId="52" fillId="0" borderId="53" xfId="4" applyNumberFormat="1" applyFont="1" applyFill="1" applyBorder="1" applyAlignment="1">
      <alignment horizontal="right" vertical="center"/>
    </xf>
    <xf numFmtId="4" fontId="7" fillId="17" borderId="1" xfId="4" applyNumberFormat="1" applyFont="1" applyFill="1" applyBorder="1" applyAlignment="1">
      <alignment horizontal="right" vertical="center"/>
    </xf>
    <xf numFmtId="4" fontId="7" fillId="26" borderId="1" xfId="4" applyNumberFormat="1" applyFont="1" applyFill="1" applyBorder="1" applyAlignment="1">
      <alignment horizontal="right" vertical="center"/>
    </xf>
    <xf numFmtId="4" fontId="7" fillId="7" borderId="1" xfId="4" applyNumberFormat="1" applyFont="1" applyFill="1" applyBorder="1" applyAlignment="1">
      <alignment horizontal="right" vertical="center"/>
    </xf>
    <xf numFmtId="4" fontId="7" fillId="7" borderId="9" xfId="4" applyNumberFormat="1" applyFont="1" applyFill="1" applyBorder="1" applyAlignment="1">
      <alignment horizontal="right" vertical="center"/>
    </xf>
    <xf numFmtId="4" fontId="7" fillId="0" borderId="0" xfId="4" applyNumberFormat="1" applyFont="1" applyFill="1" applyBorder="1" applyAlignment="1">
      <alignment horizontal="right" vertical="center"/>
    </xf>
    <xf numFmtId="4" fontId="32" fillId="10" borderId="1" xfId="0" applyNumberFormat="1" applyFont="1" applyFill="1" applyBorder="1" applyAlignment="1">
      <alignment horizontal="right" vertical="center"/>
    </xf>
    <xf numFmtId="4" fontId="7" fillId="17" borderId="1" xfId="0" applyNumberFormat="1" applyFont="1" applyFill="1" applyBorder="1" applyAlignment="1">
      <alignment horizontal="right" vertical="center"/>
    </xf>
    <xf numFmtId="4" fontId="59" fillId="4" borderId="32" xfId="15" applyNumberFormat="1" applyFont="1" applyFill="1" applyBorder="1" applyAlignment="1">
      <alignment horizontal="right" vertical="center"/>
    </xf>
    <xf numFmtId="4" fontId="7" fillId="0" borderId="32" xfId="0" applyNumberFormat="1" applyFont="1" applyBorder="1" applyAlignment="1">
      <alignment horizontal="right" vertical="center" wrapText="1"/>
    </xf>
    <xf numFmtId="4" fontId="59" fillId="4" borderId="32" xfId="0" applyNumberFormat="1" applyFont="1" applyFill="1" applyBorder="1" applyAlignment="1">
      <alignment horizontal="right" vertical="center"/>
    </xf>
    <xf numFmtId="4" fontId="7" fillId="0" borderId="0" xfId="0" applyNumberFormat="1" applyFont="1" applyAlignment="1">
      <alignment horizontal="right" vertical="center"/>
    </xf>
    <xf numFmtId="4" fontId="7" fillId="17" borderId="32" xfId="0" applyNumberFormat="1" applyFont="1" applyFill="1" applyBorder="1" applyAlignment="1">
      <alignment horizontal="right" vertical="center"/>
    </xf>
    <xf numFmtId="218" fontId="7" fillId="0" borderId="0" xfId="4" applyNumberFormat="1" applyFont="1" applyFill="1" applyAlignment="1">
      <alignment horizontal="right" vertical="center"/>
    </xf>
    <xf numFmtId="218" fontId="7" fillId="4" borderId="43" xfId="0" applyNumberFormat="1" applyFont="1" applyFill="1" applyBorder="1" applyAlignment="1">
      <alignment horizontal="right" vertical="center"/>
    </xf>
    <xf numFmtId="218" fontId="7" fillId="7" borderId="34" xfId="0" applyNumberFormat="1" applyFont="1" applyFill="1" applyBorder="1" applyAlignment="1">
      <alignment horizontal="right" vertical="center"/>
    </xf>
    <xf numFmtId="10" fontId="7" fillId="0" borderId="1" xfId="36" applyNumberFormat="1" applyFont="1" applyBorder="1" applyAlignment="1">
      <alignment horizontal="right" vertical="center"/>
    </xf>
    <xf numFmtId="218" fontId="52" fillId="0" borderId="34" xfId="0" applyNumberFormat="1" applyFont="1" applyBorder="1" applyAlignment="1">
      <alignment horizontal="right" vertical="center"/>
    </xf>
    <xf numFmtId="218" fontId="52" fillId="0" borderId="0" xfId="0" applyNumberFormat="1" applyFont="1" applyAlignment="1">
      <alignment horizontal="right" vertical="center"/>
    </xf>
    <xf numFmtId="10" fontId="7" fillId="0" borderId="0" xfId="7" applyNumberFormat="1" applyFont="1" applyFill="1" applyAlignment="1">
      <alignment horizontal="center" vertical="center"/>
    </xf>
    <xf numFmtId="10" fontId="11" fillId="14" borderId="1" xfId="36" applyNumberFormat="1" applyFont="1" applyFill="1" applyBorder="1" applyAlignment="1" applyProtection="1">
      <alignment horizontal="right" vertical="center" wrapText="1"/>
    </xf>
    <xf numFmtId="44" fontId="52" fillId="17" borderId="55" xfId="0" applyNumberFormat="1" applyFont="1" applyFill="1" applyBorder="1" applyAlignment="1">
      <alignment vertical="center"/>
    </xf>
    <xf numFmtId="0" fontId="62" fillId="0" borderId="0" xfId="0" applyFont="1" applyAlignment="1">
      <alignment vertical="center"/>
    </xf>
    <xf numFmtId="0" fontId="62" fillId="0" borderId="0" xfId="0" applyFont="1" applyAlignment="1">
      <alignment horizontal="center" vertical="center"/>
    </xf>
    <xf numFmtId="218" fontId="62" fillId="0" borderId="0" xfId="4" applyNumberFormat="1" applyFont="1" applyFill="1" applyAlignment="1">
      <alignment horizontal="right" vertical="center"/>
    </xf>
    <xf numFmtId="164" fontId="62" fillId="0" borderId="0" xfId="7" applyFont="1" applyFill="1" applyAlignment="1">
      <alignment horizontal="center" vertical="center"/>
    </xf>
    <xf numFmtId="0" fontId="63" fillId="0" borderId="0" xfId="0" applyFont="1" applyAlignment="1">
      <alignment horizontal="center" vertical="center" wrapText="1"/>
    </xf>
    <xf numFmtId="0" fontId="63" fillId="0" borderId="0" xfId="0" applyFont="1" applyAlignment="1">
      <alignment vertical="center" wrapText="1"/>
    </xf>
    <xf numFmtId="218" fontId="63" fillId="0" borderId="0" xfId="4" applyNumberFormat="1" applyFont="1" applyFill="1" applyAlignment="1">
      <alignment horizontal="right" vertical="center" wrapText="1"/>
    </xf>
    <xf numFmtId="164" fontId="63" fillId="0" borderId="0" xfId="7" applyFont="1" applyFill="1" applyAlignment="1">
      <alignment horizontal="center" vertical="center" wrapText="1"/>
    </xf>
    <xf numFmtId="0" fontId="63" fillId="0" borderId="0" xfId="0" applyFont="1" applyAlignment="1">
      <alignment vertical="center"/>
    </xf>
    <xf numFmtId="168" fontId="7" fillId="0" borderId="0" xfId="0" applyNumberFormat="1" applyFont="1" applyAlignment="1">
      <alignment vertical="center"/>
    </xf>
    <xf numFmtId="223" fontId="7" fillId="0" borderId="0" xfId="0" applyNumberFormat="1" applyFont="1" applyAlignment="1">
      <alignment vertical="center"/>
    </xf>
    <xf numFmtId="0" fontId="7" fillId="0" borderId="1" xfId="0" applyFont="1" applyFill="1" applyBorder="1" applyAlignment="1">
      <alignment vertical="center" wrapText="1"/>
    </xf>
    <xf numFmtId="4" fontId="7" fillId="0" borderId="32" xfId="0" applyNumberFormat="1" applyFont="1" applyFill="1" applyBorder="1" applyAlignment="1">
      <alignment horizontal="right" vertical="center" wrapText="1"/>
    </xf>
    <xf numFmtId="0" fontId="63" fillId="0" borderId="0" xfId="0" applyFont="1" applyAlignment="1">
      <alignment horizontal="center" vertical="center" wrapText="1"/>
    </xf>
    <xf numFmtId="0" fontId="52" fillId="0" borderId="0" xfId="0" applyFont="1" applyAlignment="1">
      <alignment horizontal="center" vertical="center"/>
    </xf>
    <xf numFmtId="0" fontId="28" fillId="0" borderId="34" xfId="0" applyFont="1" applyBorder="1" applyAlignment="1">
      <alignment horizontal="center"/>
    </xf>
    <xf numFmtId="0" fontId="28" fillId="0" borderId="33" xfId="0" applyFont="1" applyBorder="1" applyAlignment="1">
      <alignment horizontal="center"/>
    </xf>
    <xf numFmtId="0" fontId="33" fillId="13" borderId="8" xfId="0" applyFont="1" applyFill="1" applyBorder="1" applyAlignment="1">
      <alignment horizontal="center" vertical="center"/>
    </xf>
    <xf numFmtId="0" fontId="33" fillId="13" borderId="1" xfId="0" applyFont="1" applyFill="1" applyBorder="1" applyAlignment="1">
      <alignment horizontal="center" vertical="center"/>
    </xf>
    <xf numFmtId="220" fontId="33" fillId="12" borderId="9" xfId="36" applyNumberFormat="1" applyFont="1" applyFill="1" applyBorder="1" applyAlignment="1">
      <alignment horizontal="right" vertical="center"/>
    </xf>
    <xf numFmtId="0" fontId="33" fillId="12" borderId="1" xfId="0" applyFont="1" applyFill="1" applyBorder="1" applyAlignment="1">
      <alignment horizontal="right" vertical="center"/>
    </xf>
    <xf numFmtId="0" fontId="33" fillId="12" borderId="32" xfId="0" applyFont="1" applyFill="1" applyBorder="1" applyAlignment="1">
      <alignment horizontal="right" vertical="center"/>
    </xf>
    <xf numFmtId="0" fontId="33" fillId="12" borderId="34" xfId="0" applyFont="1" applyFill="1" applyBorder="1" applyAlignment="1">
      <alignment horizontal="right" vertical="center"/>
    </xf>
    <xf numFmtId="0" fontId="33" fillId="12" borderId="33" xfId="0" applyFont="1" applyFill="1" applyBorder="1" applyAlignment="1">
      <alignment horizontal="right" vertical="center"/>
    </xf>
    <xf numFmtId="0" fontId="33" fillId="11" borderId="1" xfId="0" applyFont="1" applyFill="1" applyBorder="1" applyAlignment="1">
      <alignment horizontal="right" vertical="center"/>
    </xf>
    <xf numFmtId="0" fontId="28" fillId="0" borderId="22" xfId="0" applyFont="1" applyBorder="1" applyAlignment="1">
      <alignment horizontal="center"/>
    </xf>
    <xf numFmtId="0" fontId="28" fillId="0" borderId="23" xfId="0" applyFont="1" applyBorder="1" applyAlignment="1">
      <alignment horizontal="center"/>
    </xf>
    <xf numFmtId="0" fontId="32" fillId="0" borderId="35" xfId="0" applyFont="1" applyBorder="1" applyAlignment="1">
      <alignment horizontal="center" vertical="center"/>
    </xf>
    <xf numFmtId="0" fontId="32" fillId="0" borderId="36" xfId="0" applyFont="1" applyBorder="1" applyAlignment="1">
      <alignment horizontal="center" vertical="center"/>
    </xf>
    <xf numFmtId="0" fontId="32" fillId="0" borderId="37" xfId="0" applyFont="1" applyBorder="1" applyAlignment="1">
      <alignment horizontal="center" vertical="center"/>
    </xf>
    <xf numFmtId="0" fontId="32" fillId="0" borderId="8" xfId="0" applyFont="1" applyBorder="1" applyAlignment="1">
      <alignment horizontal="center" vertical="center"/>
    </xf>
    <xf numFmtId="0" fontId="32" fillId="0" borderId="1" xfId="0" applyFont="1" applyBorder="1" applyAlignment="1">
      <alignment horizontal="center" vertical="center"/>
    </xf>
    <xf numFmtId="0" fontId="32" fillId="0" borderId="7" xfId="0" applyFont="1" applyBorder="1" applyAlignment="1">
      <alignment horizontal="center" vertical="center"/>
    </xf>
    <xf numFmtId="0" fontId="32" fillId="0" borderId="8" xfId="0" applyFont="1" applyBorder="1" applyAlignment="1">
      <alignment horizontal="center" vertical="center" wrapText="1"/>
    </xf>
    <xf numFmtId="0" fontId="32" fillId="0" borderId="1" xfId="0" applyFont="1" applyBorder="1" applyAlignment="1">
      <alignment horizontal="center" vertical="center" wrapText="1"/>
    </xf>
    <xf numFmtId="0" fontId="32" fillId="0" borderId="7" xfId="0" applyFont="1" applyBorder="1" applyAlignment="1">
      <alignment horizontal="center" vertical="center" wrapText="1"/>
    </xf>
    <xf numFmtId="184" fontId="36" fillId="0" borderId="1" xfId="0" applyNumberFormat="1" applyFont="1" applyBorder="1" applyAlignment="1">
      <alignment horizontal="center" vertical="center" wrapText="1"/>
    </xf>
    <xf numFmtId="0" fontId="32" fillId="0" borderId="1" xfId="0" applyFont="1" applyBorder="1" applyAlignment="1">
      <alignment horizontal="left" vertical="center"/>
    </xf>
    <xf numFmtId="209" fontId="33" fillId="11" borderId="1" xfId="36" applyNumberFormat="1" applyFont="1" applyFill="1" applyBorder="1" applyAlignment="1">
      <alignment horizontal="right"/>
    </xf>
    <xf numFmtId="0" fontId="33" fillId="11" borderId="1" xfId="0" applyFont="1" applyFill="1" applyBorder="1" applyAlignment="1">
      <alignment horizontal="right"/>
    </xf>
    <xf numFmtId="0" fontId="32" fillId="10" borderId="1" xfId="0" applyFont="1" applyFill="1" applyBorder="1" applyAlignment="1">
      <alignment horizontal="left" vertical="center"/>
    </xf>
    <xf numFmtId="0" fontId="31" fillId="9" borderId="1" xfId="0" applyFont="1" applyFill="1" applyBorder="1" applyAlignment="1">
      <alignment horizontal="center" vertical="center" wrapText="1"/>
    </xf>
    <xf numFmtId="207" fontId="33" fillId="11" borderId="1" xfId="36" applyNumberFormat="1" applyFont="1" applyFill="1" applyBorder="1" applyAlignment="1">
      <alignment horizontal="right"/>
    </xf>
    <xf numFmtId="0" fontId="52" fillId="0" borderId="25" xfId="0" applyFont="1" applyBorder="1" applyAlignment="1">
      <alignment horizontal="left" vertical="center"/>
    </xf>
    <xf numFmtId="0" fontId="52" fillId="0" borderId="17" xfId="0" applyFont="1" applyBorder="1" applyAlignment="1">
      <alignment horizontal="left" vertical="center"/>
    </xf>
    <xf numFmtId="0" fontId="52" fillId="0" borderId="18" xfId="0" applyFont="1" applyBorder="1" applyAlignment="1">
      <alignment horizontal="left" vertical="center"/>
    </xf>
    <xf numFmtId="0" fontId="52" fillId="0" borderId="40" xfId="0" applyFont="1" applyBorder="1" applyAlignment="1">
      <alignment horizontal="left" vertical="center"/>
    </xf>
    <xf numFmtId="0" fontId="52" fillId="0" borderId="41" xfId="0" applyFont="1" applyBorder="1" applyAlignment="1">
      <alignment horizontal="left" vertical="center"/>
    </xf>
    <xf numFmtId="0" fontId="7" fillId="0" borderId="10" xfId="0" applyFont="1" applyBorder="1" applyAlignment="1">
      <alignment horizontal="left" vertical="center"/>
    </xf>
    <xf numFmtId="0" fontId="7" fillId="0" borderId="34" xfId="0" applyFont="1" applyBorder="1" applyAlignment="1">
      <alignment horizontal="left" vertical="center"/>
    </xf>
    <xf numFmtId="0" fontId="7" fillId="0" borderId="33" xfId="0" applyFont="1" applyBorder="1" applyAlignment="1">
      <alignment horizontal="left" vertical="center"/>
    </xf>
    <xf numFmtId="0" fontId="52" fillId="4" borderId="10" xfId="0" applyFont="1" applyFill="1" applyBorder="1" applyAlignment="1">
      <alignment horizontal="left" vertical="center"/>
    </xf>
    <xf numFmtId="0" fontId="52" fillId="4" borderId="34" xfId="0" applyFont="1" applyFill="1" applyBorder="1" applyAlignment="1">
      <alignment horizontal="left" vertical="center"/>
    </xf>
    <xf numFmtId="0" fontId="63" fillId="0" borderId="0" xfId="0" applyFont="1" applyAlignment="1">
      <alignment horizontal="center" vertical="center" wrapText="1"/>
    </xf>
    <xf numFmtId="0" fontId="63" fillId="0" borderId="0" xfId="0" applyFont="1" applyAlignment="1">
      <alignment horizontal="center" vertical="center"/>
    </xf>
    <xf numFmtId="0" fontId="2" fillId="0" borderId="8" xfId="17" applyFont="1" applyBorder="1" applyAlignment="1">
      <alignment horizontal="left" vertical="center" wrapText="1"/>
    </xf>
    <xf numFmtId="0" fontId="2" fillId="0" borderId="1" xfId="17" applyFont="1" applyBorder="1" applyAlignment="1">
      <alignment horizontal="left" vertical="center" wrapText="1"/>
    </xf>
    <xf numFmtId="0" fontId="3" fillId="4" borderId="8" xfId="17" applyFont="1" applyFill="1" applyBorder="1" applyAlignment="1">
      <alignment horizontal="left" vertical="center"/>
    </xf>
    <xf numFmtId="0" fontId="3" fillId="4" borderId="1" xfId="17" applyFont="1" applyFill="1" applyBorder="1" applyAlignment="1">
      <alignment horizontal="left" vertical="center"/>
    </xf>
    <xf numFmtId="0" fontId="3" fillId="0" borderId="8" xfId="17" applyFont="1" applyBorder="1" applyAlignment="1">
      <alignment horizontal="center" vertical="center" wrapText="1"/>
    </xf>
    <xf numFmtId="0" fontId="2" fillId="0" borderId="1" xfId="17" applyFont="1" applyBorder="1" applyAlignment="1">
      <alignment horizontal="center" vertical="center" wrapText="1"/>
    </xf>
    <xf numFmtId="0" fontId="3" fillId="0" borderId="1" xfId="17" applyFont="1" applyBorder="1" applyAlignment="1">
      <alignment horizontal="center" vertical="center" wrapText="1"/>
    </xf>
    <xf numFmtId="2" fontId="3" fillId="0" borderId="9" xfId="17" applyNumberFormat="1" applyFont="1" applyBorder="1" applyAlignment="1">
      <alignment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8" fillId="3" borderId="27" xfId="23" applyFont="1" applyFill="1" applyBorder="1" applyAlignment="1">
      <alignment horizontal="center" vertical="center" wrapText="1"/>
    </xf>
    <xf numFmtId="0" fontId="8" fillId="3" borderId="28" xfId="23" applyFont="1" applyFill="1" applyBorder="1" applyAlignment="1">
      <alignment horizontal="center" vertical="center" wrapText="1"/>
    </xf>
    <xf numFmtId="0" fontId="2" fillId="3" borderId="32" xfId="23" applyFont="1" applyFill="1" applyBorder="1" applyAlignment="1">
      <alignment horizontal="center" vertical="center"/>
    </xf>
    <xf numFmtId="0" fontId="2" fillId="3" borderId="34" xfId="23" applyFont="1" applyFill="1" applyBorder="1" applyAlignment="1">
      <alignment horizontal="center" vertical="center"/>
    </xf>
    <xf numFmtId="0" fontId="2" fillId="3" borderId="33" xfId="23" applyFont="1" applyFill="1" applyBorder="1" applyAlignment="1">
      <alignment horizontal="center" vertical="center"/>
    </xf>
    <xf numFmtId="0" fontId="3" fillId="17" borderId="32" xfId="23" applyFont="1" applyFill="1" applyBorder="1" applyAlignment="1">
      <alignment horizontal="center" vertical="center" wrapText="1"/>
    </xf>
    <xf numFmtId="0" fontId="3" fillId="17" borderId="34" xfId="23" applyFont="1" applyFill="1" applyBorder="1" applyAlignment="1">
      <alignment horizontal="center" vertical="center" wrapText="1"/>
    </xf>
    <xf numFmtId="0" fontId="3" fillId="17" borderId="33" xfId="23" applyFont="1" applyFill="1" applyBorder="1" applyAlignment="1">
      <alignment horizontal="center" vertical="center" wrapText="1"/>
    </xf>
    <xf numFmtId="171" fontId="2" fillId="0" borderId="8" xfId="16" applyFont="1" applyBorder="1" applyAlignment="1">
      <alignment horizontal="left" vertical="center" wrapText="1"/>
    </xf>
    <xf numFmtId="171" fontId="2" fillId="0" borderId="1" xfId="16" applyFont="1" applyBorder="1" applyAlignment="1">
      <alignment horizontal="left" vertical="center" wrapText="1"/>
    </xf>
    <xf numFmtId="0" fontId="55" fillId="25" borderId="40" xfId="182" applyFont="1" applyFill="1" applyBorder="1" applyAlignment="1">
      <alignment horizontal="left" vertical="center" wrapText="1" indent="1"/>
    </xf>
    <xf numFmtId="0" fontId="55" fillId="25" borderId="42" xfId="182" applyFont="1" applyFill="1" applyBorder="1" applyAlignment="1">
      <alignment horizontal="left" vertical="center" wrapText="1" indent="1"/>
    </xf>
    <xf numFmtId="0" fontId="39" fillId="7" borderId="26" xfId="12" applyFont="1" applyFill="1" applyBorder="1" applyAlignment="1">
      <alignment horizontal="center" vertical="center" wrapText="1"/>
    </xf>
    <xf numFmtId="0" fontId="39" fillId="7" borderId="27" xfId="12" applyFont="1" applyFill="1" applyBorder="1" applyAlignment="1">
      <alignment horizontal="center" vertical="center" wrapText="1"/>
    </xf>
    <xf numFmtId="0" fontId="39" fillId="7" borderId="28" xfId="12" applyFont="1" applyFill="1" applyBorder="1" applyAlignment="1">
      <alignment horizontal="center" vertical="center" wrapText="1"/>
    </xf>
    <xf numFmtId="0" fontId="39" fillId="7" borderId="4" xfId="12" applyFont="1" applyFill="1" applyBorder="1" applyAlignment="1">
      <alignment horizontal="center" vertical="center" wrapText="1"/>
    </xf>
    <xf numFmtId="0" fontId="39" fillId="7" borderId="3" xfId="12" applyFont="1" applyFill="1" applyBorder="1" applyAlignment="1">
      <alignment horizontal="center" vertical="center" wrapText="1"/>
    </xf>
    <xf numFmtId="0" fontId="39" fillId="7" borderId="29" xfId="12" applyFont="1" applyFill="1" applyBorder="1" applyAlignment="1">
      <alignment horizontal="center" vertical="center" wrapText="1"/>
    </xf>
    <xf numFmtId="0" fontId="39" fillId="7" borderId="25" xfId="12" applyFont="1" applyFill="1" applyBorder="1" applyAlignment="1">
      <alignment horizontal="center" vertical="center"/>
    </xf>
    <xf numFmtId="0" fontId="39" fillId="7" borderId="17" xfId="12" applyFont="1" applyFill="1" applyBorder="1" applyAlignment="1">
      <alignment horizontal="center" vertical="center"/>
    </xf>
    <xf numFmtId="0" fontId="39" fillId="7" borderId="47" xfId="12" applyFont="1" applyFill="1" applyBorder="1" applyAlignment="1">
      <alignment horizontal="center" vertical="center"/>
    </xf>
    <xf numFmtId="0" fontId="52" fillId="23" borderId="39" xfId="179" applyFont="1" applyFill="1" applyBorder="1" applyAlignment="1">
      <alignment horizontal="left" vertical="center" wrapText="1" indent="1"/>
    </xf>
    <xf numFmtId="0" fontId="52" fillId="23" borderId="44" xfId="179" applyFont="1" applyFill="1" applyBorder="1" applyAlignment="1">
      <alignment horizontal="left" vertical="center" wrapText="1" indent="1"/>
    </xf>
    <xf numFmtId="0" fontId="52" fillId="23" borderId="10" xfId="179" applyFont="1" applyFill="1" applyBorder="1" applyAlignment="1">
      <alignment horizontal="left" vertical="center" wrapText="1" indent="1"/>
    </xf>
    <xf numFmtId="0" fontId="52" fillId="23" borderId="33" xfId="179" applyFont="1" applyFill="1" applyBorder="1" applyAlignment="1">
      <alignment horizontal="left" vertical="center" wrapText="1" indent="1"/>
    </xf>
    <xf numFmtId="0" fontId="53" fillId="23" borderId="40" xfId="182" applyFont="1" applyFill="1" applyBorder="1" applyAlignment="1">
      <alignment horizontal="left" vertical="center" wrapText="1" indent="1"/>
    </xf>
    <xf numFmtId="0" fontId="53" fillId="23" borderId="42" xfId="182" applyFont="1" applyFill="1" applyBorder="1" applyAlignment="1">
      <alignment horizontal="left" vertical="center" wrapText="1" indent="1"/>
    </xf>
    <xf numFmtId="0" fontId="52" fillId="23" borderId="26" xfId="179" applyFont="1" applyFill="1" applyBorder="1" applyAlignment="1">
      <alignment horizontal="center" vertical="center" wrapText="1"/>
    </xf>
    <xf numFmtId="0" fontId="52" fillId="23" borderId="51" xfId="179" applyFont="1" applyFill="1" applyBorder="1" applyAlignment="1">
      <alignment horizontal="center" vertical="center" wrapText="1"/>
    </xf>
    <xf numFmtId="0" fontId="52" fillId="23" borderId="4" xfId="179" applyFont="1" applyFill="1" applyBorder="1" applyAlignment="1">
      <alignment horizontal="center" vertical="center" wrapText="1"/>
    </xf>
    <xf numFmtId="0" fontId="52" fillId="23" borderId="52" xfId="179" applyFont="1" applyFill="1" applyBorder="1" applyAlignment="1">
      <alignment horizontal="center" vertical="center" wrapText="1"/>
    </xf>
    <xf numFmtId="0" fontId="52" fillId="23" borderId="36" xfId="179" applyFont="1" applyFill="1" applyBorder="1" applyAlignment="1">
      <alignment horizontal="center" vertical="center" wrapText="1"/>
    </xf>
    <xf numFmtId="0" fontId="52" fillId="23" borderId="9" xfId="179" applyFont="1" applyFill="1" applyBorder="1" applyAlignment="1">
      <alignment horizontal="center" vertical="center" wrapText="1"/>
    </xf>
    <xf numFmtId="10" fontId="52" fillId="23" borderId="36" xfId="181" applyNumberFormat="1" applyFont="1" applyFill="1" applyBorder="1" applyAlignment="1">
      <alignment horizontal="center" vertical="center" wrapText="1"/>
    </xf>
    <xf numFmtId="10" fontId="52" fillId="23" borderId="9" xfId="181" applyNumberFormat="1" applyFont="1" applyFill="1" applyBorder="1" applyAlignment="1">
      <alignment horizontal="center" vertical="center" wrapText="1"/>
    </xf>
    <xf numFmtId="3" fontId="52" fillId="23" borderId="37" xfId="179" applyNumberFormat="1" applyFont="1" applyFill="1" applyBorder="1" applyAlignment="1">
      <alignment horizontal="center" vertical="center" wrapText="1"/>
    </xf>
    <xf numFmtId="3" fontId="52" fillId="23" borderId="2" xfId="179" applyNumberFormat="1" applyFont="1" applyFill="1" applyBorder="1" applyAlignment="1">
      <alignment horizontal="center" vertical="center" wrapText="1"/>
    </xf>
    <xf numFmtId="0" fontId="55" fillId="23" borderId="39" xfId="182" applyFont="1" applyFill="1" applyBorder="1" applyAlignment="1">
      <alignment horizontal="left" vertical="center" wrapText="1" indent="1"/>
    </xf>
    <xf numFmtId="0" fontId="55" fillId="23" borderId="44" xfId="182" applyFont="1" applyFill="1" applyBorder="1" applyAlignment="1">
      <alignment horizontal="left" vertical="center" wrapText="1" indent="1"/>
    </xf>
    <xf numFmtId="0" fontId="55" fillId="23" borderId="10" xfId="182" applyFont="1" applyFill="1" applyBorder="1" applyAlignment="1">
      <alignment horizontal="left" vertical="center" wrapText="1" indent="1"/>
    </xf>
    <xf numFmtId="0" fontId="55" fillId="23" borderId="33" xfId="182" applyFont="1" applyFill="1" applyBorder="1" applyAlignment="1">
      <alignment horizontal="left" vertical="center" wrapText="1" indent="1"/>
    </xf>
    <xf numFmtId="0" fontId="52" fillId="23" borderId="15" xfId="179" applyFont="1" applyFill="1" applyBorder="1" applyAlignment="1">
      <alignment horizontal="left" vertical="center" wrapText="1" indent="1"/>
    </xf>
    <xf numFmtId="0" fontId="52" fillId="23" borderId="18" xfId="179" applyFont="1" applyFill="1" applyBorder="1" applyAlignment="1">
      <alignment horizontal="left" vertical="center" wrapText="1" indent="1"/>
    </xf>
    <xf numFmtId="0" fontId="52" fillId="23" borderId="53" xfId="179" applyFont="1" applyFill="1" applyBorder="1" applyAlignment="1">
      <alignment horizontal="left" vertical="center" wrapText="1" indent="1"/>
    </xf>
    <xf numFmtId="0" fontId="52" fillId="23" borderId="19" xfId="179" applyFont="1" applyFill="1" applyBorder="1" applyAlignment="1">
      <alignment horizontal="left" vertical="center" wrapText="1" indent="1"/>
    </xf>
    <xf numFmtId="0" fontId="52" fillId="23" borderId="35" xfId="179" applyFont="1" applyFill="1" applyBorder="1" applyAlignment="1">
      <alignment horizontal="left" vertical="center" wrapText="1" indent="1"/>
    </xf>
    <xf numFmtId="0" fontId="52" fillId="23" borderId="36" xfId="179" applyFont="1" applyFill="1" applyBorder="1" applyAlignment="1">
      <alignment horizontal="left" vertical="center" wrapText="1" indent="1"/>
    </xf>
    <xf numFmtId="0" fontId="52" fillId="23" borderId="8" xfId="179" applyFont="1" applyFill="1" applyBorder="1" applyAlignment="1">
      <alignment horizontal="left" vertical="center" wrapText="1" indent="1"/>
    </xf>
    <xf numFmtId="0" fontId="52" fillId="23" borderId="1" xfId="179" applyFont="1" applyFill="1" applyBorder="1" applyAlignment="1">
      <alignment horizontal="left" vertical="center" wrapText="1" indent="1"/>
    </xf>
    <xf numFmtId="0" fontId="52" fillId="23" borderId="11" xfId="179" applyFont="1" applyFill="1" applyBorder="1" applyAlignment="1">
      <alignment horizontal="left" vertical="center" wrapText="1" indent="1"/>
    </xf>
    <xf numFmtId="0" fontId="52" fillId="23" borderId="42" xfId="179" applyFont="1" applyFill="1" applyBorder="1" applyAlignment="1">
      <alignment horizontal="left" vertical="center" wrapText="1" indent="1"/>
    </xf>
    <xf numFmtId="0" fontId="52" fillId="23" borderId="9" xfId="179" applyFont="1" applyFill="1" applyBorder="1" applyAlignment="1">
      <alignment horizontal="left" vertical="center" wrapText="1" indent="1"/>
    </xf>
    <xf numFmtId="0" fontId="53" fillId="23" borderId="25" xfId="182" applyFont="1" applyFill="1" applyBorder="1" applyAlignment="1">
      <alignment horizontal="left" vertical="center" wrapText="1" indent="1"/>
    </xf>
    <xf numFmtId="0" fontId="53" fillId="23" borderId="18" xfId="182" applyFont="1" applyFill="1" applyBorder="1" applyAlignment="1">
      <alignment horizontal="left" vertical="center" wrapText="1" indent="1"/>
    </xf>
    <xf numFmtId="0" fontId="55" fillId="25" borderId="32" xfId="182" applyFont="1" applyFill="1" applyBorder="1" applyAlignment="1">
      <alignment horizontal="left" vertical="center" wrapText="1" indent="1"/>
    </xf>
    <xf numFmtId="0" fontId="55" fillId="25" borderId="34" xfId="182" applyFont="1" applyFill="1" applyBorder="1" applyAlignment="1">
      <alignment horizontal="left" vertical="center" wrapText="1" indent="1"/>
    </xf>
    <xf numFmtId="0" fontId="55" fillId="25" borderId="33" xfId="182" applyFont="1" applyFill="1" applyBorder="1" applyAlignment="1">
      <alignment horizontal="left" vertical="center" wrapText="1" indent="1"/>
    </xf>
    <xf numFmtId="184" fontId="36" fillId="0" borderId="32" xfId="0" applyNumberFormat="1" applyFont="1" applyBorder="1" applyAlignment="1">
      <alignment horizontal="center" vertical="center" wrapText="1"/>
    </xf>
    <xf numFmtId="184" fontId="36" fillId="0" borderId="33" xfId="0" applyNumberFormat="1" applyFont="1" applyBorder="1" applyAlignment="1">
      <alignment horizontal="center" vertical="center" wrapText="1"/>
    </xf>
    <xf numFmtId="0" fontId="41" fillId="12" borderId="39" xfId="0" applyFont="1" applyFill="1" applyBorder="1" applyAlignment="1">
      <alignment horizontal="right" vertical="center"/>
    </xf>
    <xf numFmtId="0" fontId="41" fillId="12" borderId="43" xfId="0" applyFont="1" applyFill="1" applyBorder="1" applyAlignment="1">
      <alignment horizontal="right" vertical="center"/>
    </xf>
    <xf numFmtId="0" fontId="41" fillId="12" borderId="44" xfId="0" applyFont="1" applyFill="1" applyBorder="1" applyAlignment="1">
      <alignment horizontal="right" vertical="center"/>
    </xf>
    <xf numFmtId="0" fontId="33" fillId="12" borderId="39" xfId="0" applyFont="1" applyFill="1" applyBorder="1" applyAlignment="1">
      <alignment horizontal="right" vertical="center" wrapText="1"/>
    </xf>
    <xf numFmtId="0" fontId="33" fillId="12" borderId="43" xfId="0" applyFont="1" applyFill="1" applyBorder="1" applyAlignment="1">
      <alignment horizontal="right" vertical="center" wrapText="1"/>
    </xf>
    <xf numFmtId="0" fontId="33" fillId="12" borderId="44" xfId="0" applyFont="1" applyFill="1" applyBorder="1" applyAlignment="1">
      <alignment horizontal="right" vertical="center" wrapText="1"/>
    </xf>
    <xf numFmtId="0" fontId="33" fillId="11" borderId="35" xfId="0" applyFont="1" applyFill="1" applyBorder="1" applyAlignment="1">
      <alignment horizontal="right" vertical="center" wrapText="1"/>
    </xf>
    <xf numFmtId="0" fontId="33" fillId="11" borderId="36" xfId="0" applyFont="1" applyFill="1" applyBorder="1" applyAlignment="1">
      <alignment horizontal="right" vertical="center" wrapText="1"/>
    </xf>
    <xf numFmtId="0" fontId="33" fillId="12" borderId="39" xfId="0" applyFont="1" applyFill="1" applyBorder="1" applyAlignment="1">
      <alignment horizontal="right" vertical="center"/>
    </xf>
    <xf numFmtId="0" fontId="33" fillId="12" borderId="43" xfId="0" applyFont="1" applyFill="1" applyBorder="1" applyAlignment="1">
      <alignment horizontal="right" vertical="center"/>
    </xf>
    <xf numFmtId="0" fontId="33" fillId="12" borderId="44" xfId="0" applyFont="1" applyFill="1" applyBorder="1" applyAlignment="1">
      <alignment horizontal="right" vertical="center"/>
    </xf>
    <xf numFmtId="0" fontId="33" fillId="11" borderId="35" xfId="0" applyFont="1" applyFill="1" applyBorder="1" applyAlignment="1">
      <alignment horizontal="right" vertical="center"/>
    </xf>
    <xf numFmtId="0" fontId="33" fillId="11" borderId="36" xfId="0" applyFont="1" applyFill="1" applyBorder="1" applyAlignment="1">
      <alignment horizontal="right" vertical="center"/>
    </xf>
    <xf numFmtId="180" fontId="33" fillId="11" borderId="8" xfId="36" applyNumberFormat="1" applyFont="1" applyFill="1" applyBorder="1" applyAlignment="1">
      <alignment horizontal="right"/>
    </xf>
    <xf numFmtId="180" fontId="33" fillId="11" borderId="1" xfId="36" applyNumberFormat="1" applyFont="1" applyFill="1" applyBorder="1" applyAlignment="1">
      <alignment horizontal="right"/>
    </xf>
    <xf numFmtId="179" fontId="33" fillId="11" borderId="8" xfId="36" applyNumberFormat="1" applyFont="1" applyFill="1" applyBorder="1" applyAlignment="1">
      <alignment horizontal="right"/>
    </xf>
    <xf numFmtId="179" fontId="33" fillId="11" borderId="1" xfId="36" applyNumberFormat="1" applyFont="1" applyFill="1" applyBorder="1" applyAlignment="1">
      <alignment horizontal="right"/>
    </xf>
    <xf numFmtId="0" fontId="33" fillId="13" borderId="39" xfId="0" applyFont="1" applyFill="1" applyBorder="1" applyAlignment="1">
      <alignment horizontal="right" vertical="center"/>
    </xf>
    <xf numFmtId="0" fontId="33" fillId="13" borderId="43" xfId="0" applyFont="1" applyFill="1" applyBorder="1" applyAlignment="1">
      <alignment horizontal="right" vertical="center"/>
    </xf>
    <xf numFmtId="0" fontId="33" fillId="13" borderId="44" xfId="0" applyFont="1" applyFill="1" applyBorder="1" applyAlignment="1">
      <alignment horizontal="right" vertical="center"/>
    </xf>
    <xf numFmtId="183" fontId="33" fillId="13" borderId="10" xfId="36" applyNumberFormat="1" applyFont="1" applyFill="1" applyBorder="1" applyAlignment="1">
      <alignment horizontal="right"/>
    </xf>
    <xf numFmtId="183" fontId="33" fillId="13" borderId="34" xfId="36" applyNumberFormat="1" applyFont="1" applyFill="1" applyBorder="1" applyAlignment="1">
      <alignment horizontal="right"/>
    </xf>
    <xf numFmtId="183" fontId="33" fillId="13" borderId="33" xfId="36" applyNumberFormat="1" applyFont="1" applyFill="1" applyBorder="1" applyAlignment="1">
      <alignment horizontal="right"/>
    </xf>
    <xf numFmtId="0" fontId="33" fillId="13" borderId="40" xfId="0" applyFont="1" applyFill="1" applyBorder="1" applyAlignment="1">
      <alignment horizontal="right" vertical="center"/>
    </xf>
    <xf numFmtId="0" fontId="33" fillId="13" borderId="41" xfId="0" applyFont="1" applyFill="1" applyBorder="1" applyAlignment="1">
      <alignment horizontal="right" vertical="center"/>
    </xf>
    <xf numFmtId="0" fontId="33" fillId="13" borderId="42" xfId="0" applyFont="1" applyFill="1" applyBorder="1" applyAlignment="1">
      <alignment horizontal="right" vertical="center"/>
    </xf>
    <xf numFmtId="181" fontId="33" fillId="11" borderId="8" xfId="36" applyNumberFormat="1" applyFont="1" applyFill="1" applyBorder="1" applyAlignment="1">
      <alignment horizontal="right"/>
    </xf>
    <xf numFmtId="181" fontId="33" fillId="11" borderId="1" xfId="36" applyNumberFormat="1" applyFont="1" applyFill="1" applyBorder="1" applyAlignment="1">
      <alignment horizontal="right"/>
    </xf>
    <xf numFmtId="0" fontId="33" fillId="11" borderId="8" xfId="0" applyFont="1" applyFill="1" applyBorder="1" applyAlignment="1">
      <alignment horizontal="right"/>
    </xf>
    <xf numFmtId="0" fontId="33" fillId="11" borderId="11" xfId="0" applyFont="1" applyFill="1" applyBorder="1" applyAlignment="1">
      <alignment horizontal="right" vertical="center"/>
    </xf>
    <xf numFmtId="0" fontId="33" fillId="11" borderId="9" xfId="0" applyFont="1" applyFill="1" applyBorder="1" applyAlignment="1">
      <alignment horizontal="right" vertical="center"/>
    </xf>
    <xf numFmtId="179" fontId="33" fillId="12" borderId="10" xfId="36" applyNumberFormat="1" applyFont="1" applyFill="1" applyBorder="1" applyAlignment="1">
      <alignment horizontal="right"/>
    </xf>
    <xf numFmtId="179" fontId="33" fillId="12" borderId="34" xfId="36" applyNumberFormat="1" applyFont="1" applyFill="1" applyBorder="1" applyAlignment="1">
      <alignment horizontal="right"/>
    </xf>
    <xf numFmtId="179" fontId="33" fillId="12" borderId="33" xfId="36" applyNumberFormat="1" applyFont="1" applyFill="1" applyBorder="1" applyAlignment="1">
      <alignment horizontal="right"/>
    </xf>
    <xf numFmtId="0" fontId="33" fillId="12" borderId="40" xfId="0" applyFont="1" applyFill="1" applyBorder="1" applyAlignment="1">
      <alignment horizontal="right" vertical="center"/>
    </xf>
    <xf numFmtId="0" fontId="33" fillId="12" borderId="41" xfId="0" applyFont="1" applyFill="1" applyBorder="1" applyAlignment="1">
      <alignment horizontal="right" vertical="center"/>
    </xf>
    <xf numFmtId="0" fontId="33" fillId="12" borderId="42" xfId="0" applyFont="1" applyFill="1" applyBorder="1" applyAlignment="1">
      <alignment horizontal="right" vertical="center"/>
    </xf>
    <xf numFmtId="181" fontId="33" fillId="11" borderId="1" xfId="36" applyNumberFormat="1" applyFont="1" applyFill="1" applyBorder="1" applyAlignment="1">
      <alignment horizontal="center"/>
    </xf>
    <xf numFmtId="179" fontId="33" fillId="11" borderId="10" xfId="36" applyNumberFormat="1" applyFont="1" applyFill="1" applyBorder="1" applyAlignment="1">
      <alignment horizontal="center" wrapText="1"/>
    </xf>
    <xf numFmtId="179" fontId="33" fillId="11" borderId="33" xfId="36" applyNumberFormat="1" applyFont="1" applyFill="1" applyBorder="1" applyAlignment="1">
      <alignment horizontal="center" wrapText="1"/>
    </xf>
    <xf numFmtId="0" fontId="33" fillId="11" borderId="40" xfId="0" applyFont="1" applyFill="1" applyBorder="1" applyAlignment="1">
      <alignment horizontal="center" vertical="center" wrapText="1"/>
    </xf>
    <xf numFmtId="0" fontId="33" fillId="11" borderId="42" xfId="0" applyFont="1" applyFill="1" applyBorder="1" applyAlignment="1">
      <alignment horizontal="center" vertical="center" wrapText="1"/>
    </xf>
    <xf numFmtId="0" fontId="33" fillId="11" borderId="10" xfId="0" applyFont="1" applyFill="1" applyBorder="1" applyAlignment="1">
      <alignment horizontal="center" wrapText="1"/>
    </xf>
    <xf numFmtId="0" fontId="33" fillId="11" borderId="33" xfId="0" applyFont="1" applyFill="1" applyBorder="1" applyAlignment="1">
      <alignment horizontal="center" wrapText="1"/>
    </xf>
    <xf numFmtId="0" fontId="33" fillId="11" borderId="39" xfId="0" applyFont="1" applyFill="1" applyBorder="1" applyAlignment="1">
      <alignment horizontal="left" vertical="center" wrapText="1"/>
    </xf>
    <xf numFmtId="0" fontId="33" fillId="11" borderId="44" xfId="0" applyFont="1" applyFill="1" applyBorder="1" applyAlignment="1">
      <alignment horizontal="left" vertical="center" wrapText="1"/>
    </xf>
    <xf numFmtId="180" fontId="33" fillId="11" borderId="1" xfId="36" applyNumberFormat="1" applyFont="1" applyFill="1" applyBorder="1" applyAlignment="1">
      <alignment horizontal="center"/>
    </xf>
    <xf numFmtId="0" fontId="17" fillId="0" borderId="1" xfId="0" applyFont="1" applyBorder="1" applyAlignment="1">
      <alignment horizontal="left" vertical="center" wrapText="1"/>
    </xf>
    <xf numFmtId="0" fontId="15" fillId="0" borderId="21" xfId="0" applyFont="1" applyBorder="1" applyAlignment="1">
      <alignment horizontal="left"/>
    </xf>
    <xf numFmtId="0" fontId="15" fillId="0" borderId="22" xfId="0" applyFont="1" applyBorder="1" applyAlignment="1">
      <alignment horizontal="left"/>
    </xf>
    <xf numFmtId="0" fontId="16" fillId="8" borderId="32" xfId="0" applyFont="1" applyFill="1" applyBorder="1" applyAlignment="1">
      <alignment horizontal="center" vertical="center"/>
    </xf>
    <xf numFmtId="0" fontId="16" fillId="8" borderId="34" xfId="0" applyFont="1" applyFill="1" applyBorder="1" applyAlignment="1">
      <alignment horizontal="center" vertical="center"/>
    </xf>
    <xf numFmtId="0" fontId="16" fillId="8" borderId="33" xfId="0" applyFont="1" applyFill="1" applyBorder="1" applyAlignment="1">
      <alignment horizontal="center" vertical="center"/>
    </xf>
    <xf numFmtId="0" fontId="13" fillId="8" borderId="32" xfId="0" applyFont="1" applyFill="1" applyBorder="1" applyAlignment="1">
      <alignment horizontal="center" vertical="center" wrapText="1"/>
    </xf>
    <xf numFmtId="0" fontId="13" fillId="8" borderId="34" xfId="0" applyFont="1" applyFill="1" applyBorder="1" applyAlignment="1">
      <alignment horizontal="center" vertical="center" wrapText="1"/>
    </xf>
    <xf numFmtId="0" fontId="13" fillId="8" borderId="33" xfId="0" applyFont="1" applyFill="1" applyBorder="1" applyAlignment="1">
      <alignment horizontal="center" vertical="center" wrapText="1"/>
    </xf>
    <xf numFmtId="0" fontId="15" fillId="0" borderId="45" xfId="0" applyFont="1" applyBorder="1" applyAlignment="1">
      <alignment horizontal="left" vertical="center" wrapText="1" indent="1"/>
    </xf>
    <xf numFmtId="0" fontId="15" fillId="0" borderId="0" xfId="0" applyFont="1" applyAlignment="1">
      <alignment horizontal="left" vertical="center" wrapText="1" indent="1"/>
    </xf>
    <xf numFmtId="0" fontId="15" fillId="8" borderId="1" xfId="0" applyFont="1" applyFill="1" applyBorder="1" applyAlignment="1">
      <alignment horizontal="center" vertical="center"/>
    </xf>
    <xf numFmtId="0" fontId="15" fillId="0" borderId="1" xfId="0" applyFont="1" applyBorder="1" applyAlignment="1">
      <alignment horizontal="center" vertical="center" wrapText="1"/>
    </xf>
    <xf numFmtId="198" fontId="15" fillId="0" borderId="32" xfId="0" applyNumberFormat="1" applyFont="1" applyBorder="1" applyAlignment="1">
      <alignment horizontal="right"/>
    </xf>
    <xf numFmtId="198" fontId="15" fillId="0" borderId="34" xfId="0" applyNumberFormat="1" applyFont="1" applyBorder="1" applyAlignment="1">
      <alignment horizontal="right"/>
    </xf>
    <xf numFmtId="198" fontId="15" fillId="0" borderId="33" xfId="0" applyNumberFormat="1" applyFont="1" applyBorder="1" applyAlignment="1">
      <alignment horizontal="right"/>
    </xf>
    <xf numFmtId="0" fontId="15" fillId="0" borderId="32" xfId="0" applyFont="1" applyBorder="1" applyAlignment="1">
      <alignment horizontal="right"/>
    </xf>
    <xf numFmtId="0" fontId="15" fillId="0" borderId="34" xfId="0" applyFont="1" applyBorder="1" applyAlignment="1">
      <alignment horizontal="right"/>
    </xf>
    <xf numFmtId="0" fontId="15" fillId="0" borderId="33" xfId="0" applyFont="1" applyBorder="1" applyAlignment="1">
      <alignment horizontal="right"/>
    </xf>
    <xf numFmtId="0" fontId="15" fillId="0" borderId="23" xfId="0" applyFont="1" applyBorder="1" applyAlignment="1">
      <alignment horizontal="left"/>
    </xf>
    <xf numFmtId="0" fontId="17" fillId="0" borderId="32" xfId="0" applyFont="1" applyBorder="1" applyAlignment="1">
      <alignment horizontal="center"/>
    </xf>
    <xf numFmtId="0" fontId="17" fillId="0" borderId="34" xfId="0" applyFont="1" applyBorder="1" applyAlignment="1">
      <alignment horizontal="center"/>
    </xf>
    <xf numFmtId="0" fontId="17" fillId="0" borderId="33" xfId="0" applyFont="1" applyBorder="1" applyAlignment="1">
      <alignment horizontal="center"/>
    </xf>
    <xf numFmtId="0" fontId="10" fillId="3" borderId="26" xfId="23" applyFont="1" applyFill="1" applyBorder="1" applyAlignment="1">
      <alignment horizontal="center" vertical="center"/>
    </xf>
    <xf numFmtId="0" fontId="10" fillId="3" borderId="27" xfId="23" applyFont="1" applyFill="1" applyBorder="1" applyAlignment="1">
      <alignment horizontal="center" vertical="center"/>
    </xf>
    <xf numFmtId="0" fontId="10" fillId="3" borderId="28" xfId="23" applyFont="1" applyFill="1" applyBorder="1" applyAlignment="1">
      <alignment horizontal="center" vertical="center"/>
    </xf>
    <xf numFmtId="0" fontId="10" fillId="7" borderId="8" xfId="30" applyFont="1" applyFill="1" applyBorder="1" applyAlignment="1">
      <alignment vertical="center" wrapText="1"/>
    </xf>
    <xf numFmtId="0" fontId="29" fillId="7" borderId="1" xfId="30" applyFont="1" applyFill="1" applyBorder="1" applyAlignment="1">
      <alignment vertical="center" wrapText="1"/>
    </xf>
    <xf numFmtId="0" fontId="29" fillId="7" borderId="7" xfId="30" applyFont="1" applyFill="1" applyBorder="1" applyAlignment="1">
      <alignment vertical="center" wrapText="1"/>
    </xf>
    <xf numFmtId="0" fontId="10" fillId="4" borderId="17" xfId="30" applyFont="1" applyFill="1" applyBorder="1" applyAlignment="1">
      <alignment horizontal="left" vertical="center" wrapText="1"/>
    </xf>
    <xf numFmtId="0" fontId="10" fillId="4" borderId="18" xfId="30" applyFont="1" applyFill="1" applyBorder="1" applyAlignment="1">
      <alignment horizontal="left" vertical="center" wrapText="1"/>
    </xf>
    <xf numFmtId="0" fontId="47" fillId="18" borderId="1" xfId="0" applyFont="1" applyFill="1" applyBorder="1" applyAlignment="1">
      <alignment horizontal="center" vertical="center"/>
    </xf>
    <xf numFmtId="0" fontId="45" fillId="0" borderId="1" xfId="0" applyFont="1" applyBorder="1" applyAlignment="1">
      <alignment horizontal="left" vertical="center"/>
    </xf>
    <xf numFmtId="0" fontId="47" fillId="18" borderId="32" xfId="0" applyFont="1" applyFill="1" applyBorder="1" applyAlignment="1">
      <alignment horizontal="center" vertical="center" wrapText="1"/>
    </xf>
    <xf numFmtId="0" fontId="47" fillId="18" borderId="34" xfId="0" applyFont="1" applyFill="1" applyBorder="1" applyAlignment="1">
      <alignment horizontal="center" vertical="center" wrapText="1"/>
    </xf>
    <xf numFmtId="0" fontId="47" fillId="18" borderId="33" xfId="0" applyFont="1" applyFill="1" applyBorder="1" applyAlignment="1">
      <alignment horizontal="center" vertical="center" wrapText="1"/>
    </xf>
    <xf numFmtId="44" fontId="47" fillId="18" borderId="0" xfId="0" applyNumberFormat="1" applyFont="1" applyFill="1" applyAlignment="1">
      <alignment horizontal="center" vertical="center"/>
    </xf>
    <xf numFmtId="0" fontId="47" fillId="18" borderId="22" xfId="0" applyFont="1" applyFill="1" applyBorder="1" applyAlignment="1">
      <alignment horizontal="center" vertical="center" wrapText="1"/>
    </xf>
    <xf numFmtId="0" fontId="47" fillId="18" borderId="23" xfId="0" applyFont="1" applyFill="1" applyBorder="1" applyAlignment="1">
      <alignment horizontal="center" vertical="center" wrapText="1"/>
    </xf>
    <xf numFmtId="211" fontId="45" fillId="0" borderId="26" xfId="46" applyNumberFormat="1" applyFont="1" applyBorder="1" applyAlignment="1">
      <alignment horizontal="center" vertical="center"/>
    </xf>
    <xf numFmtId="211" fontId="45" fillId="0" borderId="27" xfId="46" applyNumberFormat="1" applyFont="1" applyBorder="1" applyAlignment="1">
      <alignment horizontal="center" vertical="center"/>
    </xf>
    <xf numFmtId="211" fontId="45" fillId="0" borderId="28" xfId="46" applyNumberFormat="1" applyFont="1" applyBorder="1" applyAlignment="1">
      <alignment horizontal="center" vertical="center"/>
    </xf>
    <xf numFmtId="44" fontId="45" fillId="0" borderId="5" xfId="0" applyNumberFormat="1" applyFont="1" applyBorder="1" applyAlignment="1">
      <alignment horizontal="center" vertical="center"/>
    </xf>
    <xf numFmtId="44" fontId="45" fillId="0" borderId="29" xfId="0" applyNumberFormat="1" applyFont="1" applyBorder="1" applyAlignment="1">
      <alignment horizontal="center" vertical="center"/>
    </xf>
    <xf numFmtId="44" fontId="45" fillId="0" borderId="0" xfId="0" applyNumberFormat="1" applyFont="1" applyAlignment="1">
      <alignment horizontal="center" vertical="center"/>
    </xf>
    <xf numFmtId="44" fontId="45" fillId="0" borderId="3" xfId="0" applyNumberFormat="1" applyFont="1" applyBorder="1" applyAlignment="1">
      <alignment horizontal="center" vertical="center"/>
    </xf>
    <xf numFmtId="0" fontId="47" fillId="18" borderId="1" xfId="0" applyFont="1" applyFill="1" applyBorder="1" applyAlignment="1">
      <alignment horizontal="center"/>
    </xf>
    <xf numFmtId="0" fontId="47" fillId="18" borderId="1" xfId="0" applyFont="1" applyFill="1" applyBorder="1" applyAlignment="1">
      <alignment horizontal="center" vertical="center" wrapText="1"/>
    </xf>
    <xf numFmtId="44" fontId="0" fillId="0" borderId="0" xfId="0" applyNumberFormat="1" applyAlignment="1">
      <alignment horizontal="center" vertical="center"/>
    </xf>
    <xf numFmtId="44" fontId="0" fillId="22" borderId="0" xfId="0" applyNumberFormat="1" applyFill="1" applyAlignment="1">
      <alignment horizontal="center" vertical="center"/>
    </xf>
    <xf numFmtId="0" fontId="0" fillId="22" borderId="0" xfId="0" applyFill="1" applyAlignment="1">
      <alignment horizontal="center" vertical="center"/>
    </xf>
    <xf numFmtId="0" fontId="45" fillId="20" borderId="1" xfId="0" applyFont="1" applyFill="1" applyBorder="1" applyAlignment="1">
      <alignment horizontal="left" vertical="center"/>
    </xf>
    <xf numFmtId="0" fontId="45" fillId="0" borderId="1" xfId="0" applyFont="1" applyBorder="1" applyAlignment="1">
      <alignment horizontal="left"/>
    </xf>
    <xf numFmtId="181" fontId="33" fillId="11" borderId="8" xfId="36" applyNumberFormat="1" applyFont="1" applyFill="1" applyBorder="1" applyAlignment="1">
      <alignment horizontal="right" wrapText="1"/>
    </xf>
    <xf numFmtId="181" fontId="33" fillId="11" borderId="1" xfId="36" applyNumberFormat="1" applyFont="1" applyFill="1" applyBorder="1" applyAlignment="1">
      <alignment horizontal="right" wrapText="1"/>
    </xf>
    <xf numFmtId="0" fontId="33" fillId="11" borderId="8" xfId="0" applyFont="1" applyFill="1" applyBorder="1" applyAlignment="1">
      <alignment horizontal="right" wrapText="1"/>
    </xf>
    <xf numFmtId="0" fontId="33" fillId="11" borderId="1" xfId="0" applyFont="1" applyFill="1" applyBorder="1" applyAlignment="1">
      <alignment horizontal="right" wrapText="1"/>
    </xf>
    <xf numFmtId="0" fontId="33" fillId="11" borderId="11" xfId="0" applyFont="1" applyFill="1" applyBorder="1" applyAlignment="1">
      <alignment horizontal="right" vertical="center" wrapText="1"/>
    </xf>
    <xf numFmtId="0" fontId="33" fillId="11" borderId="9" xfId="0" applyFont="1" applyFill="1" applyBorder="1" applyAlignment="1">
      <alignment horizontal="right" vertical="center" wrapText="1"/>
    </xf>
    <xf numFmtId="179" fontId="33" fillId="11" borderId="8" xfId="36" applyNumberFormat="1" applyFont="1" applyFill="1" applyBorder="1" applyAlignment="1">
      <alignment horizontal="right" wrapText="1"/>
    </xf>
    <xf numFmtId="179" fontId="33" fillId="11" borderId="1" xfId="36" applyNumberFormat="1" applyFont="1" applyFill="1" applyBorder="1" applyAlignment="1">
      <alignment horizontal="right" wrapText="1"/>
    </xf>
    <xf numFmtId="180" fontId="33" fillId="11" borderId="8" xfId="36" applyNumberFormat="1" applyFont="1" applyFill="1" applyBorder="1" applyAlignment="1">
      <alignment horizontal="right" wrapText="1"/>
    </xf>
    <xf numFmtId="180" fontId="33" fillId="11" borderId="1" xfId="36" applyNumberFormat="1" applyFont="1" applyFill="1" applyBorder="1" applyAlignment="1">
      <alignment horizontal="right" wrapText="1"/>
    </xf>
    <xf numFmtId="0" fontId="33" fillId="13" borderId="40" xfId="0" applyFont="1" applyFill="1" applyBorder="1" applyAlignment="1">
      <alignment horizontal="right" vertical="center" wrapText="1"/>
    </xf>
    <xf numFmtId="0" fontId="33" fillId="13" borderId="41" xfId="0" applyFont="1" applyFill="1" applyBorder="1" applyAlignment="1">
      <alignment horizontal="right" vertical="center" wrapText="1"/>
    </xf>
    <xf numFmtId="0" fontId="33" fillId="13" borderId="42" xfId="0" applyFont="1" applyFill="1" applyBorder="1" applyAlignment="1">
      <alignment horizontal="right" vertical="center" wrapText="1"/>
    </xf>
    <xf numFmtId="183" fontId="33" fillId="13" borderId="10" xfId="36" applyNumberFormat="1" applyFont="1" applyFill="1" applyBorder="1" applyAlignment="1">
      <alignment horizontal="right" wrapText="1"/>
    </xf>
    <xf numFmtId="183" fontId="33" fillId="13" borderId="34" xfId="36" applyNumberFormat="1" applyFont="1" applyFill="1" applyBorder="1" applyAlignment="1">
      <alignment horizontal="right" wrapText="1"/>
    </xf>
    <xf numFmtId="183" fontId="33" fillId="13" borderId="33" xfId="36" applyNumberFormat="1" applyFont="1" applyFill="1" applyBorder="1" applyAlignment="1">
      <alignment horizontal="right" wrapText="1"/>
    </xf>
    <xf numFmtId="0" fontId="33" fillId="12" borderId="40" xfId="0" applyFont="1" applyFill="1" applyBorder="1" applyAlignment="1">
      <alignment horizontal="right" vertical="center" wrapText="1"/>
    </xf>
    <xf numFmtId="0" fontId="33" fillId="12" borderId="41" xfId="0" applyFont="1" applyFill="1" applyBorder="1" applyAlignment="1">
      <alignment horizontal="right" vertical="center" wrapText="1"/>
    </xf>
    <xf numFmtId="0" fontId="33" fillId="12" borderId="42" xfId="0" applyFont="1" applyFill="1" applyBorder="1" applyAlignment="1">
      <alignment horizontal="right" vertical="center" wrapText="1"/>
    </xf>
    <xf numFmtId="207" fontId="33" fillId="12" borderId="10" xfId="36" applyNumberFormat="1" applyFont="1" applyFill="1" applyBorder="1" applyAlignment="1">
      <alignment horizontal="right" wrapText="1"/>
    </xf>
    <xf numFmtId="207" fontId="33" fillId="12" borderId="34" xfId="36" applyNumberFormat="1" applyFont="1" applyFill="1" applyBorder="1" applyAlignment="1">
      <alignment horizontal="right" wrapText="1"/>
    </xf>
    <xf numFmtId="207" fontId="33" fillId="12" borderId="33" xfId="36" applyNumberFormat="1" applyFont="1" applyFill="1" applyBorder="1" applyAlignment="1">
      <alignment horizontal="right" wrapText="1"/>
    </xf>
    <xf numFmtId="0" fontId="33" fillId="13" borderId="39" xfId="0" applyFont="1" applyFill="1" applyBorder="1" applyAlignment="1">
      <alignment horizontal="right" vertical="center" wrapText="1"/>
    </xf>
    <xf numFmtId="0" fontId="33" fillId="13" borderId="43" xfId="0" applyFont="1" applyFill="1" applyBorder="1" applyAlignment="1">
      <alignment horizontal="right" vertical="center" wrapText="1"/>
    </xf>
    <xf numFmtId="0" fontId="33" fillId="13" borderId="44" xfId="0" applyFont="1" applyFill="1" applyBorder="1" applyAlignment="1">
      <alignment horizontal="right" vertical="center" wrapText="1"/>
    </xf>
    <xf numFmtId="0" fontId="32" fillId="10" borderId="1" xfId="0" applyFont="1" applyFill="1" applyBorder="1" applyAlignment="1">
      <alignment horizontal="left" vertical="center" wrapText="1"/>
    </xf>
    <xf numFmtId="179" fontId="33" fillId="12" borderId="10" xfId="36" applyNumberFormat="1" applyFont="1" applyFill="1" applyBorder="1" applyAlignment="1">
      <alignment horizontal="right" wrapText="1"/>
    </xf>
    <xf numFmtId="179" fontId="33" fillId="12" borderId="34" xfId="36" applyNumberFormat="1" applyFont="1" applyFill="1" applyBorder="1" applyAlignment="1">
      <alignment horizontal="right" wrapText="1"/>
    </xf>
    <xf numFmtId="179" fontId="33" fillId="12" borderId="33" xfId="36" applyNumberFormat="1" applyFont="1" applyFill="1" applyBorder="1" applyAlignment="1">
      <alignment horizontal="right" wrapText="1"/>
    </xf>
    <xf numFmtId="0" fontId="37" fillId="7" borderId="45" xfId="21" applyFont="1" applyFill="1" applyBorder="1" applyAlignment="1">
      <alignment horizontal="justify" vertical="center" wrapText="1"/>
    </xf>
    <xf numFmtId="0" fontId="37" fillId="7" borderId="0" xfId="21" applyFont="1" applyFill="1" applyAlignment="1">
      <alignment horizontal="justify" vertical="center" wrapText="1"/>
    </xf>
    <xf numFmtId="0" fontId="37" fillId="7" borderId="0" xfId="21" applyFont="1" applyFill="1" applyAlignment="1">
      <alignment horizontal="left" vertical="center" wrapText="1"/>
    </xf>
    <xf numFmtId="0" fontId="37" fillId="7" borderId="45" xfId="21" applyFont="1" applyFill="1" applyBorder="1" applyAlignment="1">
      <alignment horizontal="center" vertical="center" wrapText="1"/>
    </xf>
    <xf numFmtId="0" fontId="37" fillId="7" borderId="0" xfId="21" applyFont="1" applyFill="1" applyAlignment="1">
      <alignment horizontal="center" vertical="center" wrapText="1"/>
    </xf>
    <xf numFmtId="0" fontId="6" fillId="4" borderId="32" xfId="23" applyFont="1" applyFill="1" applyBorder="1" applyAlignment="1">
      <alignment horizontal="center" vertical="center" wrapText="1"/>
    </xf>
    <xf numFmtId="0" fontId="6" fillId="4" borderId="34" xfId="23" applyFont="1" applyFill="1" applyBorder="1" applyAlignment="1">
      <alignment horizontal="center" vertical="center" wrapText="1"/>
    </xf>
    <xf numFmtId="0" fontId="6" fillId="4" borderId="33" xfId="23" applyFont="1" applyFill="1" applyBorder="1" applyAlignment="1">
      <alignment horizontal="center" vertical="center" wrapText="1"/>
    </xf>
    <xf numFmtId="49" fontId="6" fillId="0" borderId="0" xfId="35" applyNumberFormat="1" applyFont="1" applyAlignment="1">
      <alignment horizontal="center" vertical="center" wrapText="1"/>
    </xf>
    <xf numFmtId="0" fontId="37" fillId="0" borderId="0" xfId="21" applyFont="1" applyAlignment="1">
      <alignment horizontal="justify" vertical="center" wrapText="1"/>
    </xf>
    <xf numFmtId="0" fontId="39" fillId="7" borderId="0" xfId="0" applyFont="1" applyFill="1" applyAlignment="1">
      <alignment horizontal="center" vertical="center" wrapText="1"/>
    </xf>
    <xf numFmtId="0" fontId="63" fillId="0" borderId="1" xfId="0" applyFont="1" applyBorder="1" applyAlignment="1">
      <alignment horizontal="center" vertical="center" wrapText="1"/>
    </xf>
    <xf numFmtId="0" fontId="63" fillId="0" borderId="1" xfId="0" applyFont="1" applyBorder="1" applyAlignment="1">
      <alignment vertical="center" wrapText="1"/>
    </xf>
    <xf numFmtId="0" fontId="63" fillId="0" borderId="1" xfId="0" applyFont="1" applyBorder="1" applyAlignment="1">
      <alignment horizontal="center" vertical="center"/>
    </xf>
    <xf numFmtId="0" fontId="63" fillId="0" borderId="1" xfId="0" applyFont="1" applyBorder="1" applyAlignment="1">
      <alignment vertical="center"/>
    </xf>
    <xf numFmtId="0" fontId="63" fillId="0" borderId="32" xfId="0" applyFont="1" applyBorder="1" applyAlignment="1">
      <alignment horizontal="center" vertical="center" wrapText="1"/>
    </xf>
    <xf numFmtId="0" fontId="63" fillId="0" borderId="34" xfId="0" applyFont="1" applyBorder="1" applyAlignment="1">
      <alignment horizontal="center" vertical="center" wrapText="1"/>
    </xf>
    <xf numFmtId="0" fontId="63" fillId="0" borderId="33" xfId="0" applyFont="1" applyBorder="1" applyAlignment="1">
      <alignment horizontal="center" vertical="center" wrapText="1"/>
    </xf>
  </cellXfs>
  <cellStyles count="188">
    <cellStyle name="ANCLAS,REZONES Y SUS PARTES,DE FUNDICION,DE HIERRO O DE ACERO 2 2" xfId="1" xr:uid="{00000000-0005-0000-0000-000000000000}"/>
    <cellStyle name="Currency [0] 2" xfId="2" xr:uid="{00000000-0005-0000-0000-000001000000}"/>
    <cellStyle name="Currency [0] 2 2" xfId="42" xr:uid="{00000000-0005-0000-0000-000002000000}"/>
    <cellStyle name="Currency [0] 2 2 2" xfId="53" xr:uid="{00000000-0005-0000-0000-000003000000}"/>
    <cellStyle name="Currency [0] 2 3" xfId="49" xr:uid="{00000000-0005-0000-0000-000004000000}"/>
    <cellStyle name="Millares" xfId="3" builtinId="3"/>
    <cellStyle name="Millares [0]" xfId="4" builtinId="6"/>
    <cellStyle name="Millares [0] 2" xfId="44" xr:uid="{00000000-0005-0000-0000-000007000000}"/>
    <cellStyle name="Millares [0] 2 2" xfId="55" xr:uid="{00000000-0005-0000-0000-000008000000}"/>
    <cellStyle name="Millares [0] 3" xfId="51" xr:uid="{00000000-0005-0000-0000-000009000000}"/>
    <cellStyle name="Millares 10" xfId="70" xr:uid="{00000000-0005-0000-0000-00000A000000}"/>
    <cellStyle name="Millares 11" xfId="63" xr:uid="{00000000-0005-0000-0000-00000B000000}"/>
    <cellStyle name="Millares 12" xfId="62" xr:uid="{00000000-0005-0000-0000-00000C000000}"/>
    <cellStyle name="Millares 13" xfId="64" xr:uid="{00000000-0005-0000-0000-00000D000000}"/>
    <cellStyle name="Millares 14" xfId="87" xr:uid="{00000000-0005-0000-0000-00000E000000}"/>
    <cellStyle name="Millares 15" xfId="88" xr:uid="{00000000-0005-0000-0000-00000F000000}"/>
    <cellStyle name="Millares 16" xfId="58" xr:uid="{00000000-0005-0000-0000-000010000000}"/>
    <cellStyle name="Millares 17" xfId="78" xr:uid="{00000000-0005-0000-0000-000011000000}"/>
    <cellStyle name="Millares 18" xfId="85" xr:uid="{00000000-0005-0000-0000-000012000000}"/>
    <cellStyle name="Millares 19" xfId="75" xr:uid="{00000000-0005-0000-0000-000013000000}"/>
    <cellStyle name="Millares 2" xfId="5" xr:uid="{00000000-0005-0000-0000-000014000000}"/>
    <cellStyle name="Millares 2 2" xfId="178" xr:uid="{00000000-0005-0000-0000-000015000000}"/>
    <cellStyle name="Millares 20" xfId="89" xr:uid="{00000000-0005-0000-0000-000016000000}"/>
    <cellStyle name="Millares 21" xfId="94" xr:uid="{00000000-0005-0000-0000-000017000000}"/>
    <cellStyle name="Millares 22" xfId="73" xr:uid="{00000000-0005-0000-0000-000018000000}"/>
    <cellStyle name="Millares 23" xfId="83" xr:uid="{00000000-0005-0000-0000-000019000000}"/>
    <cellStyle name="Millares 24" xfId="92" xr:uid="{00000000-0005-0000-0000-00001A000000}"/>
    <cellStyle name="Millares 25" xfId="103" xr:uid="{00000000-0005-0000-0000-00001B000000}"/>
    <cellStyle name="Millares 26" xfId="101" xr:uid="{00000000-0005-0000-0000-00001C000000}"/>
    <cellStyle name="Millares 27" xfId="66" xr:uid="{00000000-0005-0000-0000-00001D000000}"/>
    <cellStyle name="Millares 28" xfId="67" xr:uid="{00000000-0005-0000-0000-00001E000000}"/>
    <cellStyle name="Millares 29" xfId="99" xr:uid="{00000000-0005-0000-0000-00001F000000}"/>
    <cellStyle name="Millares 3" xfId="43" xr:uid="{00000000-0005-0000-0000-000020000000}"/>
    <cellStyle name="Millares 3 2" xfId="54" xr:uid="{00000000-0005-0000-0000-000021000000}"/>
    <cellStyle name="Millares 30" xfId="104" xr:uid="{00000000-0005-0000-0000-000022000000}"/>
    <cellStyle name="Millares 31" xfId="106" xr:uid="{00000000-0005-0000-0000-000023000000}"/>
    <cellStyle name="Millares 32" xfId="108" xr:uid="{00000000-0005-0000-0000-000024000000}"/>
    <cellStyle name="Millares 33" xfId="110" xr:uid="{00000000-0005-0000-0000-000025000000}"/>
    <cellStyle name="Millares 34" xfId="112" xr:uid="{00000000-0005-0000-0000-000026000000}"/>
    <cellStyle name="Millares 35" xfId="114" xr:uid="{00000000-0005-0000-0000-000027000000}"/>
    <cellStyle name="Millares 36" xfId="116" xr:uid="{00000000-0005-0000-0000-000028000000}"/>
    <cellStyle name="Millares 37" xfId="129" xr:uid="{00000000-0005-0000-0000-000029000000}"/>
    <cellStyle name="Millares 38" xfId="127" xr:uid="{00000000-0005-0000-0000-00002A000000}"/>
    <cellStyle name="Millares 39" xfId="79" xr:uid="{00000000-0005-0000-0000-00002B000000}"/>
    <cellStyle name="Millares 4" xfId="50" xr:uid="{00000000-0005-0000-0000-00002C000000}"/>
    <cellStyle name="Millares 40" xfId="130" xr:uid="{00000000-0005-0000-0000-00002D000000}"/>
    <cellStyle name="Millares 41" xfId="131" xr:uid="{00000000-0005-0000-0000-00002E000000}"/>
    <cellStyle name="Millares 42" xfId="118" xr:uid="{00000000-0005-0000-0000-00002F000000}"/>
    <cellStyle name="Millares 43" xfId="102" xr:uid="{00000000-0005-0000-0000-000030000000}"/>
    <cellStyle name="Millares 44" xfId="122" xr:uid="{00000000-0005-0000-0000-000031000000}"/>
    <cellStyle name="Millares 45" xfId="120" xr:uid="{00000000-0005-0000-0000-000032000000}"/>
    <cellStyle name="Millares 46" xfId="132" xr:uid="{00000000-0005-0000-0000-000033000000}"/>
    <cellStyle name="Millares 47" xfId="134" xr:uid="{00000000-0005-0000-0000-000034000000}"/>
    <cellStyle name="Millares 48" xfId="136" xr:uid="{00000000-0005-0000-0000-000035000000}"/>
    <cellStyle name="Millares 49" xfId="138" xr:uid="{00000000-0005-0000-0000-000036000000}"/>
    <cellStyle name="Millares 5" xfId="59" xr:uid="{00000000-0005-0000-0000-000037000000}"/>
    <cellStyle name="Millares 50" xfId="140" xr:uid="{00000000-0005-0000-0000-000038000000}"/>
    <cellStyle name="Millares 51" xfId="142" xr:uid="{00000000-0005-0000-0000-000039000000}"/>
    <cellStyle name="Millares 52" xfId="144" xr:uid="{00000000-0005-0000-0000-00003A000000}"/>
    <cellStyle name="Millares 53" xfId="146" xr:uid="{00000000-0005-0000-0000-00003B000000}"/>
    <cellStyle name="Millares 54" xfId="148" xr:uid="{00000000-0005-0000-0000-00003C000000}"/>
    <cellStyle name="Millares 55" xfId="150" xr:uid="{00000000-0005-0000-0000-00003D000000}"/>
    <cellStyle name="Millares 56" xfId="152" xr:uid="{00000000-0005-0000-0000-00003E000000}"/>
    <cellStyle name="Millares 57" xfId="154" xr:uid="{00000000-0005-0000-0000-00003F000000}"/>
    <cellStyle name="Millares 58" xfId="156" xr:uid="{00000000-0005-0000-0000-000040000000}"/>
    <cellStyle name="Millares 59" xfId="158" xr:uid="{00000000-0005-0000-0000-000041000000}"/>
    <cellStyle name="Millares 6" xfId="71" xr:uid="{00000000-0005-0000-0000-000042000000}"/>
    <cellStyle name="Millares 60" xfId="160" xr:uid="{00000000-0005-0000-0000-000043000000}"/>
    <cellStyle name="Millares 61" xfId="162" xr:uid="{00000000-0005-0000-0000-000044000000}"/>
    <cellStyle name="Millares 62" xfId="164" xr:uid="{00000000-0005-0000-0000-000045000000}"/>
    <cellStyle name="Millares 63" xfId="166" xr:uid="{00000000-0005-0000-0000-000046000000}"/>
    <cellStyle name="Millares 64" xfId="168" xr:uid="{00000000-0005-0000-0000-000047000000}"/>
    <cellStyle name="Millares 7" xfId="74" xr:uid="{00000000-0005-0000-0000-000048000000}"/>
    <cellStyle name="Millares 8" xfId="68" xr:uid="{00000000-0005-0000-0000-000049000000}"/>
    <cellStyle name="Millares 8 2 2" xfId="186" xr:uid="{00000000-0005-0000-0000-00004A000000}"/>
    <cellStyle name="Millares 9" xfId="76" xr:uid="{00000000-0005-0000-0000-00004B000000}"/>
    <cellStyle name="Moneda" xfId="6" builtinId="4"/>
    <cellStyle name="Moneda [0]" xfId="7" builtinId="7"/>
    <cellStyle name="Moneda [0] 2" xfId="8" xr:uid="{00000000-0005-0000-0000-00004E000000}"/>
    <cellStyle name="Moneda [0] 3" xfId="46" xr:uid="{00000000-0005-0000-0000-00004F000000}"/>
    <cellStyle name="Moneda [0] 3 2" xfId="47" xr:uid="{00000000-0005-0000-0000-000050000000}"/>
    <cellStyle name="Moneda [0] 3 2 2" xfId="57" xr:uid="{00000000-0005-0000-0000-000051000000}"/>
    <cellStyle name="Moneda 10" xfId="82" xr:uid="{00000000-0005-0000-0000-000052000000}"/>
    <cellStyle name="Moneda 11" xfId="84" xr:uid="{00000000-0005-0000-0000-000053000000}"/>
    <cellStyle name="Moneda 12" xfId="86" xr:uid="{00000000-0005-0000-0000-000054000000}"/>
    <cellStyle name="Moneda 13" xfId="90" xr:uid="{00000000-0005-0000-0000-000055000000}"/>
    <cellStyle name="Moneda 14" xfId="91" xr:uid="{00000000-0005-0000-0000-000056000000}"/>
    <cellStyle name="Moneda 15" xfId="93" xr:uid="{00000000-0005-0000-0000-000057000000}"/>
    <cellStyle name="Moneda 16" xfId="95" xr:uid="{00000000-0005-0000-0000-000058000000}"/>
    <cellStyle name="Moneda 17" xfId="96" xr:uid="{00000000-0005-0000-0000-000059000000}"/>
    <cellStyle name="Moneda 18" xfId="97" xr:uid="{00000000-0005-0000-0000-00005A000000}"/>
    <cellStyle name="Moneda 19" xfId="98" xr:uid="{00000000-0005-0000-0000-00005B000000}"/>
    <cellStyle name="Moneda 2" xfId="45" xr:uid="{00000000-0005-0000-0000-00005C000000}"/>
    <cellStyle name="Moneda 2 2" xfId="56" xr:uid="{00000000-0005-0000-0000-00005D000000}"/>
    <cellStyle name="Moneda 2 3 4" xfId="9" xr:uid="{00000000-0005-0000-0000-00005E000000}"/>
    <cellStyle name="Moneda 20" xfId="100" xr:uid="{00000000-0005-0000-0000-00005F000000}"/>
    <cellStyle name="Moneda 21" xfId="81" xr:uid="{00000000-0005-0000-0000-000060000000}"/>
    <cellStyle name="Moneda 22" xfId="65" xr:uid="{00000000-0005-0000-0000-000061000000}"/>
    <cellStyle name="Moneda 23" xfId="105" xr:uid="{00000000-0005-0000-0000-000062000000}"/>
    <cellStyle name="Moneda 24" xfId="107" xr:uid="{00000000-0005-0000-0000-000063000000}"/>
    <cellStyle name="Moneda 25" xfId="109" xr:uid="{00000000-0005-0000-0000-000064000000}"/>
    <cellStyle name="Moneda 26" xfId="111" xr:uid="{00000000-0005-0000-0000-000065000000}"/>
    <cellStyle name="Moneda 27" xfId="113" xr:uid="{00000000-0005-0000-0000-000066000000}"/>
    <cellStyle name="Moneda 28" xfId="115" xr:uid="{00000000-0005-0000-0000-000067000000}"/>
    <cellStyle name="Moneda 29" xfId="117" xr:uid="{00000000-0005-0000-0000-000068000000}"/>
    <cellStyle name="Moneda 3" xfId="52" xr:uid="{00000000-0005-0000-0000-000069000000}"/>
    <cellStyle name="Moneda 30" xfId="119" xr:uid="{00000000-0005-0000-0000-00006A000000}"/>
    <cellStyle name="Moneda 31" xfId="121" xr:uid="{00000000-0005-0000-0000-00006B000000}"/>
    <cellStyle name="Moneda 32" xfId="123" xr:uid="{00000000-0005-0000-0000-00006C000000}"/>
    <cellStyle name="Moneda 33" xfId="124" xr:uid="{00000000-0005-0000-0000-00006D000000}"/>
    <cellStyle name="Moneda 34" xfId="125" xr:uid="{00000000-0005-0000-0000-00006E000000}"/>
    <cellStyle name="Moneda 35" xfId="126" xr:uid="{00000000-0005-0000-0000-00006F000000}"/>
    <cellStyle name="Moneda 36" xfId="128" xr:uid="{00000000-0005-0000-0000-000070000000}"/>
    <cellStyle name="Moneda 37" xfId="48" xr:uid="{00000000-0005-0000-0000-000071000000}"/>
    <cellStyle name="Moneda 38" xfId="60" xr:uid="{00000000-0005-0000-0000-000072000000}"/>
    <cellStyle name="Moneda 39" xfId="133" xr:uid="{00000000-0005-0000-0000-000073000000}"/>
    <cellStyle name="Moneda 4" xfId="61" xr:uid="{00000000-0005-0000-0000-000074000000}"/>
    <cellStyle name="Moneda 40" xfId="135" xr:uid="{00000000-0005-0000-0000-000075000000}"/>
    <cellStyle name="Moneda 41" xfId="137" xr:uid="{00000000-0005-0000-0000-000076000000}"/>
    <cellStyle name="Moneda 42" xfId="139" xr:uid="{00000000-0005-0000-0000-000077000000}"/>
    <cellStyle name="Moneda 43" xfId="141" xr:uid="{00000000-0005-0000-0000-000078000000}"/>
    <cellStyle name="Moneda 44" xfId="143" xr:uid="{00000000-0005-0000-0000-000079000000}"/>
    <cellStyle name="Moneda 45" xfId="145" xr:uid="{00000000-0005-0000-0000-00007A000000}"/>
    <cellStyle name="Moneda 46" xfId="147" xr:uid="{00000000-0005-0000-0000-00007B000000}"/>
    <cellStyle name="Moneda 47" xfId="149" xr:uid="{00000000-0005-0000-0000-00007C000000}"/>
    <cellStyle name="Moneda 48" xfId="151" xr:uid="{00000000-0005-0000-0000-00007D000000}"/>
    <cellStyle name="Moneda 49" xfId="153" xr:uid="{00000000-0005-0000-0000-00007E000000}"/>
    <cellStyle name="Moneda 5" xfId="69" xr:uid="{00000000-0005-0000-0000-00007F000000}"/>
    <cellStyle name="Moneda 5 2 4" xfId="10" xr:uid="{00000000-0005-0000-0000-000080000000}"/>
    <cellStyle name="Moneda 50" xfId="155" xr:uid="{00000000-0005-0000-0000-000081000000}"/>
    <cellStyle name="Moneda 51" xfId="157" xr:uid="{00000000-0005-0000-0000-000082000000}"/>
    <cellStyle name="Moneda 52" xfId="159" xr:uid="{00000000-0005-0000-0000-000083000000}"/>
    <cellStyle name="Moneda 53" xfId="161" xr:uid="{00000000-0005-0000-0000-000084000000}"/>
    <cellStyle name="Moneda 54" xfId="163" xr:uid="{00000000-0005-0000-0000-000085000000}"/>
    <cellStyle name="Moneda 55" xfId="165" xr:uid="{00000000-0005-0000-0000-000086000000}"/>
    <cellStyle name="Moneda 56" xfId="167" xr:uid="{00000000-0005-0000-0000-000087000000}"/>
    <cellStyle name="Moneda 57" xfId="169" xr:uid="{00000000-0005-0000-0000-000088000000}"/>
    <cellStyle name="Moneda 58" xfId="170" xr:uid="{00000000-0005-0000-0000-000089000000}"/>
    <cellStyle name="Moneda 59" xfId="171" xr:uid="{00000000-0005-0000-0000-00008A000000}"/>
    <cellStyle name="Moneda 6" xfId="11" xr:uid="{00000000-0005-0000-0000-00008B000000}"/>
    <cellStyle name="Moneda 60" xfId="172" xr:uid="{00000000-0005-0000-0000-00008C000000}"/>
    <cellStyle name="Moneda 61" xfId="173" xr:uid="{00000000-0005-0000-0000-00008D000000}"/>
    <cellStyle name="Moneda 62" xfId="174" xr:uid="{00000000-0005-0000-0000-00008E000000}"/>
    <cellStyle name="Moneda 63" xfId="175" xr:uid="{00000000-0005-0000-0000-00008F000000}"/>
    <cellStyle name="Moneda 64" xfId="176" xr:uid="{00000000-0005-0000-0000-000090000000}"/>
    <cellStyle name="Moneda 7" xfId="77" xr:uid="{00000000-0005-0000-0000-000091000000}"/>
    <cellStyle name="Moneda 7 2" xfId="187" xr:uid="{00000000-0005-0000-0000-000092000000}"/>
    <cellStyle name="Moneda 7 2 2" xfId="184" xr:uid="{00000000-0005-0000-0000-000093000000}"/>
    <cellStyle name="Moneda 8" xfId="80" xr:uid="{00000000-0005-0000-0000-000094000000}"/>
    <cellStyle name="Moneda 9" xfId="72" xr:uid="{00000000-0005-0000-0000-000095000000}"/>
    <cellStyle name="Normal" xfId="0" builtinId="0"/>
    <cellStyle name="Normal 10" xfId="12" xr:uid="{00000000-0005-0000-0000-000097000000}"/>
    <cellStyle name="Normal 10 2" xfId="13" xr:uid="{00000000-0005-0000-0000-000098000000}"/>
    <cellStyle name="Normal 12" xfId="14" xr:uid="{00000000-0005-0000-0000-000099000000}"/>
    <cellStyle name="Normal 19" xfId="15" xr:uid="{00000000-0005-0000-0000-00009A000000}"/>
    <cellStyle name="Normal 2" xfId="16" xr:uid="{00000000-0005-0000-0000-00009B000000}"/>
    <cellStyle name="Normal 2 14" xfId="17" xr:uid="{00000000-0005-0000-0000-00009C000000}"/>
    <cellStyle name="Normal 2 2" xfId="18" xr:uid="{00000000-0005-0000-0000-00009D000000}"/>
    <cellStyle name="Normal 2 2 2 2" xfId="19" xr:uid="{00000000-0005-0000-0000-00009E000000}"/>
    <cellStyle name="Normal 2 3" xfId="180" xr:uid="{00000000-0005-0000-0000-00009F000000}"/>
    <cellStyle name="Normal 2 3 2" xfId="20" xr:uid="{00000000-0005-0000-0000-0000A0000000}"/>
    <cellStyle name="Normal 2 52" xfId="179" xr:uid="{00000000-0005-0000-0000-0000A1000000}"/>
    <cellStyle name="Normal 29" xfId="21" xr:uid="{00000000-0005-0000-0000-0000A2000000}"/>
    <cellStyle name="Normal 3" xfId="22" xr:uid="{00000000-0005-0000-0000-0000A3000000}"/>
    <cellStyle name="Normal 3 13" xfId="23" xr:uid="{00000000-0005-0000-0000-0000A4000000}"/>
    <cellStyle name="Normal 34" xfId="24" xr:uid="{00000000-0005-0000-0000-0000A5000000}"/>
    <cellStyle name="Normal 38" xfId="25" xr:uid="{00000000-0005-0000-0000-0000A6000000}"/>
    <cellStyle name="Normal 4 2 2" xfId="26" xr:uid="{00000000-0005-0000-0000-0000A7000000}"/>
    <cellStyle name="Normal 4 2 2 2" xfId="185" xr:uid="{00000000-0005-0000-0000-0000A8000000}"/>
    <cellStyle name="Normal 4 2 7 2 3" xfId="182" xr:uid="{00000000-0005-0000-0000-0000A9000000}"/>
    <cellStyle name="Normal 5" xfId="27" xr:uid="{00000000-0005-0000-0000-0000AA000000}"/>
    <cellStyle name="Normal 5 10" xfId="28" xr:uid="{00000000-0005-0000-0000-0000AB000000}"/>
    <cellStyle name="Normal 6" xfId="29" xr:uid="{00000000-0005-0000-0000-0000AC000000}"/>
    <cellStyle name="Normal 6 5" xfId="30" xr:uid="{00000000-0005-0000-0000-0000AD000000}"/>
    <cellStyle name="Normal 7" xfId="31" xr:uid="{00000000-0005-0000-0000-0000AE000000}"/>
    <cellStyle name="Normal 8" xfId="32" xr:uid="{00000000-0005-0000-0000-0000AF000000}"/>
    <cellStyle name="Normal 9" xfId="33" xr:uid="{00000000-0005-0000-0000-0000B0000000}"/>
    <cellStyle name="Normal_Precios Contrato Ramirez y Cía1" xfId="34" xr:uid="{00000000-0005-0000-0000-0000B2000000}"/>
    <cellStyle name="Normal_PRESUPUESTO TOTAL" xfId="35" xr:uid="{00000000-0005-0000-0000-0000B3000000}"/>
    <cellStyle name="Porcentaje" xfId="36" builtinId="5"/>
    <cellStyle name="Porcentaje 2 2" xfId="37" xr:uid="{00000000-0005-0000-0000-0000B5000000}"/>
    <cellStyle name="Porcentaje 2 3" xfId="38" xr:uid="{00000000-0005-0000-0000-0000B6000000}"/>
    <cellStyle name="Porcentaje 3 5" xfId="39" xr:uid="{00000000-0005-0000-0000-0000B7000000}"/>
    <cellStyle name="Porcentaje 5" xfId="40" xr:uid="{00000000-0005-0000-0000-0000B8000000}"/>
    <cellStyle name="Porcentual 2 2" xfId="41" xr:uid="{00000000-0005-0000-0000-0000B9000000}"/>
    <cellStyle name="Porcentual 2 2 5" xfId="181" xr:uid="{00000000-0005-0000-0000-0000BA000000}"/>
    <cellStyle name="Porcentual 2 3" xfId="177" xr:uid="{00000000-0005-0000-0000-0000BB000000}"/>
    <cellStyle name="Porcentual 7 2 2 2" xfId="183" xr:uid="{00000000-0005-0000-0000-0000BC000000}"/>
  </cellStyles>
  <dxfs count="2">
    <dxf>
      <fill>
        <patternFill>
          <bgColor theme="9"/>
        </patternFill>
      </fill>
    </dxf>
    <dxf>
      <fill>
        <patternFill>
          <bgColor theme="9"/>
        </patternFill>
      </fill>
    </dxf>
  </dxfs>
  <tableStyles count="0" defaultTableStyle="TableStyleMedium2" defaultPivotStyle="PivotStyleLight16"/>
  <colors>
    <mruColors>
      <color rgb="FFFFFFCC"/>
      <color rgb="FF66FFFF"/>
      <color rgb="FFCCCCFF"/>
      <color rgb="FF9ED56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73.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externalLink" Target="externalLinks/externalLink19.xml"/><Relationship Id="rId84" Type="http://schemas.openxmlformats.org/officeDocument/2006/relationships/externalLink" Target="externalLinks/externalLink40.xml"/><Relationship Id="rId138" Type="http://schemas.openxmlformats.org/officeDocument/2006/relationships/externalLink" Target="externalLinks/externalLink94.xml"/><Relationship Id="rId159" Type="http://schemas.openxmlformats.org/officeDocument/2006/relationships/externalLink" Target="externalLinks/externalLink115.xml"/><Relationship Id="rId170" Type="http://schemas.openxmlformats.org/officeDocument/2006/relationships/externalLink" Target="externalLinks/externalLink126.xml"/><Relationship Id="rId191" Type="http://schemas.openxmlformats.org/officeDocument/2006/relationships/externalLink" Target="externalLinks/externalLink147.xml"/><Relationship Id="rId205" Type="http://schemas.openxmlformats.org/officeDocument/2006/relationships/externalLink" Target="externalLinks/externalLink161.xml"/><Relationship Id="rId226" Type="http://schemas.openxmlformats.org/officeDocument/2006/relationships/externalLink" Target="externalLinks/externalLink182.xml"/><Relationship Id="rId107" Type="http://schemas.openxmlformats.org/officeDocument/2006/relationships/externalLink" Target="externalLinks/externalLink63.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externalLink" Target="externalLinks/externalLink9.xml"/><Relationship Id="rId74" Type="http://schemas.openxmlformats.org/officeDocument/2006/relationships/externalLink" Target="externalLinks/externalLink30.xml"/><Relationship Id="rId128" Type="http://schemas.openxmlformats.org/officeDocument/2006/relationships/externalLink" Target="externalLinks/externalLink84.xml"/><Relationship Id="rId149" Type="http://schemas.openxmlformats.org/officeDocument/2006/relationships/externalLink" Target="externalLinks/externalLink105.xml"/><Relationship Id="rId5" Type="http://schemas.openxmlformats.org/officeDocument/2006/relationships/worksheet" Target="worksheets/sheet5.xml"/><Relationship Id="rId95" Type="http://schemas.openxmlformats.org/officeDocument/2006/relationships/externalLink" Target="externalLinks/externalLink51.xml"/><Relationship Id="rId160" Type="http://schemas.openxmlformats.org/officeDocument/2006/relationships/externalLink" Target="externalLinks/externalLink116.xml"/><Relationship Id="rId181" Type="http://schemas.openxmlformats.org/officeDocument/2006/relationships/externalLink" Target="externalLinks/externalLink137.xml"/><Relationship Id="rId216" Type="http://schemas.openxmlformats.org/officeDocument/2006/relationships/externalLink" Target="externalLinks/externalLink172.xml"/><Relationship Id="rId237" Type="http://schemas.openxmlformats.org/officeDocument/2006/relationships/calcChain" Target="calcChain.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externalLink" Target="externalLinks/externalLink20.xml"/><Relationship Id="rId118" Type="http://schemas.openxmlformats.org/officeDocument/2006/relationships/externalLink" Target="externalLinks/externalLink74.xml"/><Relationship Id="rId139" Type="http://schemas.openxmlformats.org/officeDocument/2006/relationships/externalLink" Target="externalLinks/externalLink95.xml"/><Relationship Id="rId85" Type="http://schemas.openxmlformats.org/officeDocument/2006/relationships/externalLink" Target="externalLinks/externalLink41.xml"/><Relationship Id="rId150" Type="http://schemas.openxmlformats.org/officeDocument/2006/relationships/externalLink" Target="externalLinks/externalLink106.xml"/><Relationship Id="rId171" Type="http://schemas.openxmlformats.org/officeDocument/2006/relationships/externalLink" Target="externalLinks/externalLink127.xml"/><Relationship Id="rId192" Type="http://schemas.openxmlformats.org/officeDocument/2006/relationships/externalLink" Target="externalLinks/externalLink148.xml"/><Relationship Id="rId206" Type="http://schemas.openxmlformats.org/officeDocument/2006/relationships/externalLink" Target="externalLinks/externalLink162.xml"/><Relationship Id="rId227" Type="http://schemas.openxmlformats.org/officeDocument/2006/relationships/externalLink" Target="externalLinks/externalLink183.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64.xml"/><Relationship Id="rId129" Type="http://schemas.openxmlformats.org/officeDocument/2006/relationships/externalLink" Target="externalLinks/externalLink85.xml"/><Relationship Id="rId54" Type="http://schemas.openxmlformats.org/officeDocument/2006/relationships/externalLink" Target="externalLinks/externalLink10.xml"/><Relationship Id="rId75" Type="http://schemas.openxmlformats.org/officeDocument/2006/relationships/externalLink" Target="externalLinks/externalLink31.xml"/><Relationship Id="rId96" Type="http://schemas.openxmlformats.org/officeDocument/2006/relationships/externalLink" Target="externalLinks/externalLink52.xml"/><Relationship Id="rId140" Type="http://schemas.openxmlformats.org/officeDocument/2006/relationships/externalLink" Target="externalLinks/externalLink96.xml"/><Relationship Id="rId161" Type="http://schemas.openxmlformats.org/officeDocument/2006/relationships/externalLink" Target="externalLinks/externalLink117.xml"/><Relationship Id="rId182" Type="http://schemas.openxmlformats.org/officeDocument/2006/relationships/externalLink" Target="externalLinks/externalLink138.xml"/><Relationship Id="rId217" Type="http://schemas.openxmlformats.org/officeDocument/2006/relationships/externalLink" Target="externalLinks/externalLink173.xml"/><Relationship Id="rId6" Type="http://schemas.openxmlformats.org/officeDocument/2006/relationships/worksheet" Target="worksheets/sheet6.xml"/><Relationship Id="rId238" Type="http://schemas.openxmlformats.org/officeDocument/2006/relationships/customXml" Target="../customXml/item1.xml"/><Relationship Id="rId23" Type="http://schemas.openxmlformats.org/officeDocument/2006/relationships/worksheet" Target="worksheets/sheet23.xml"/><Relationship Id="rId119" Type="http://schemas.openxmlformats.org/officeDocument/2006/relationships/externalLink" Target="externalLinks/externalLink75.xml"/><Relationship Id="rId44" Type="http://schemas.openxmlformats.org/officeDocument/2006/relationships/worksheet" Target="worksheets/sheet44.xml"/><Relationship Id="rId65" Type="http://schemas.openxmlformats.org/officeDocument/2006/relationships/externalLink" Target="externalLinks/externalLink21.xml"/><Relationship Id="rId86" Type="http://schemas.openxmlformats.org/officeDocument/2006/relationships/externalLink" Target="externalLinks/externalLink42.xml"/><Relationship Id="rId130" Type="http://schemas.openxmlformats.org/officeDocument/2006/relationships/externalLink" Target="externalLinks/externalLink86.xml"/><Relationship Id="rId151" Type="http://schemas.openxmlformats.org/officeDocument/2006/relationships/externalLink" Target="externalLinks/externalLink107.xml"/><Relationship Id="rId172" Type="http://schemas.openxmlformats.org/officeDocument/2006/relationships/externalLink" Target="externalLinks/externalLink128.xml"/><Relationship Id="rId193" Type="http://schemas.openxmlformats.org/officeDocument/2006/relationships/externalLink" Target="externalLinks/externalLink149.xml"/><Relationship Id="rId207" Type="http://schemas.openxmlformats.org/officeDocument/2006/relationships/externalLink" Target="externalLinks/externalLink163.xml"/><Relationship Id="rId228" Type="http://schemas.openxmlformats.org/officeDocument/2006/relationships/externalLink" Target="externalLinks/externalLink184.xml"/><Relationship Id="rId13" Type="http://schemas.openxmlformats.org/officeDocument/2006/relationships/worksheet" Target="worksheets/sheet13.xml"/><Relationship Id="rId109" Type="http://schemas.openxmlformats.org/officeDocument/2006/relationships/externalLink" Target="externalLinks/externalLink65.xml"/><Relationship Id="rId34" Type="http://schemas.openxmlformats.org/officeDocument/2006/relationships/worksheet" Target="worksheets/sheet34.xml"/><Relationship Id="rId55" Type="http://schemas.openxmlformats.org/officeDocument/2006/relationships/externalLink" Target="externalLinks/externalLink11.xml"/><Relationship Id="rId76" Type="http://schemas.openxmlformats.org/officeDocument/2006/relationships/externalLink" Target="externalLinks/externalLink32.xml"/><Relationship Id="rId97" Type="http://schemas.openxmlformats.org/officeDocument/2006/relationships/externalLink" Target="externalLinks/externalLink53.xml"/><Relationship Id="rId120" Type="http://schemas.openxmlformats.org/officeDocument/2006/relationships/externalLink" Target="externalLinks/externalLink76.xml"/><Relationship Id="rId141" Type="http://schemas.openxmlformats.org/officeDocument/2006/relationships/externalLink" Target="externalLinks/externalLink97.xml"/><Relationship Id="rId7" Type="http://schemas.openxmlformats.org/officeDocument/2006/relationships/worksheet" Target="worksheets/sheet7.xml"/><Relationship Id="rId162" Type="http://schemas.openxmlformats.org/officeDocument/2006/relationships/externalLink" Target="externalLinks/externalLink118.xml"/><Relationship Id="rId183" Type="http://schemas.openxmlformats.org/officeDocument/2006/relationships/externalLink" Target="externalLinks/externalLink139.xml"/><Relationship Id="rId218" Type="http://schemas.openxmlformats.org/officeDocument/2006/relationships/externalLink" Target="externalLinks/externalLink174.xml"/><Relationship Id="rId239" Type="http://schemas.openxmlformats.org/officeDocument/2006/relationships/customXml" Target="../customXml/item2.xml"/><Relationship Id="rId24" Type="http://schemas.openxmlformats.org/officeDocument/2006/relationships/worksheet" Target="worksheets/sheet24.xml"/><Relationship Id="rId45" Type="http://schemas.openxmlformats.org/officeDocument/2006/relationships/externalLink" Target="externalLinks/externalLink1.xml"/><Relationship Id="rId66" Type="http://schemas.openxmlformats.org/officeDocument/2006/relationships/externalLink" Target="externalLinks/externalLink22.xml"/><Relationship Id="rId87" Type="http://schemas.openxmlformats.org/officeDocument/2006/relationships/externalLink" Target="externalLinks/externalLink43.xml"/><Relationship Id="rId110" Type="http://schemas.openxmlformats.org/officeDocument/2006/relationships/externalLink" Target="externalLinks/externalLink66.xml"/><Relationship Id="rId131" Type="http://schemas.openxmlformats.org/officeDocument/2006/relationships/externalLink" Target="externalLinks/externalLink87.xml"/><Relationship Id="rId152" Type="http://schemas.openxmlformats.org/officeDocument/2006/relationships/externalLink" Target="externalLinks/externalLink108.xml"/><Relationship Id="rId173" Type="http://schemas.openxmlformats.org/officeDocument/2006/relationships/externalLink" Target="externalLinks/externalLink129.xml"/><Relationship Id="rId194" Type="http://schemas.openxmlformats.org/officeDocument/2006/relationships/externalLink" Target="externalLinks/externalLink150.xml"/><Relationship Id="rId208" Type="http://schemas.openxmlformats.org/officeDocument/2006/relationships/externalLink" Target="externalLinks/externalLink164.xml"/><Relationship Id="rId229" Type="http://schemas.openxmlformats.org/officeDocument/2006/relationships/externalLink" Target="externalLinks/externalLink185.xml"/><Relationship Id="rId240" Type="http://schemas.openxmlformats.org/officeDocument/2006/relationships/customXml" Target="../customXml/item3.xml"/><Relationship Id="rId14" Type="http://schemas.openxmlformats.org/officeDocument/2006/relationships/worksheet" Target="worksheets/sheet14.xml"/><Relationship Id="rId35" Type="http://schemas.openxmlformats.org/officeDocument/2006/relationships/worksheet" Target="worksheets/sheet35.xml"/><Relationship Id="rId56" Type="http://schemas.openxmlformats.org/officeDocument/2006/relationships/externalLink" Target="externalLinks/externalLink12.xml"/><Relationship Id="rId77" Type="http://schemas.openxmlformats.org/officeDocument/2006/relationships/externalLink" Target="externalLinks/externalLink33.xml"/><Relationship Id="rId100" Type="http://schemas.openxmlformats.org/officeDocument/2006/relationships/externalLink" Target="externalLinks/externalLink56.xml"/><Relationship Id="rId8" Type="http://schemas.openxmlformats.org/officeDocument/2006/relationships/worksheet" Target="worksheets/sheet8.xml"/><Relationship Id="rId98" Type="http://schemas.openxmlformats.org/officeDocument/2006/relationships/externalLink" Target="externalLinks/externalLink54.xml"/><Relationship Id="rId121" Type="http://schemas.openxmlformats.org/officeDocument/2006/relationships/externalLink" Target="externalLinks/externalLink77.xml"/><Relationship Id="rId142" Type="http://schemas.openxmlformats.org/officeDocument/2006/relationships/externalLink" Target="externalLinks/externalLink98.xml"/><Relationship Id="rId163" Type="http://schemas.openxmlformats.org/officeDocument/2006/relationships/externalLink" Target="externalLinks/externalLink119.xml"/><Relationship Id="rId184" Type="http://schemas.openxmlformats.org/officeDocument/2006/relationships/externalLink" Target="externalLinks/externalLink140.xml"/><Relationship Id="rId219" Type="http://schemas.openxmlformats.org/officeDocument/2006/relationships/externalLink" Target="externalLinks/externalLink175.xml"/><Relationship Id="rId230" Type="http://schemas.openxmlformats.org/officeDocument/2006/relationships/externalLink" Target="externalLinks/externalLink186.xml"/><Relationship Id="rId25" Type="http://schemas.openxmlformats.org/officeDocument/2006/relationships/worksheet" Target="worksheets/sheet25.xml"/><Relationship Id="rId46" Type="http://schemas.openxmlformats.org/officeDocument/2006/relationships/externalLink" Target="externalLinks/externalLink2.xml"/><Relationship Id="rId67" Type="http://schemas.openxmlformats.org/officeDocument/2006/relationships/externalLink" Target="externalLinks/externalLink23.xml"/><Relationship Id="rId88" Type="http://schemas.openxmlformats.org/officeDocument/2006/relationships/externalLink" Target="externalLinks/externalLink44.xml"/><Relationship Id="rId111" Type="http://schemas.openxmlformats.org/officeDocument/2006/relationships/externalLink" Target="externalLinks/externalLink67.xml"/><Relationship Id="rId132" Type="http://schemas.openxmlformats.org/officeDocument/2006/relationships/externalLink" Target="externalLinks/externalLink88.xml"/><Relationship Id="rId153" Type="http://schemas.openxmlformats.org/officeDocument/2006/relationships/externalLink" Target="externalLinks/externalLink109.xml"/><Relationship Id="rId174" Type="http://schemas.openxmlformats.org/officeDocument/2006/relationships/externalLink" Target="externalLinks/externalLink130.xml"/><Relationship Id="rId195" Type="http://schemas.openxmlformats.org/officeDocument/2006/relationships/externalLink" Target="externalLinks/externalLink151.xml"/><Relationship Id="rId209" Type="http://schemas.openxmlformats.org/officeDocument/2006/relationships/externalLink" Target="externalLinks/externalLink165.xml"/><Relationship Id="rId220" Type="http://schemas.openxmlformats.org/officeDocument/2006/relationships/externalLink" Target="externalLinks/externalLink176.xml"/><Relationship Id="rId241" Type="http://schemas.openxmlformats.org/officeDocument/2006/relationships/customXml" Target="../customXml/item4.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13.xml"/><Relationship Id="rId106" Type="http://schemas.openxmlformats.org/officeDocument/2006/relationships/externalLink" Target="externalLinks/externalLink62.xml"/><Relationship Id="rId127" Type="http://schemas.openxmlformats.org/officeDocument/2006/relationships/externalLink" Target="externalLinks/externalLink8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8.xml"/><Relationship Id="rId73" Type="http://schemas.openxmlformats.org/officeDocument/2006/relationships/externalLink" Target="externalLinks/externalLink29.xml"/><Relationship Id="rId78" Type="http://schemas.openxmlformats.org/officeDocument/2006/relationships/externalLink" Target="externalLinks/externalLink34.xml"/><Relationship Id="rId94" Type="http://schemas.openxmlformats.org/officeDocument/2006/relationships/externalLink" Target="externalLinks/externalLink50.xml"/><Relationship Id="rId99" Type="http://schemas.openxmlformats.org/officeDocument/2006/relationships/externalLink" Target="externalLinks/externalLink55.xml"/><Relationship Id="rId101" Type="http://schemas.openxmlformats.org/officeDocument/2006/relationships/externalLink" Target="externalLinks/externalLink57.xml"/><Relationship Id="rId122" Type="http://schemas.openxmlformats.org/officeDocument/2006/relationships/externalLink" Target="externalLinks/externalLink78.xml"/><Relationship Id="rId143" Type="http://schemas.openxmlformats.org/officeDocument/2006/relationships/externalLink" Target="externalLinks/externalLink99.xml"/><Relationship Id="rId148" Type="http://schemas.openxmlformats.org/officeDocument/2006/relationships/externalLink" Target="externalLinks/externalLink104.xml"/><Relationship Id="rId164" Type="http://schemas.openxmlformats.org/officeDocument/2006/relationships/externalLink" Target="externalLinks/externalLink120.xml"/><Relationship Id="rId169" Type="http://schemas.openxmlformats.org/officeDocument/2006/relationships/externalLink" Target="externalLinks/externalLink125.xml"/><Relationship Id="rId185" Type="http://schemas.openxmlformats.org/officeDocument/2006/relationships/externalLink" Target="externalLinks/externalLink141.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36.xml"/><Relationship Id="rId210" Type="http://schemas.openxmlformats.org/officeDocument/2006/relationships/externalLink" Target="externalLinks/externalLink166.xml"/><Relationship Id="rId215" Type="http://schemas.openxmlformats.org/officeDocument/2006/relationships/externalLink" Target="externalLinks/externalLink171.xml"/><Relationship Id="rId236" Type="http://schemas.openxmlformats.org/officeDocument/2006/relationships/sharedStrings" Target="sharedStrings.xml"/><Relationship Id="rId26" Type="http://schemas.openxmlformats.org/officeDocument/2006/relationships/worksheet" Target="worksheets/sheet26.xml"/><Relationship Id="rId231" Type="http://schemas.openxmlformats.org/officeDocument/2006/relationships/externalLink" Target="externalLinks/externalLink187.xml"/><Relationship Id="rId47" Type="http://schemas.openxmlformats.org/officeDocument/2006/relationships/externalLink" Target="externalLinks/externalLink3.xml"/><Relationship Id="rId68" Type="http://schemas.openxmlformats.org/officeDocument/2006/relationships/externalLink" Target="externalLinks/externalLink24.xml"/><Relationship Id="rId89" Type="http://schemas.openxmlformats.org/officeDocument/2006/relationships/externalLink" Target="externalLinks/externalLink45.xml"/><Relationship Id="rId112" Type="http://schemas.openxmlformats.org/officeDocument/2006/relationships/externalLink" Target="externalLinks/externalLink68.xml"/><Relationship Id="rId133" Type="http://schemas.openxmlformats.org/officeDocument/2006/relationships/externalLink" Target="externalLinks/externalLink89.xml"/><Relationship Id="rId154" Type="http://schemas.openxmlformats.org/officeDocument/2006/relationships/externalLink" Target="externalLinks/externalLink110.xml"/><Relationship Id="rId175" Type="http://schemas.openxmlformats.org/officeDocument/2006/relationships/externalLink" Target="externalLinks/externalLink131.xml"/><Relationship Id="rId196" Type="http://schemas.openxmlformats.org/officeDocument/2006/relationships/externalLink" Target="externalLinks/externalLink152.xml"/><Relationship Id="rId200" Type="http://schemas.openxmlformats.org/officeDocument/2006/relationships/externalLink" Target="externalLinks/externalLink156.xml"/><Relationship Id="rId16" Type="http://schemas.openxmlformats.org/officeDocument/2006/relationships/worksheet" Target="worksheets/sheet16.xml"/><Relationship Id="rId221" Type="http://schemas.openxmlformats.org/officeDocument/2006/relationships/externalLink" Target="externalLinks/externalLink177.xml"/><Relationship Id="rId37" Type="http://schemas.openxmlformats.org/officeDocument/2006/relationships/worksheet" Target="worksheets/sheet37.xml"/><Relationship Id="rId58" Type="http://schemas.openxmlformats.org/officeDocument/2006/relationships/externalLink" Target="externalLinks/externalLink14.xml"/><Relationship Id="rId79" Type="http://schemas.openxmlformats.org/officeDocument/2006/relationships/externalLink" Target="externalLinks/externalLink35.xml"/><Relationship Id="rId102" Type="http://schemas.openxmlformats.org/officeDocument/2006/relationships/externalLink" Target="externalLinks/externalLink58.xml"/><Relationship Id="rId123" Type="http://schemas.openxmlformats.org/officeDocument/2006/relationships/externalLink" Target="externalLinks/externalLink79.xml"/><Relationship Id="rId144" Type="http://schemas.openxmlformats.org/officeDocument/2006/relationships/externalLink" Target="externalLinks/externalLink100.xml"/><Relationship Id="rId90" Type="http://schemas.openxmlformats.org/officeDocument/2006/relationships/externalLink" Target="externalLinks/externalLink46.xml"/><Relationship Id="rId165" Type="http://schemas.openxmlformats.org/officeDocument/2006/relationships/externalLink" Target="externalLinks/externalLink121.xml"/><Relationship Id="rId186" Type="http://schemas.openxmlformats.org/officeDocument/2006/relationships/externalLink" Target="externalLinks/externalLink142.xml"/><Relationship Id="rId211" Type="http://schemas.openxmlformats.org/officeDocument/2006/relationships/externalLink" Target="externalLinks/externalLink167.xml"/><Relationship Id="rId232" Type="http://schemas.openxmlformats.org/officeDocument/2006/relationships/externalLink" Target="externalLinks/externalLink188.xml"/><Relationship Id="rId27" Type="http://schemas.openxmlformats.org/officeDocument/2006/relationships/worksheet" Target="worksheets/sheet27.xml"/><Relationship Id="rId48" Type="http://schemas.openxmlformats.org/officeDocument/2006/relationships/externalLink" Target="externalLinks/externalLink4.xml"/><Relationship Id="rId69" Type="http://schemas.openxmlformats.org/officeDocument/2006/relationships/externalLink" Target="externalLinks/externalLink25.xml"/><Relationship Id="rId113" Type="http://schemas.openxmlformats.org/officeDocument/2006/relationships/externalLink" Target="externalLinks/externalLink69.xml"/><Relationship Id="rId134" Type="http://schemas.openxmlformats.org/officeDocument/2006/relationships/externalLink" Target="externalLinks/externalLink90.xml"/><Relationship Id="rId80" Type="http://schemas.openxmlformats.org/officeDocument/2006/relationships/externalLink" Target="externalLinks/externalLink36.xml"/><Relationship Id="rId155" Type="http://schemas.openxmlformats.org/officeDocument/2006/relationships/externalLink" Target="externalLinks/externalLink111.xml"/><Relationship Id="rId176" Type="http://schemas.openxmlformats.org/officeDocument/2006/relationships/externalLink" Target="externalLinks/externalLink132.xml"/><Relationship Id="rId197" Type="http://schemas.openxmlformats.org/officeDocument/2006/relationships/externalLink" Target="externalLinks/externalLink153.xml"/><Relationship Id="rId201" Type="http://schemas.openxmlformats.org/officeDocument/2006/relationships/externalLink" Target="externalLinks/externalLink157.xml"/><Relationship Id="rId222" Type="http://schemas.openxmlformats.org/officeDocument/2006/relationships/externalLink" Target="externalLinks/externalLink178.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externalLink" Target="externalLinks/externalLink15.xml"/><Relationship Id="rId103" Type="http://schemas.openxmlformats.org/officeDocument/2006/relationships/externalLink" Target="externalLinks/externalLink59.xml"/><Relationship Id="rId124" Type="http://schemas.openxmlformats.org/officeDocument/2006/relationships/externalLink" Target="externalLinks/externalLink80.xml"/><Relationship Id="rId70" Type="http://schemas.openxmlformats.org/officeDocument/2006/relationships/externalLink" Target="externalLinks/externalLink26.xml"/><Relationship Id="rId91" Type="http://schemas.openxmlformats.org/officeDocument/2006/relationships/externalLink" Target="externalLinks/externalLink47.xml"/><Relationship Id="rId145" Type="http://schemas.openxmlformats.org/officeDocument/2006/relationships/externalLink" Target="externalLinks/externalLink101.xml"/><Relationship Id="rId166" Type="http://schemas.openxmlformats.org/officeDocument/2006/relationships/externalLink" Target="externalLinks/externalLink122.xml"/><Relationship Id="rId187" Type="http://schemas.openxmlformats.org/officeDocument/2006/relationships/externalLink" Target="externalLinks/externalLink143.xml"/><Relationship Id="rId1" Type="http://schemas.openxmlformats.org/officeDocument/2006/relationships/worksheet" Target="worksheets/sheet1.xml"/><Relationship Id="rId212" Type="http://schemas.openxmlformats.org/officeDocument/2006/relationships/externalLink" Target="externalLinks/externalLink168.xml"/><Relationship Id="rId233" Type="http://schemas.openxmlformats.org/officeDocument/2006/relationships/externalLink" Target="externalLinks/externalLink189.xml"/><Relationship Id="rId28" Type="http://schemas.openxmlformats.org/officeDocument/2006/relationships/worksheet" Target="worksheets/sheet28.xml"/><Relationship Id="rId49" Type="http://schemas.openxmlformats.org/officeDocument/2006/relationships/externalLink" Target="externalLinks/externalLink5.xml"/><Relationship Id="rId114" Type="http://schemas.openxmlformats.org/officeDocument/2006/relationships/externalLink" Target="externalLinks/externalLink70.xml"/><Relationship Id="rId60" Type="http://schemas.openxmlformats.org/officeDocument/2006/relationships/externalLink" Target="externalLinks/externalLink16.xml"/><Relationship Id="rId81" Type="http://schemas.openxmlformats.org/officeDocument/2006/relationships/externalLink" Target="externalLinks/externalLink37.xml"/><Relationship Id="rId135" Type="http://schemas.openxmlformats.org/officeDocument/2006/relationships/externalLink" Target="externalLinks/externalLink91.xml"/><Relationship Id="rId156" Type="http://schemas.openxmlformats.org/officeDocument/2006/relationships/externalLink" Target="externalLinks/externalLink112.xml"/><Relationship Id="rId177" Type="http://schemas.openxmlformats.org/officeDocument/2006/relationships/externalLink" Target="externalLinks/externalLink133.xml"/><Relationship Id="rId198" Type="http://schemas.openxmlformats.org/officeDocument/2006/relationships/externalLink" Target="externalLinks/externalLink154.xml"/><Relationship Id="rId202" Type="http://schemas.openxmlformats.org/officeDocument/2006/relationships/externalLink" Target="externalLinks/externalLink158.xml"/><Relationship Id="rId223" Type="http://schemas.openxmlformats.org/officeDocument/2006/relationships/externalLink" Target="externalLinks/externalLink179.xml"/><Relationship Id="rId18" Type="http://schemas.openxmlformats.org/officeDocument/2006/relationships/worksheet" Target="worksheets/sheet18.xml"/><Relationship Id="rId39" Type="http://schemas.openxmlformats.org/officeDocument/2006/relationships/worksheet" Target="worksheets/sheet39.xml"/><Relationship Id="rId50" Type="http://schemas.openxmlformats.org/officeDocument/2006/relationships/externalLink" Target="externalLinks/externalLink6.xml"/><Relationship Id="rId104" Type="http://schemas.openxmlformats.org/officeDocument/2006/relationships/externalLink" Target="externalLinks/externalLink60.xml"/><Relationship Id="rId125" Type="http://schemas.openxmlformats.org/officeDocument/2006/relationships/externalLink" Target="externalLinks/externalLink81.xml"/><Relationship Id="rId146" Type="http://schemas.openxmlformats.org/officeDocument/2006/relationships/externalLink" Target="externalLinks/externalLink102.xml"/><Relationship Id="rId167" Type="http://schemas.openxmlformats.org/officeDocument/2006/relationships/externalLink" Target="externalLinks/externalLink123.xml"/><Relationship Id="rId188" Type="http://schemas.openxmlformats.org/officeDocument/2006/relationships/externalLink" Target="externalLinks/externalLink144.xml"/><Relationship Id="rId71" Type="http://schemas.openxmlformats.org/officeDocument/2006/relationships/externalLink" Target="externalLinks/externalLink27.xml"/><Relationship Id="rId92" Type="http://schemas.openxmlformats.org/officeDocument/2006/relationships/externalLink" Target="externalLinks/externalLink48.xml"/><Relationship Id="rId213" Type="http://schemas.openxmlformats.org/officeDocument/2006/relationships/externalLink" Target="externalLinks/externalLink169.xml"/><Relationship Id="rId234" Type="http://schemas.openxmlformats.org/officeDocument/2006/relationships/theme" Target="theme/theme1.xml"/><Relationship Id="rId2" Type="http://schemas.openxmlformats.org/officeDocument/2006/relationships/worksheet" Target="worksheets/sheet2.xml"/><Relationship Id="rId29" Type="http://schemas.openxmlformats.org/officeDocument/2006/relationships/worksheet" Target="worksheets/sheet29.xml"/><Relationship Id="rId40" Type="http://schemas.openxmlformats.org/officeDocument/2006/relationships/worksheet" Target="worksheets/sheet40.xml"/><Relationship Id="rId115" Type="http://schemas.openxmlformats.org/officeDocument/2006/relationships/externalLink" Target="externalLinks/externalLink71.xml"/><Relationship Id="rId136" Type="http://schemas.openxmlformats.org/officeDocument/2006/relationships/externalLink" Target="externalLinks/externalLink92.xml"/><Relationship Id="rId157" Type="http://schemas.openxmlformats.org/officeDocument/2006/relationships/externalLink" Target="externalLinks/externalLink113.xml"/><Relationship Id="rId178" Type="http://schemas.openxmlformats.org/officeDocument/2006/relationships/externalLink" Target="externalLinks/externalLink134.xml"/><Relationship Id="rId61" Type="http://schemas.openxmlformats.org/officeDocument/2006/relationships/externalLink" Target="externalLinks/externalLink17.xml"/><Relationship Id="rId82" Type="http://schemas.openxmlformats.org/officeDocument/2006/relationships/externalLink" Target="externalLinks/externalLink38.xml"/><Relationship Id="rId199" Type="http://schemas.openxmlformats.org/officeDocument/2006/relationships/externalLink" Target="externalLinks/externalLink155.xml"/><Relationship Id="rId203" Type="http://schemas.openxmlformats.org/officeDocument/2006/relationships/externalLink" Target="externalLinks/externalLink159.xml"/><Relationship Id="rId19" Type="http://schemas.openxmlformats.org/officeDocument/2006/relationships/worksheet" Target="worksheets/sheet19.xml"/><Relationship Id="rId224" Type="http://schemas.openxmlformats.org/officeDocument/2006/relationships/externalLink" Target="externalLinks/externalLink180.xml"/><Relationship Id="rId30" Type="http://schemas.openxmlformats.org/officeDocument/2006/relationships/worksheet" Target="worksheets/sheet30.xml"/><Relationship Id="rId105" Type="http://schemas.openxmlformats.org/officeDocument/2006/relationships/externalLink" Target="externalLinks/externalLink61.xml"/><Relationship Id="rId126" Type="http://schemas.openxmlformats.org/officeDocument/2006/relationships/externalLink" Target="externalLinks/externalLink82.xml"/><Relationship Id="rId147" Type="http://schemas.openxmlformats.org/officeDocument/2006/relationships/externalLink" Target="externalLinks/externalLink103.xml"/><Relationship Id="rId168" Type="http://schemas.openxmlformats.org/officeDocument/2006/relationships/externalLink" Target="externalLinks/externalLink124.xml"/><Relationship Id="rId51" Type="http://schemas.openxmlformats.org/officeDocument/2006/relationships/externalLink" Target="externalLinks/externalLink7.xml"/><Relationship Id="rId72" Type="http://schemas.openxmlformats.org/officeDocument/2006/relationships/externalLink" Target="externalLinks/externalLink28.xml"/><Relationship Id="rId93" Type="http://schemas.openxmlformats.org/officeDocument/2006/relationships/externalLink" Target="externalLinks/externalLink49.xml"/><Relationship Id="rId189" Type="http://schemas.openxmlformats.org/officeDocument/2006/relationships/externalLink" Target="externalLinks/externalLink145.xml"/><Relationship Id="rId3" Type="http://schemas.openxmlformats.org/officeDocument/2006/relationships/worksheet" Target="worksheets/sheet3.xml"/><Relationship Id="rId214" Type="http://schemas.openxmlformats.org/officeDocument/2006/relationships/externalLink" Target="externalLinks/externalLink170.xml"/><Relationship Id="rId235" Type="http://schemas.openxmlformats.org/officeDocument/2006/relationships/styles" Target="styles.xml"/><Relationship Id="rId116" Type="http://schemas.openxmlformats.org/officeDocument/2006/relationships/externalLink" Target="externalLinks/externalLink72.xml"/><Relationship Id="rId137" Type="http://schemas.openxmlformats.org/officeDocument/2006/relationships/externalLink" Target="externalLinks/externalLink93.xml"/><Relationship Id="rId158" Type="http://schemas.openxmlformats.org/officeDocument/2006/relationships/externalLink" Target="externalLinks/externalLink114.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18.xml"/><Relationship Id="rId83" Type="http://schemas.openxmlformats.org/officeDocument/2006/relationships/externalLink" Target="externalLinks/externalLink39.xml"/><Relationship Id="rId179" Type="http://schemas.openxmlformats.org/officeDocument/2006/relationships/externalLink" Target="externalLinks/externalLink135.xml"/><Relationship Id="rId190" Type="http://schemas.openxmlformats.org/officeDocument/2006/relationships/externalLink" Target="externalLinks/externalLink146.xml"/><Relationship Id="rId204" Type="http://schemas.openxmlformats.org/officeDocument/2006/relationships/externalLink" Target="externalLinks/externalLink160.xml"/><Relationship Id="rId225" Type="http://schemas.openxmlformats.org/officeDocument/2006/relationships/externalLink" Target="externalLinks/externalLink18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1</xdr:row>
      <xdr:rowOff>0</xdr:rowOff>
    </xdr:from>
    <xdr:to>
      <xdr:col>6</xdr:col>
      <xdr:colOff>1723049</xdr:colOff>
      <xdr:row>3</xdr:row>
      <xdr:rowOff>118110</xdr:rowOff>
    </xdr:to>
    <xdr:sp macro="" textlink="">
      <xdr:nvSpPr>
        <xdr:cNvPr id="6" name="OWAPstImg602583" descr="Ingresa a EPM.com.co">
          <a:extLst>
            <a:ext uri="{FF2B5EF4-FFF2-40B4-BE49-F238E27FC236}">
              <a16:creationId xmlns:a16="http://schemas.microsoft.com/office/drawing/2014/main" id="{00000000-0008-0000-0100-000006000000}"/>
            </a:ext>
          </a:extLst>
        </xdr:cNvPr>
        <xdr:cNvSpPr>
          <a:spLocks noChangeAspect="1" noChangeArrowheads="1"/>
        </xdr:cNvSpPr>
      </xdr:nvSpPr>
      <xdr:spPr bwMode="auto">
        <a:xfrm>
          <a:off x="10782300" y="350520"/>
          <a:ext cx="1790700" cy="84963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603250</xdr:colOff>
      <xdr:row>1</xdr:row>
      <xdr:rowOff>0</xdr:rowOff>
    </xdr:from>
    <xdr:to>
      <xdr:col>7</xdr:col>
      <xdr:colOff>1069889</xdr:colOff>
      <xdr:row>5</xdr:row>
      <xdr:rowOff>72807</xdr:rowOff>
    </xdr:to>
    <xdr:pic>
      <xdr:nvPicPr>
        <xdr:cNvPr id="2" name="Imagen 1">
          <a:extLst>
            <a:ext uri="{FF2B5EF4-FFF2-40B4-BE49-F238E27FC236}">
              <a16:creationId xmlns:a16="http://schemas.microsoft.com/office/drawing/2014/main" id="{4063DF46-777E-48A3-B84B-C96F088C72F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34082"/>
        <a:stretch/>
      </xdr:blipFill>
      <xdr:spPr>
        <a:xfrm>
          <a:off x="10906125" y="222250"/>
          <a:ext cx="2355763" cy="12158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970644</xdr:colOff>
      <xdr:row>0</xdr:row>
      <xdr:rowOff>176894</xdr:rowOff>
    </xdr:from>
    <xdr:to>
      <xdr:col>7</xdr:col>
      <xdr:colOff>1401535</xdr:colOff>
      <xdr:row>5</xdr:row>
      <xdr:rowOff>1</xdr:rowOff>
    </xdr:to>
    <xdr:pic>
      <xdr:nvPicPr>
        <xdr:cNvPr id="3" name="Imagen 2">
          <a:extLst>
            <a:ext uri="{FF2B5EF4-FFF2-40B4-BE49-F238E27FC236}">
              <a16:creationId xmlns:a16="http://schemas.microsoft.com/office/drawing/2014/main" id="{7A2785E1-4B1F-4099-A2BD-BBF6E92C4E27}"/>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34082"/>
        <a:stretch/>
      </xdr:blipFill>
      <xdr:spPr>
        <a:xfrm>
          <a:off x="11407323" y="176894"/>
          <a:ext cx="2322283" cy="121103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74084</xdr:colOff>
      <xdr:row>0</xdr:row>
      <xdr:rowOff>99483</xdr:rowOff>
    </xdr:from>
    <xdr:to>
      <xdr:col>0</xdr:col>
      <xdr:colOff>1371600</xdr:colOff>
      <xdr:row>3</xdr:row>
      <xdr:rowOff>186120</xdr:rowOff>
    </xdr:to>
    <xdr:pic>
      <xdr:nvPicPr>
        <xdr:cNvPr id="2" name="Imagen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084" y="99483"/>
          <a:ext cx="1297516" cy="127726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9F53671\A.P.U%20ACU"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ESING\Carlos%20(C)\00-VALENCIA\Matadero\Definitivo\Lagunas%20Matader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c-eleal\CA&#209;ASGORDAS\CORRECCION%20SEP%2019-07\PMAA\CD%20Zaragoza%20Bombeo\Presupuesto\PRESUPUESTO%20DEFINITIVO%20ZARAGOZ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78C2C78\A"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B8327A70\PRESUPUESTO%20VALDIVIA%20PTAR.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98FCD6F6\ANEXO%202(1).%20Presupuesto%20SISTEMA%20DE%20ALCANTA"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MaCaroCar\Documents\PERSONAL%20MACAROCAR\PPTO%20PRELIMINAR%20PPL\APU%20VOL%20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proyecto%20jerico/Presupuesto%20Sistema%20de%20Acueductojeric.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proyecto%20jerico/Presupuesto%20Sistema%20de%20Acueductojeric.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d.docs.live.net/Users/Cesar%20Uribe/Desktop/Mcpios%20Viabilizados%20Entrega%201/Ca&#241;asgordas/Presupuesto%20Sistema%20de%20Alcantarilladojuli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Users/Cesar%20Uribe/Desktop/Mcpios%20Viabilizados%20Entrega%201/Ca&#241;asgordas/Presupuesto%20Sistema%20de%20Alcantarilladojuli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d.docs.live.net/Users/Cesar%20Uribe/Desktop/Mcpios%20Viabilizados%20Entrega%201/Ca&#241;asgordas/Presupuesto%20Sistema%20de%20Acueductojuli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Cesar%20Uribe/Desktop/Mcpios%20Viabilizados%20Entrega%201/Ca&#241;asgordas/Presupuesto%20Sistema%20de%20Acueductojuli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carenas\COMPARTIR\base01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eleal\Brice&#241;o\AAS\PRESUPUESTOS\CA&#209;ASGORDAS\CORRECCION%20SEP%2019-07\PMAA\CD%20Zaragoza%20Bombeo\Presupuesto\PRESUPUESTO%20DEFINITIVO%20ZARAGOZ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JMORALESG/CARLOS%20ANDR&#201;S/SEGUIMIENTO%20CONTRATOS%20OCCIDENTE-URAB&#193;%20(2009)/PRESUPUESTO%202010/Documents%20and%20Settings/David%20A/Mis%20documentos/LICITACIONES2008/VARIOS/AGUADULCE/APUs%20PuertoAguaDulce%20RAMV%203%2026900.xls?B7D60A98" TargetMode="External"/><Relationship Id="rId1" Type="http://schemas.openxmlformats.org/officeDocument/2006/relationships/externalLinkPath" Target="file:///\\B7D60A98\APUs%20PuertoAguaDulce%20RAMV%203%202690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HLOPEZA/CANTIDADES%20GERONA/Documents%20and%20Settings/swilches/Configuraci&#243;n%20local/Archivos%20temporales%20de%20Internet/OLK6/formulario%20base.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LOPEZA/CANTIDADES%20GERONA/Documents%20and%20Settings/swilches/Configuraci&#243;n%20local/Archivos%20temporales%20de%20Internet/OLK6/formulario%20base.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anear5\D\PROYECTOS\INTERVENTORIA%20JERICO\Informes\LICITA\METRO\LAMINA\DATOS\BASES\SUMAR\ANALM3.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omunicaciones\wgutierrez$\AASSA%20TECNICA%201-1\AMALFI\COLECTORES%20AMALFI%20A&#209;O%202008\ANEXO3_PRESUPUESTO%20ALCANTARILLAD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Documents%20and%20Settings/carolina.meza/Escritorio/HERRAMIENTAS%20DISE&#209;O/PROYECTOS%20MODELOS/Operadores%20de%20Servicios/Otros/Temporales/Plan%20de%20Choque%20V/REINALDO%20SEGURO/AASSA/VALDIVIA/PRESUPUESTO%20VALDIVIA%20PTAR.xls?7B4C7F57" TargetMode="External"/><Relationship Id="rId1" Type="http://schemas.openxmlformats.org/officeDocument/2006/relationships/externalLinkPath" Target="file:///\\7B4C7F57\PRESUPUESTO%20VALDIVIA%20PTAR.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1_PROYECTO%20PDA%20ANTIOQUIA/25_PDA-ANTIOQUIA/22_SANTA%20ROSA%20DE%20OSOS/2_AJUSTE%20PPTO%20SANTA%20ROSA%20(15-marzo-2013)/PRESUPUESTOS%20AJUSTADOS%20(26-marzo-2013)/APU_AIU_Acue_Brice&#241;o_abril_201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d.docs.live.net/1_PROYECTO%20PDA%20ANTIOQUIA/25_PDA-ANTIOQUIA/22_SANTA%20ROSA%20DE%20OSOS/2_AJUSTE%20PPTO%20SANTA%20ROSA%20(15-marzo-2013)/PRESUPUESTOS%20AJUSTADOS%20(26-marzo-2013)/APU_AIU_Acue_Brice&#241;o_abril_201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J:\Users\HP\Downloads\Datos%20CASF\0%20-%20VALENCIA\0%20-%20Matadero\3%20-%20Presupuesto\CVS%20Montelibano\copia%20equipo%20pavilion\Mis%20documentos\MONICA\CVS\canal%20La%20granja\PROPUESTA%20ECOGESTAR%20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epanal\depanal\Users\ADOLFO%20ALONSO%20BUITRA\Documents\ADOLFO\Documentos_General_2010-2011\Obras_2010\Francisco_Calderon\Federacion_Cafeteros\Presupuesto_Federacion\PRESUPUESTO%20Y%20APUS%20608-MONIQUIRAMARZO.LXS.xlsm"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d.docs.live.net/Documents%20and%20Settings/jromana/Configuraci&#243;n%20local/Archivos%20temporales%20de%20Internet/OLK8/formato%20acometidas%20acueducto.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formato%20acometidas%20acueduct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d.docs.live.net/Users/Usuario/Documents/PDA/ITUANGO/JORGE%20MANTILLA%20ABRIL%2017/PPTO__ITUANGO_DPTO_MAYO%2014.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Users/Usuario/Documents/PDA/ITUANGO/JORGE%20MANTILLA%20ABRIL%2017/PPTO__ITUANGO_DPTO_MAYO%2014.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G:\Back%20Up%20Santiago\ESAP\25_07_2017%20ACTA%201%20MANTENIMIENTOS\ESAP%2023%20SEDES%20-%20BARRANQUILLA%20APUs%20y%20ACTAS.xlsb"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51.xml.rels><?xml version="1.0" encoding="UTF-8" standalone="yes"?>
<Relationships xmlns="http://schemas.openxmlformats.org/package/2006/relationships"><Relationship Id="rId2" Type="http://schemas.microsoft.com/office/2019/04/relationships/externalLinkLongPath" Target="/Documents%20and%20Settings/cmcarden1/Configuraci&#243;n%20local/Archivos%20temporales%20de%20Internet/OLK27/DOCUME~1/CWRANG~1/CONFIG~1/Temp/Presupuesto%20proceso%20de%20atenci&#243;n%20de%20emergencia%20Limas%20Definit.xls?D0657D7D" TargetMode="External"/><Relationship Id="rId1" Type="http://schemas.openxmlformats.org/officeDocument/2006/relationships/externalLinkPath" Target="file:///\\D0657D7D\Presupuesto%20proceso%20de%20atenci&#243;n%20de%20emergencia%20Limas%20Definit.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Users/jose.garcia/AppData/Local/Microsoft/Windows/Temporary%20Internet%20Files/Low/Content.IE5/G79VZ0P6/ANEXO%204%20PRESUPUESTO%20ACUEDUCTO_1.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Users/jose.garcia/AppData/Local/Microsoft/Windows/Temporary%20Internet%20Files/Low/Content.IE5/G79VZ0P6/ANEXO%204%20PRESUPUESTO%20ACUEDUCTO_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rdincoadmin\DZAPATA%20(10.10.10.253)\AASSA%20TECNICA%201-1\SUROESTE\2012\BOLOMBOLO\PROYECTOS\REUBICACION%20USUARIOS\Ultimo_Presupuesto.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G:\presupuesto%20idu\CANTIDADES%20OBRA\comunicaciones\PTTO%20COMUNICACIONES%2014-ABR-09.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Ardincoadmin\Informaci&#243;n%202013\LICITACI&#211;N%20PUBLICA\005%20Reposici&#243;n%20Red%20de%20Aguas%20Lluvias%20y%20Ca&#241;o%20Carrera%20Zea\PRESUPUESTO\PRESUPUESTOS_CANAL_CRIBADO.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G:\Familia%20Monsalvo%20D&#237;az\Equipo%20Anterior\Rossana\CONSULTORIA\2009\Insumos%202009.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d.docs.live.net/Documents%20and%20Settings/jromana/Configuraci&#243;n%20local/Archivos%20temporales%20de%20Internet/OLK8/Formato%20acometidas%20alcantarillad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Formato%20acometidas%20alcantarillado.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MESING\Carlos%20(C)\Mis%20documentos\Licitaciones\BOCCID.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Documents%20and%20Settings/jromana/Configuraci&#243;n%20local/Archivos%20temporales%20de%20Internet/OLK8/Planilla%20de%20impacto%20comunitario%20aspectos%20general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Planilla%20de%20impacto%20comunitario%20aspectos%20generale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J:\Users\HP\Downloads\3%20-%20Presupuesto\Papelera\Lagunas%20Matader%20Valenci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00-ACTUAL\0-Carrizal%202003\Presupuesto%20y%20A.P.U..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Users/David/AppData/Local/Temp/Costos%20operaci&#243;n%20y%20mantenimiento%20-%20Proyectos%20Tipo%20V2.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Users/David/AppData/Local/Temp/Costos%20operaci&#243;n%20y%20mantenimiento%20-%20Proyectos%20Tipo%20V2.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Z:\Users\diegoalejandro\Downloads\SOACHA%20Presupuesto_750%20_Intermedia_Suelo%20CD_V04V2.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Pc-sgallo\Proyectos%20Sandra%20Gallo\AAS\BASE\HOJA%20BASE\BASE%20DE%20PRESUPUEST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Pc-wvega\PROYECTOS%20EN%20EJECUCION\Documents%20and%20Settings\jramiret\Configuraci&#243;n%20local\Archivos%20temporales%20de%20Internet\OLK119\Formularios%20%20009350%20corr%20abril%2029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epanal\depanal\LANDRADE\OFICINA\Contrato%20GO2010056\informacion%202008\COSTEO%20DE%20A.I.U.%20Y%20FACTOR%20MULTIPLICADOR%20PARA%20PROYECTAR%20A&#209;O%202009.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Media%20Luna/PRESUPUESTO_MEDIA_LUNA_FINAL_EDWIN.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d.docs.live.net/Media%20Luna/PRESUPUESTO_MEDIA_LUNA_FINAL_EDWIN.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Users/jhonatanmauricio/Downloads/F:/VILLA%20TAKOA/Presupuesto/APUS%20VILLA%20TAKO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d.docs.live.net/Users/jhonatanmauricio/Downloads/F:/VILLA%20TAKOA/Presupuesto/APUS%20VILLA%20TAKO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192.168.24.102\pptos\Documents%20and%20Settings\hcoopre\Mis%20documentos\PPTOS%201\ST%20Ibague\ST%20IBAGUE\contraoferta_st_ibague%20%20AGOSTO%2028.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Dropbox/Revisi&#243;n/Plan%20Maestro/Anexos/Correcci&#243;n/Res&#250;men%20MGA.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Depanal\depanal\Users\adolfo\Desktop\PRESUPUESTO%20INGENIE.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Documents%20and%20Settings/carenas/Escritorio/PRESUPUESTOS%20%20febr11/Copia%20de%20BASE%20DE%20PRESUPUEST(copia).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Documents%20and%20Settings/carenas/Escritorio/PRESUPUESTOS%20%20febr11/Copia%20de%20BASE%20DE%20PRESUPUEST(cop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G:\TRONCAL%2010\PRESUPUESTO\RECIBIDA\PRESUPUESTO\An&#225;lisis%20de%20precios%20unitarios\Datos%20b&#225;sico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Pc-eleal\Brice&#241;o\San_Juan_LaMaria\CD%20SAN%20JUAN%20LA%20MARIA\ANEXOS\Campamento\Presupuesto\DEFINITIVOS\OPTIMIZACI&#211;N%20DE%20LA%20RED%20DE%20DISTRIBUCI&#211;N.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epanal\depanal\BIIM\CAROLINA%20OLARTE\Consolidacion%20Territorial\Entregables\PROYECTOS%20UACT%20-%20Finales\7.%20Nechi\3.%20Presupuesto\Presupuesto%20Nechi%20(2Feb.2015).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100.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epanal\depanal\Users\adolfo\Desktop\ING%20INGENIRIA%20S.A\B7A%20-Cancha%20750\3.%20Dise&#241;o%20Hidrosanitario\SABANA_PRESUPUESTO_CanchaMultiple_900_08sep2012.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MESING\Unidad%20C\Kiko-2003\Carrizal%202003\Presupuesto%20Carrizal%20(2003).xls" TargetMode="External"/></Relationships>
</file>

<file path=xl/externalLinks/_rels/externalLink103.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G:\Documents%20and%20Settings\MANUEL%20RICARDO%20GOMEZ\I.D.U\KM%205%20V&#237;a%20la%20Calera\PROCESO%20PRECONTRACUTUAL\presupuestos\Construcci&#243;n\EJEMPLOS\Copia%20de%20PRESUPUESTO%20PUENTE%20TRANSVERSAL%2045%20-%20V.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rincipal\VIGENTES\vigentes\PROPUESTAS\RESIDENTE%20CONST%20SADEP\formularios\A.P.U.%20BASE.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G:\Documents%20and%20Settings\cmcarden1\Mis%20documentos\MARIA%20CAROLINA\PRESUPUESTO\CONSTRUCCI&#211;N\CALI%20TUNA%20BAJA\1.%20PRESUPUESTO%20CALI%20TUNA%20BAJA%20FINAL.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c-wvega\PROYECTOS%20EN%20EJECUCION\Estad.%20Da&#241;os\Rendimientos_Sur%2003-00(JC).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VILLA%20TAKOA/Presupuesto/APUS%20VILLA%20TAKOA.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WILMAR\Informaci&#243;n%202012\Users\Usuario\AppData\Local\Temp\Rar$DI05.444\APU%20-%20Inv..GRUPO%20I.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G:\Escritorio\PP\PP%20no%20usados\1&#186;%20de%20Mayo%20con%2049C.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Users/Ing.%20Oscar/Downloads/MATRIZ%20PARA%20EL%20CALCULO%20DEL%20AIU%202009.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back%20up-diego%20m/PRESUPUESTOS%20STED/formatos/CALCULO%20DEL%20AIU%20201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d.docs.live.net/Users/Ing.%20Oscar/Downloads/MATRIZ%20PARA%20EL%20CALCULO%20DEL%20AIU%202009.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d.docs.live.net/Users/jmperez/Documents/TECNICA/DEPORTE%20Y%20RECREACION/02%20ESTANDARIZADO%20POLIDEPORTIVO/05%20HOJA%20CALCULO%20ESTANDARIZADO/PRESUPUESTO%20DEL%20POLIDEPORTIVO%20COMPLETO.xlsx"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d.docs.live.net/Documents%20and%20Settings/jromana/Configuraci&#243;n%20local/Archivos%20temporales%20de%20Internet/OLK8/formato%20liquidaci&#243;n%20de%20obra%20por%20administraci&#243;n.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formato%20liquidaci&#243;n%20de%20obra%20por%20administraci&#243;n.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d.docs.live.net/Documents%20and%20Settings/Administrator/My%20Documents/ZAR07/Apu051b.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Documents%20and%20Settings/Administrator/My%20Documents/ZAR07/Apu051b.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Pc-sgallo\Proyectos%20Sandra%20Gallo\San_Juan_LaMaria\CD%20SAN%20JUAN%20LA%20MARIA\ANEXOS\Anexo%2014_PresupuestoSAN_JUAN_LA_MARIA-MARZO.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WILMAR\Informaci&#243;n%202012\DOCUME~1\catastro\CONFIG~1\Temp\Rar$DI02.360\APU%20INVIAS%202.009%20MEDELL&#205;N.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d.docs.live.net/ADM%20VIAL%2003%20-%20CORDOBA/ESTADO%20DE%20RED/2103mar%20.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Pc-eleal\Brice&#241;o\San_Juan_LaMaria\CD%20SAN%20JUAN%20LA%20MARIA\ANEXOS\Anexo%2014_PresupuestoSAN_JUAN_LA_MARIA-MARZO.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WILMAR\Informaci&#243;n%202012\ARCHIVO%20RED%20%20TERCIARIA%2020011\MUNICIPIO%20DE%20SAHAGUN\JOGREHDEZ\ADM%20VIAL%2003%20-%20CORDOBA\ESTADO%20DE%20RED\2103mar%2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Users/los%20renos/AppData/Local/Temp/Temp1_TK7%20Presupuesto%20redes%20secas.zip/TK7%20Presupuesto%20redes%20secas/Secci&#243;n%207%20Tel&#233;fonos.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Pc-wvega\PROYECTOS%20EN%20EJECUCION\Informes%20y%20tareas\Estad&#237;sticas%20Rendimientos\Sur\Rendimientos_Sur%20(EEPPM)%200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J:\Users\HP\Downloads\0-VALENCIA\0%20-%20Matadero\Dise&#241;os-Presupuesto\Lagunas%20Matader%20Valencia.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Depanal\depanal\Users\adolfo\Downloads\1409-2012_Presupuesto_750(1)............xlsx"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Depanal\depanal\2016\PROYECTA-BIIM\PROYECTO\PROYECTO\Proyecto%20Tipacoqu&#233;%20ALC\13.%20Presupuesto%20Y%20APU&#180;S\PRESUPUESTO%20Y%20APU&#180;s%20TIPACOQUE%20%20%2006-10-2014.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Depanal\depanal\Users\USUARIO\Desktop\ESPB\1.%20PROYECTOS\MUNICIPIOS\MACRO%20PARA%20PRESUPUESTO\APU'S%20GOBERNACION%202013%20GENERAL%20-%20CABETO.xlsm"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d.docs.live.net/HLOPEZA/GERONA/CANTIDADES%20REPOSICION/SUBCIRCUITO%207/REDES7.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LOPEZA/GERONA/CANTIDADES%20REPOSICION/SUBCIRCUITO%207/REDES7.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d.docs.live.net/AMV-02-BOL/EST.V&#205;A%20CRIT.TECNICO%20AMB-BOL-02/DICIEMBRE-2008/EST.V&#205;A%20CRITERIO%20TECNICO%2090BLB.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1_PROYECTO%20PDA%20ANTIOQUIA/25_PDA-ANTIOQUIA/22_SANTA%20ROSA%20DE%20OSOS/1_AJUSTE%20SANTA%20ROSA%20(sept-2012)/11.%20Presupuesto%20general/PPTO%20REDES%20TURCO%20ministerio%20(Fade%20I).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d.docs.live.net/1_PROYECTO%20PDA%20ANTIOQUIA/25_PDA-ANTIOQUIA/22_SANTA%20ROSA%20DE%20OSOS/1_AJUSTE%20SANTA%20ROSA%20(sept-2012)/11.%20Presupuesto%20general/PPTO%20REDES%20TURCO%20ministerio%20(Fade%20I).xlsx"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E:\T&#193;MESIS\Revisi&#243;n%20presupuesto%20T&#225;mesis1.xlsx"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d.docs.live.net/escritorio/Plan%20Maestro%20Departamento%20(30-10-2020)/Plan%20Maestro%20OPTIMIZACI&#211;N%20REDES%20(31-10-2020)/PRESUPUESTO%20OPTIMIZACI&#211;N%20(28-10-2020).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WILMAR\Informaci&#243;n%202012\Mis%20Documentos\AMV-02-BOL\EST.V&#205;A%20CRITERIO%20TECNICO.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MESING\Unidad%20C\00-2004\San%20Pedro\Lagunas\Linea%20de%20Impulsion.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d.docs.live.net/Users/user/Desktop/Modelo%20costos%20Ietek%20Abril%2030%20de%202012.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Users/user/Desktop/Modelo%20costos%20Ietek%20Abril%2030%20de%202012.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d.docs.live.net/Documents%20and%20Settings/jromana/Configuraci&#243;n%20local/Archivos%20temporales%20de%20Internet/OLK8/Informe%20de%20obra%20extra.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Informe%20de%20obra%20extra.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E29C693C\PTO%20BANCO%20NAL_3804.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d.docs.live.net/BASE/HOJA%20BASE/BASE%20DE%20PRESUPUESTO.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BASE/HOJA%20BASE/BASE%20DE%20PRESUPUESTO.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d.docs.live.net/Documents%20and%20Settings/jromana/Configuraci&#243;n%20local/Archivos%20temporales%20de%20Internet/OLK8/Informe%20semanal%20de%20avance%20de%20obra%20civil.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Informe%20semanal%20de%20avance%20de%20obra%20civil.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d.docs.live.net/Documents%20and%20Settings/jromana/Configuraci&#243;n%20local/Archivos%20temporales%20de%20Internet/OLK8/solicitud%20de%20servicio.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Documents%20and%20Settings/jromana/Configuraci&#243;n%20local/Archivos%20temporales%20de%20Internet/OLK8/solicitud%20de%20servicio.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d.docs.live.net/SIMULACI&#211;NEDIFICIO.ok.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SIMULACI&#211;NEDIFICIO.ok.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173.xml.rels><?xml version="1.0" encoding="UTF-8" standalone="yes"?>
<Relationships xmlns="http://schemas.openxmlformats.org/package/2006/relationships"><Relationship Id="rId2" Type="http://schemas.microsoft.com/office/2019/04/relationships/externalLinkLongPath" Target="file:///D:\Documents%20and%20Settings\carolina.meza\Escritorio\HERRAMIENTAS%20DISE&#209;O\PROYECTOS%20MODELOS\Operadores%20de%20Servicios\Otros\Temporales\Proyecto%20Alcantarillado%20Caucasia\presupuesto_anza\Ppto%20Aldo%20EL%20Paraiso%20version%202.xls?564E65A6" TargetMode="External"/><Relationship Id="rId1" Type="http://schemas.openxmlformats.org/officeDocument/2006/relationships/externalLinkPath" Target="file:///\\564E65A6\Ppto%20Aldo%20EL%20Paraiso%20version%202.xls" TargetMode="External"/></Relationships>
</file>

<file path=xl/externalLinks/_rels/externalLink174.xml.rels><?xml version="1.0" encoding="UTF-8" standalone="yes"?>
<Relationships xmlns="http://schemas.openxmlformats.org/package/2006/relationships"><Relationship Id="rId2" Type="http://schemas.microsoft.com/office/2019/04/relationships/externalLinkLongPath" Target="/Documents%20and%20Settings/carolina.meza/Escritorio/HERRAMIENTAS%20DISE&#209;O/PROYECTOS%20MODELOS/Operadores%20de%20Servicios/Otros/Temporales/Proyecto%20Alcantarillado%20Caucasia/presupuesto_anza/Ppto%20Aldo%20EL%20Paraiso%20version%202.xls?ABC1487E" TargetMode="External"/><Relationship Id="rId1" Type="http://schemas.openxmlformats.org/officeDocument/2006/relationships/externalLinkPath" Target="file:///\\ABC1487E\Ppto%20Aldo%20EL%20Paraiso%20version%202.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J:\Users\HP\Downloads\0-Valencia\Terminal\TERMINAL%20VALENCIA\ASPECTOS%20TECNICOS\AN.PREC.TERM.FICHAS.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Pc-wvega\PROYECTOS%20EN%20EJECUCION\WINNT\Profiles\mvelezs\Configuraci&#243;n%20local\Archivos%20temporales%20de%20Internet\OLK295\ConsolidadoSubcircuito1.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https://d.docs.live.net/S.G.C%20Aguas/Proceso%20Interventor&#237;a/tEMPORALTRAMOS.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S.G.C%20Aguas/Proceso%20Interventor&#237;a/tEMPORALTRAMOS.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d.docs.live.net/Users/Usuario/Downloads/B04-CANCHA%20MULTIFUNCIONAL%20(640m)/4.%20Cantidades%20y%20Especificaciones/Cantidades_640_Multifuncional.xlsx"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Users/Usuario/Downloads/B04-CANCHA%20MULTIFUNCIONAL%20(640m)/4.%20Cantidades%20y%20Especificaciones/Cantidades_640_Multifuncional.xlsx"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564E65A6\Presuesto%20definitivo%20alcantarillado.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Presupuesto_750%20_Baja_Suelo%20AB%20actualizado%202015%20con%20ICCP.xlsx"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d.docs.live.net/Users/jmperez/Documents/TECNICA/DEPORTE%20Y%20RECREACION/02%20ESTANDARIZADO%20POLIDEPORTIVO/Presupuesto_750%20_Baja_Suelo%20AB%20actualizado%202015%20con%20ICCP.xlsx"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Pc-eleal\Brice&#241;o\AAS\BASE\HOJA%20BASE\BASE%20DE%20PRESUPUESTO.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Polideportivos%20madrid/Presupuesto%20herramientas%20de%20calculo/MATRIZ%20PARA%20EL%20CALCULO%20DEL%20AIU%202009.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s://d.docs.live.net/Polideportivos%20madrid/Presupuesto%20herramientas%20de%20calculo/MATRIZ%20PARA%20EL%20CALCULO%20DEL%20AIU%202009.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Depanal\depanal\MIJ\NL%20Costeos\Costeo%20Consultoria%20Bancol.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s://d.docs.live.net/ELOPEZV/My%20Documents/GSP/CAUCASIA/Caucasia/OBRA/9.%20Presupuesto%20LIC-37-02-2020%20ajustado%20para%20contra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oros"/>
      <sheetName val="Caudales"/>
      <sheetName val="Estructura"/>
      <sheetName val="Hoja2"/>
      <sheetName val="OPS&amp;OMS"/>
      <sheetName val="Diseño 2"/>
      <sheetName val="Diseño 3"/>
      <sheetName val="Hoja1"/>
      <sheetName val="Tesis"/>
    </sheetNames>
    <sheetDataSet>
      <sheetData sheetId="0" refreshError="1"/>
      <sheetData sheetId="1" refreshError="1"/>
      <sheetData sheetId="2" refreshError="1"/>
      <sheetData sheetId="3" refreshError="1"/>
      <sheetData sheetId="4" refreshError="1">
        <row r="1">
          <cell r="A1" t="str">
            <v>CALCULO DE LAGUNAS DE ESTABILIZACION</v>
          </cell>
        </row>
        <row r="2">
          <cell r="A2" t="str">
            <v>ELABORADO POR EL INGENIERO LUIS SANCHEZ S. ASESOR OPS/OMS</v>
          </cell>
        </row>
        <row r="4">
          <cell r="A4" t="str">
            <v>CALCULOS REALIZADOS PARA EL SISTEMA DE TRATAMIENTO DEL MATADERO DE VALENCIA</v>
          </cell>
        </row>
        <row r="6">
          <cell r="A6" t="str">
            <v xml:space="preserve">                                  D A T O S</v>
          </cell>
        </row>
        <row r="7">
          <cell r="A7" t="str">
            <v>=</v>
          </cell>
          <cell r="B7" t="str">
            <v>=</v>
          </cell>
          <cell r="C7" t="str">
            <v>=</v>
          </cell>
          <cell r="D7" t="str">
            <v>=</v>
          </cell>
          <cell r="E7" t="str">
            <v>=</v>
          </cell>
          <cell r="I7" t="str">
            <v>/pprPAG1~agpq~</v>
          </cell>
        </row>
        <row r="8">
          <cell r="A8" t="str">
            <v>VARIABLES</v>
          </cell>
          <cell r="B8" t="str">
            <v>SIMBOLO</v>
          </cell>
          <cell r="C8" t="str">
            <v>VALOR</v>
          </cell>
          <cell r="D8" t="str">
            <v>UNIDAD</v>
          </cell>
          <cell r="E8" t="str">
            <v>FORMULA</v>
          </cell>
        </row>
        <row r="9">
          <cell r="A9" t="str">
            <v>=</v>
          </cell>
          <cell r="B9" t="str">
            <v>=</v>
          </cell>
          <cell r="C9" t="str">
            <v>=</v>
          </cell>
          <cell r="D9" t="str">
            <v>=</v>
          </cell>
          <cell r="E9" t="str">
            <v>=</v>
          </cell>
        </row>
        <row r="11">
          <cell r="A11" t="str">
            <v>POBLACION DE DISEÑO</v>
          </cell>
          <cell r="B11" t="str">
            <v>P</v>
          </cell>
          <cell r="C11">
            <v>30.76923076923077</v>
          </cell>
          <cell r="D11" t="str">
            <v>hab</v>
          </cell>
          <cell r="E11" t="str">
            <v>Variable</v>
          </cell>
        </row>
        <row r="13">
          <cell r="A13" t="str">
            <v>APORTE NETO DE AGUA RESIDUAL</v>
          </cell>
          <cell r="B13" t="str">
            <v>q</v>
          </cell>
          <cell r="C13">
            <v>1400</v>
          </cell>
          <cell r="D13" t="str">
            <v>lt/hab/día</v>
          </cell>
          <cell r="E13" t="str">
            <v>Variable</v>
          </cell>
        </row>
        <row r="14">
          <cell r="I14" t="str">
            <v>/WGPE~</v>
          </cell>
        </row>
        <row r="15">
          <cell r="A15" t="str">
            <v>CARGA ORGANICA POR HABITANTE</v>
          </cell>
          <cell r="B15" t="str">
            <v>Co</v>
          </cell>
          <cell r="C15">
            <v>2925</v>
          </cell>
          <cell r="D15" t="str">
            <v>gr/hab/día</v>
          </cell>
          <cell r="E15" t="str">
            <v>Variable</v>
          </cell>
        </row>
        <row r="17">
          <cell r="A17" t="str">
            <v>CARGA ORGANICA TOTAL</v>
          </cell>
          <cell r="B17" t="str">
            <v>Ct</v>
          </cell>
          <cell r="C17">
            <v>90</v>
          </cell>
          <cell r="D17" t="str">
            <v>kg/día</v>
          </cell>
          <cell r="E17" t="str">
            <v>P x Co/1000</v>
          </cell>
        </row>
        <row r="19">
          <cell r="A19" t="str">
            <v>TEMP AMBIENTE PROMEDIO DEL MES MAS FRIO</v>
          </cell>
          <cell r="B19" t="str">
            <v>T</v>
          </cell>
          <cell r="C19">
            <v>18</v>
          </cell>
          <cell r="D19" t="str">
            <v>C</v>
          </cell>
          <cell r="E19" t="str">
            <v>Variable</v>
          </cell>
        </row>
        <row r="21">
          <cell r="A21" t="str">
            <v>DBO AL INGRESO</v>
          </cell>
          <cell r="B21" t="str">
            <v>Lo</v>
          </cell>
          <cell r="C21">
            <v>2089.2857142857142</v>
          </cell>
          <cell r="D21" t="str">
            <v>mg/lt</v>
          </cell>
          <cell r="E21" t="str">
            <v>Ct x 10^3/Q</v>
          </cell>
        </row>
        <row r="23">
          <cell r="A23" t="str">
            <v>CARGA BACTERIAL</v>
          </cell>
          <cell r="B23" t="str">
            <v>N1</v>
          </cell>
          <cell r="C23">
            <v>50000000</v>
          </cell>
          <cell r="D23" t="str">
            <v>CF/100 ml</v>
          </cell>
          <cell r="E23" t="str">
            <v>Variable</v>
          </cell>
        </row>
        <row r="25">
          <cell r="A25" t="str">
            <v>VOLUMEN DE AGUA RESIDUAL</v>
          </cell>
          <cell r="B25" t="str">
            <v>Q</v>
          </cell>
          <cell r="C25">
            <v>43.07692307692308</v>
          </cell>
          <cell r="D25" t="str">
            <v>m^3/dia</v>
          </cell>
          <cell r="E25" t="str">
            <v>P x q/1000</v>
          </cell>
        </row>
        <row r="26">
          <cell r="A26" t="str">
            <v>=</v>
          </cell>
          <cell r="B26" t="str">
            <v>=</v>
          </cell>
          <cell r="C26" t="str">
            <v>=</v>
          </cell>
          <cell r="D26" t="str">
            <v>=</v>
          </cell>
          <cell r="E26" t="str">
            <v>=</v>
          </cell>
        </row>
        <row r="48">
          <cell r="D48" t="str">
            <v>=</v>
          </cell>
          <cell r="E48" t="str">
            <v>=</v>
          </cell>
        </row>
        <row r="49">
          <cell r="D49" t="str">
            <v>REMOCION DE DBO EN %</v>
          </cell>
        </row>
        <row r="50">
          <cell r="D50" t="str">
            <v>%Ra</v>
          </cell>
        </row>
        <row r="51">
          <cell r="D51" t="str">
            <v>=</v>
          </cell>
          <cell r="E51" t="str">
            <v>=</v>
          </cell>
        </row>
        <row r="53">
          <cell r="D53" t="str">
            <v>40</v>
          </cell>
        </row>
        <row r="55">
          <cell r="D55" t="str">
            <v>2*T + 20</v>
          </cell>
        </row>
        <row r="57">
          <cell r="D57" t="str">
            <v>60</v>
          </cell>
        </row>
        <row r="59">
          <cell r="D59" t="str">
            <v>=</v>
          </cell>
        </row>
        <row r="63">
          <cell r="D63" t="str">
            <v>gr/m3/día</v>
          </cell>
        </row>
        <row r="67">
          <cell r="D67" t="str">
            <v>%</v>
          </cell>
        </row>
        <row r="71">
          <cell r="A71" t="str">
            <v xml:space="preserve">                   CALCULO DE LA LAGUNA ANAEROBICA</v>
          </cell>
        </row>
        <row r="74">
          <cell r="A74" t="str">
            <v>=</v>
          </cell>
          <cell r="B74" t="str">
            <v>=</v>
          </cell>
          <cell r="C74" t="str">
            <v>=</v>
          </cell>
          <cell r="D74" t="str">
            <v>=</v>
          </cell>
        </row>
        <row r="75">
          <cell r="A75" t="str">
            <v>PARAMETRO</v>
          </cell>
          <cell r="C75" t="str">
            <v>VALOR</v>
          </cell>
          <cell r="D75" t="str">
            <v>UNIDAD</v>
          </cell>
        </row>
        <row r="76">
          <cell r="A76" t="str">
            <v>=</v>
          </cell>
          <cell r="B76" t="str">
            <v>=</v>
          </cell>
          <cell r="C76" t="str">
            <v>=</v>
          </cell>
          <cell r="D76" t="str">
            <v>=</v>
          </cell>
        </row>
        <row r="78">
          <cell r="A78" t="str">
            <v>Carga total admisible</v>
          </cell>
          <cell r="B78" t="str">
            <v>CA</v>
          </cell>
          <cell r="C78">
            <v>260</v>
          </cell>
          <cell r="D78" t="str">
            <v>gr/m3/día</v>
          </cell>
        </row>
        <row r="80">
          <cell r="A80" t="str">
            <v>% de Remoción de DBO</v>
          </cell>
          <cell r="B80" t="str">
            <v>%Ra</v>
          </cell>
          <cell r="C80">
            <v>56</v>
          </cell>
          <cell r="D80" t="str">
            <v>%</v>
          </cell>
        </row>
        <row r="82">
          <cell r="A82" t="str">
            <v>Volumen de la laguna</v>
          </cell>
          <cell r="B82" t="str">
            <v>V</v>
          </cell>
          <cell r="C82">
            <v>346.15384615384613</v>
          </cell>
          <cell r="D82" t="str">
            <v>m3</v>
          </cell>
        </row>
        <row r="84">
          <cell r="A84" t="str">
            <v>Tiempo de retención</v>
          </cell>
          <cell r="B84" t="str">
            <v>t1</v>
          </cell>
          <cell r="C84">
            <v>8.0357142857142847</v>
          </cell>
          <cell r="D84" t="str">
            <v>días</v>
          </cell>
        </row>
        <row r="86">
          <cell r="A86" t="str">
            <v>Profundidad de laguna</v>
          </cell>
          <cell r="B86" t="str">
            <v>h</v>
          </cell>
          <cell r="C86">
            <v>3.5</v>
          </cell>
          <cell r="D86" t="str">
            <v>metros</v>
          </cell>
        </row>
        <row r="88">
          <cell r="A88" t="str">
            <v>Area de laguna</v>
          </cell>
          <cell r="B88" t="str">
            <v>A</v>
          </cell>
          <cell r="C88">
            <v>98.901098901098891</v>
          </cell>
          <cell r="D88" t="str">
            <v>m2</v>
          </cell>
        </row>
        <row r="90">
          <cell r="A90" t="str">
            <v>DBO a la salida</v>
          </cell>
          <cell r="B90" t="str">
            <v>L1</v>
          </cell>
          <cell r="C90">
            <v>919.28571428571422</v>
          </cell>
          <cell r="D90" t="str">
            <v>mg/lt</v>
          </cell>
        </row>
        <row r="92">
          <cell r="A92" t="str">
            <v>Número de lagunas</v>
          </cell>
          <cell r="B92" t="str">
            <v>u</v>
          </cell>
          <cell r="C92">
            <v>1</v>
          </cell>
          <cell r="D92" t="str">
            <v>unidades</v>
          </cell>
        </row>
        <row r="94">
          <cell r="A94" t="str">
            <v>Relación Largo/Ancho</v>
          </cell>
          <cell r="B94" t="str">
            <v>r</v>
          </cell>
          <cell r="C94">
            <v>1</v>
          </cell>
        </row>
        <row r="96">
          <cell r="A96" t="str">
            <v>Ancho medio</v>
          </cell>
          <cell r="B96" t="str">
            <v>w</v>
          </cell>
          <cell r="C96">
            <v>9.9449031619769368</v>
          </cell>
          <cell r="D96" t="str">
            <v>metros</v>
          </cell>
        </row>
        <row r="98">
          <cell r="A98" t="str">
            <v>Largo medio</v>
          </cell>
          <cell r="B98" t="str">
            <v>l</v>
          </cell>
          <cell r="C98">
            <v>9.9449031619769368</v>
          </cell>
          <cell r="D98" t="str">
            <v>metros</v>
          </cell>
        </row>
        <row r="100">
          <cell r="A100" t="str">
            <v>Ancho del Espejo de agua</v>
          </cell>
          <cell r="B100" t="str">
            <v>w1</v>
          </cell>
          <cell r="C100">
            <v>20.444903161976939</v>
          </cell>
          <cell r="D100" t="str">
            <v>metros</v>
          </cell>
        </row>
        <row r="102">
          <cell r="A102" t="str">
            <v>Largo del Espejo de agua</v>
          </cell>
          <cell r="B102" t="str">
            <v>l1</v>
          </cell>
          <cell r="C102">
            <v>20.444903161976939</v>
          </cell>
          <cell r="D102" t="str">
            <v>metros</v>
          </cell>
        </row>
        <row r="104">
          <cell r="A104" t="str">
            <v>Ancho fondo</v>
          </cell>
          <cell r="B104" t="str">
            <v>wf</v>
          </cell>
          <cell r="C104">
            <v>-0.5550968380230632</v>
          </cell>
          <cell r="D104" t="str">
            <v>metros</v>
          </cell>
        </row>
        <row r="106">
          <cell r="A106" t="str">
            <v>Largo fondo</v>
          </cell>
          <cell r="B106" t="str">
            <v>lf</v>
          </cell>
          <cell r="C106">
            <v>-0.5550968380230632</v>
          </cell>
          <cell r="D106" t="str">
            <v>metros</v>
          </cell>
        </row>
        <row r="108">
          <cell r="A108" t="str">
            <v>Ancho de Cresta</v>
          </cell>
          <cell r="B108" t="str">
            <v>wc</v>
          </cell>
          <cell r="C108">
            <v>23.444903161976939</v>
          </cell>
          <cell r="D108" t="str">
            <v>metros</v>
          </cell>
        </row>
        <row r="110">
          <cell r="A110" t="str">
            <v>Largo de Cresta</v>
          </cell>
          <cell r="B110" t="str">
            <v>lc</v>
          </cell>
          <cell r="C110">
            <v>23.444903161976939</v>
          </cell>
          <cell r="D110" t="str">
            <v>metros</v>
          </cell>
        </row>
        <row r="112">
          <cell r="A112" t="str">
            <v>Area lagunas  anerobicas</v>
          </cell>
          <cell r="B112" t="str">
            <v>an</v>
          </cell>
          <cell r="C112">
            <v>549.66348427447622</v>
          </cell>
          <cell r="D112" t="str">
            <v>m^2</v>
          </cell>
        </row>
        <row r="114">
          <cell r="A114" t="str">
            <v>=</v>
          </cell>
          <cell r="B114" t="str">
            <v>=</v>
          </cell>
          <cell r="C114" t="str">
            <v>=</v>
          </cell>
          <cell r="D114" t="str">
            <v>=</v>
          </cell>
        </row>
        <row r="118">
          <cell r="A118" t="str">
            <v>CALCULO DE LAGUNAS FACULTATIVAS</v>
          </cell>
        </row>
        <row r="119">
          <cell r="A119" t="str">
            <v>-------------------------------</v>
          </cell>
        </row>
        <row r="121">
          <cell r="A121" t="str">
            <v>La tasa de carga admisible para lagunas facultativas según Mara (1987)</v>
          </cell>
        </row>
        <row r="122">
          <cell r="A122" t="str">
            <v>es:</v>
          </cell>
        </row>
        <row r="124">
          <cell r="A124" t="str">
            <v xml:space="preserve">               CAF = 350 * (1.107 - 0.002 * T)^(T - 25)</v>
          </cell>
        </row>
        <row r="127">
          <cell r="A127" t="str">
            <v>La carga admisible de DBO para lagunas facultativas es:</v>
          </cell>
        </row>
        <row r="129">
          <cell r="C129">
            <v>216.5418029934784</v>
          </cell>
          <cell r="D129" t="str">
            <v>kg/ha/día</v>
          </cell>
        </row>
        <row r="131">
          <cell r="A131" t="str">
            <v>Porcentaje de Remoción de DBO</v>
          </cell>
        </row>
        <row r="133">
          <cell r="A133" t="str">
            <v>% Rf = ( 0.725 * CAF + 10.75) * 100/(CAF)       [Mc Garry y Pescod 1970 ]</v>
          </cell>
        </row>
        <row r="135">
          <cell r="A135" t="str">
            <v xml:space="preserve">El porcentaje de remoción es :    </v>
          </cell>
          <cell r="B135">
            <v>77.464399414520329</v>
          </cell>
        </row>
        <row r="138">
          <cell r="A138" t="str">
            <v xml:space="preserve">                   CALCULO DE LA LAGUNA FACULTATIVA</v>
          </cell>
        </row>
        <row r="141">
          <cell r="A141" t="str">
            <v>=</v>
          </cell>
          <cell r="B141" t="str">
            <v>=</v>
          </cell>
          <cell r="C141" t="str">
            <v>=</v>
          </cell>
          <cell r="D141" t="str">
            <v>=</v>
          </cell>
          <cell r="E141" t="str">
            <v>=</v>
          </cell>
        </row>
        <row r="142">
          <cell r="A142" t="str">
            <v>PARAMETRO</v>
          </cell>
          <cell r="C142" t="str">
            <v>VALOR</v>
          </cell>
          <cell r="D142" t="str">
            <v>UNIDAD</v>
          </cell>
          <cell r="E142" t="str">
            <v>Variable</v>
          </cell>
        </row>
        <row r="143">
          <cell r="A143" t="str">
            <v>=</v>
          </cell>
          <cell r="B143" t="str">
            <v>=</v>
          </cell>
          <cell r="C143" t="str">
            <v>=</v>
          </cell>
          <cell r="D143" t="str">
            <v>=</v>
          </cell>
          <cell r="E143" t="str">
            <v>=</v>
          </cell>
        </row>
        <row r="145">
          <cell r="A145" t="str">
            <v>Carga total admisible</v>
          </cell>
          <cell r="B145" t="str">
            <v>CAF</v>
          </cell>
          <cell r="C145">
            <v>216.54</v>
          </cell>
          <cell r="D145" t="str">
            <v>Kg/ha/día</v>
          </cell>
          <cell r="E145" t="str">
            <v>Variable</v>
          </cell>
        </row>
        <row r="147">
          <cell r="A147" t="str">
            <v>Carga al ingreso</v>
          </cell>
          <cell r="B147" t="str">
            <v>Ct1</v>
          </cell>
          <cell r="C147">
            <v>39.6</v>
          </cell>
          <cell r="D147" t="str">
            <v>kg/día</v>
          </cell>
          <cell r="E147" t="str">
            <v>Ct*(100-Ra)/100</v>
          </cell>
        </row>
        <row r="149">
          <cell r="A149" t="str">
            <v>Area</v>
          </cell>
          <cell r="B149" t="str">
            <v>Af</v>
          </cell>
          <cell r="C149">
            <v>1828.7614297589362</v>
          </cell>
          <cell r="D149" t="str">
            <v>m2</v>
          </cell>
          <cell r="E149" t="str">
            <v>Ct1*10^4/CAF</v>
          </cell>
        </row>
        <row r="151">
          <cell r="A151" t="str">
            <v>Profundidad de laguna</v>
          </cell>
          <cell r="B151" t="str">
            <v>hf</v>
          </cell>
          <cell r="C151">
            <v>1.6</v>
          </cell>
          <cell r="D151" t="str">
            <v>metros</v>
          </cell>
          <cell r="E151" t="str">
            <v>Variable</v>
          </cell>
        </row>
        <row r="153">
          <cell r="A153" t="str">
            <v>Volumen</v>
          </cell>
          <cell r="B153" t="str">
            <v>Vf</v>
          </cell>
          <cell r="C153">
            <v>2926.0182876142981</v>
          </cell>
          <cell r="D153" t="str">
            <v>m3</v>
          </cell>
          <cell r="E153" t="str">
            <v>Af * hf</v>
          </cell>
        </row>
        <row r="155">
          <cell r="A155" t="str">
            <v>Tiempo de retención</v>
          </cell>
          <cell r="B155" t="str">
            <v>t2</v>
          </cell>
          <cell r="C155">
            <v>67.925424533903339</v>
          </cell>
          <cell r="D155" t="str">
            <v>días</v>
          </cell>
          <cell r="E155" t="str">
            <v>Vf/Q</v>
          </cell>
        </row>
        <row r="157">
          <cell r="A157" t="str">
            <v>Carga a la salida</v>
          </cell>
          <cell r="B157" t="str">
            <v>Ct2</v>
          </cell>
          <cell r="C157">
            <v>8.9240978318499504</v>
          </cell>
          <cell r="D157" t="str">
            <v>kg/día</v>
          </cell>
          <cell r="E157" t="str">
            <v>Ct1 * (100-Rf)/100</v>
          </cell>
        </row>
        <row r="159">
          <cell r="A159" t="str">
            <v>DBO a la salida</v>
          </cell>
          <cell r="B159" t="str">
            <v>L2</v>
          </cell>
          <cell r="C159">
            <v>207.16655681080243</v>
          </cell>
          <cell r="D159" t="str">
            <v>mg/lt</v>
          </cell>
          <cell r="E159" t="str">
            <v>Ct2 x 1000000/P/q</v>
          </cell>
        </row>
        <row r="161">
          <cell r="A161" t="str">
            <v>Número de lagunas</v>
          </cell>
          <cell r="B161" t="str">
            <v>uf</v>
          </cell>
          <cell r="C161">
            <v>1</v>
          </cell>
          <cell r="D161" t="str">
            <v>unidades</v>
          </cell>
          <cell r="E161" t="str">
            <v>Variable</v>
          </cell>
        </row>
        <row r="163">
          <cell r="A163" t="str">
            <v>Relación Largo/Ancho</v>
          </cell>
          <cell r="B163" t="str">
            <v>r</v>
          </cell>
          <cell r="C163">
            <v>2</v>
          </cell>
          <cell r="E163" t="str">
            <v>Variable</v>
          </cell>
        </row>
        <row r="165">
          <cell r="A165" t="str">
            <v>Ancho medio</v>
          </cell>
          <cell r="B165" t="str">
            <v>wf</v>
          </cell>
          <cell r="C165">
            <v>30.238728724592047</v>
          </cell>
          <cell r="D165" t="str">
            <v>metros</v>
          </cell>
          <cell r="E165" t="str">
            <v xml:space="preserve">      (Af/uf/r)^1/2</v>
          </cell>
        </row>
        <row r="167">
          <cell r="A167" t="str">
            <v>Largo medio</v>
          </cell>
          <cell r="B167" t="str">
            <v>l</v>
          </cell>
          <cell r="C167">
            <v>60.477457449184094</v>
          </cell>
          <cell r="D167" t="str">
            <v>metros</v>
          </cell>
          <cell r="E167" t="str">
            <v xml:space="preserve">wf x r </v>
          </cell>
        </row>
        <row r="169">
          <cell r="A169" t="str">
            <v>Ancho del Espejo de agua</v>
          </cell>
          <cell r="B169" t="str">
            <v>w1</v>
          </cell>
          <cell r="C169">
            <v>35.038728724592048</v>
          </cell>
          <cell r="D169" t="str">
            <v>metros</v>
          </cell>
          <cell r="E169" t="str">
            <v xml:space="preserve">        3h+wf</v>
          </cell>
        </row>
        <row r="171">
          <cell r="A171" t="str">
            <v>Largo del Espejo de agua</v>
          </cell>
          <cell r="B171" t="str">
            <v>l1</v>
          </cell>
          <cell r="C171">
            <v>65.277457449184098</v>
          </cell>
          <cell r="D171" t="str">
            <v>metros</v>
          </cell>
          <cell r="E171" t="str">
            <v xml:space="preserve">        3h+lf</v>
          </cell>
        </row>
        <row r="173">
          <cell r="A173" t="str">
            <v>Ancho fondo</v>
          </cell>
          <cell r="B173" t="str">
            <v>wf</v>
          </cell>
          <cell r="C173">
            <v>25.438728724592046</v>
          </cell>
          <cell r="D173" t="str">
            <v>metros</v>
          </cell>
          <cell r="E173" t="str">
            <v xml:space="preserve">        wf-3*h</v>
          </cell>
        </row>
        <row r="175">
          <cell r="A175" t="str">
            <v>Largo fondo</v>
          </cell>
          <cell r="B175" t="str">
            <v>lf</v>
          </cell>
          <cell r="C175">
            <v>55.677457449184089</v>
          </cell>
          <cell r="D175" t="str">
            <v>metros</v>
          </cell>
          <cell r="E175" t="str">
            <v xml:space="preserve">         lf-3*h</v>
          </cell>
        </row>
        <row r="177">
          <cell r="A177" t="str">
            <v>Ancho de Cresta</v>
          </cell>
          <cell r="B177" t="str">
            <v>wc</v>
          </cell>
          <cell r="C177">
            <v>38.038728724592048</v>
          </cell>
          <cell r="D177" t="str">
            <v>metros</v>
          </cell>
          <cell r="E177" t="str">
            <v xml:space="preserve">        w1 + 3</v>
          </cell>
        </row>
        <row r="179">
          <cell r="A179" t="str">
            <v>Largo de Cresta</v>
          </cell>
          <cell r="B179" t="str">
            <v>lc</v>
          </cell>
          <cell r="C179">
            <v>68.277457449184098</v>
          </cell>
          <cell r="D179" t="str">
            <v>metros</v>
          </cell>
          <cell r="E179" t="str">
            <v xml:space="preserve">        lf + 3</v>
          </cell>
        </row>
        <row r="181">
          <cell r="A181" t="str">
            <v>Area lagunas  facultativas</v>
          </cell>
          <cell r="B181" t="str">
            <v>an</v>
          </cell>
          <cell r="C181">
            <v>2597.1876819143904</v>
          </cell>
          <cell r="D181" t="str">
            <v>m^2</v>
          </cell>
          <cell r="E181" t="str">
            <v xml:space="preserve">    wc * lc * uf</v>
          </cell>
        </row>
        <row r="183">
          <cell r="A183" t="str">
            <v>=</v>
          </cell>
          <cell r="B183" t="str">
            <v>=</v>
          </cell>
          <cell r="C183" t="str">
            <v>=</v>
          </cell>
          <cell r="D183" t="str">
            <v>=</v>
          </cell>
          <cell r="E183" t="str">
            <v>=</v>
          </cell>
        </row>
        <row r="187">
          <cell r="A187" t="str">
            <v>CALCULO DE LAGUNAS DE MADURACION</v>
          </cell>
        </row>
        <row r="188">
          <cell r="A188" t="str">
            <v>--------------------------------</v>
          </cell>
        </row>
        <row r="190">
          <cell r="A190" t="str">
            <v>La constante de remoción de CF se resume en la siguiente ecuación:</v>
          </cell>
        </row>
        <row r="192">
          <cell r="A192" t="str">
            <v xml:space="preserve">                         Kb = 2,6 * 1,19 ^(T - 20)</v>
          </cell>
        </row>
        <row r="194">
          <cell r="A194" t="str">
            <v>Para una temperatura de</v>
          </cell>
          <cell r="B194">
            <v>18</v>
          </cell>
          <cell r="C194" t="str">
            <v>C su valor será el siguiente:</v>
          </cell>
        </row>
        <row r="196">
          <cell r="C196">
            <v>1.8360285290586824</v>
          </cell>
          <cell r="D196" t="str">
            <v>dia^-1</v>
          </cell>
        </row>
        <row r="198">
          <cell r="A198" t="str">
            <v>La remoción de coliformes del conjunto se puede hallar con la siguien-</v>
          </cell>
        </row>
        <row r="199">
          <cell r="A199" t="str">
            <v>te ecuación:</v>
          </cell>
        </row>
        <row r="201">
          <cell r="A201" t="str">
            <v xml:space="preserve">  ====&gt; Ne = N1 / [(1 + Kb*t1) * (1 + Kb*t2) * (1 + Kb*t3)^n]  &lt;====</v>
          </cell>
        </row>
        <row r="203">
          <cell r="A203" t="str">
            <v>donde:</v>
          </cell>
        </row>
        <row r="205">
          <cell r="A205" t="str">
            <v xml:space="preserve">       t1 = tiempo de retención en lagunas anaeróbicas</v>
          </cell>
        </row>
        <row r="206">
          <cell r="A206" t="str">
            <v xml:space="preserve">       t2 = tiempo de retención en lagunas facultativas</v>
          </cell>
        </row>
        <row r="207">
          <cell r="A207" t="str">
            <v xml:space="preserve">       t3 = tiempo de retencion en lagunas de maduración</v>
          </cell>
        </row>
        <row r="208">
          <cell r="A208" t="str">
            <v xml:space="preserve">       n  = número de lagunas de maduración  </v>
          </cell>
        </row>
        <row r="212">
          <cell r="A212" t="str">
            <v xml:space="preserve">                   CALCULO DE LA LAGUNA DE MADURACION</v>
          </cell>
        </row>
        <row r="214">
          <cell r="D214">
            <v>99.995797881483981</v>
          </cell>
        </row>
        <row r="215">
          <cell r="A215" t="str">
            <v>=</v>
          </cell>
          <cell r="B215" t="str">
            <v>=</v>
          </cell>
          <cell r="C215" t="str">
            <v>=</v>
          </cell>
          <cell r="D215" t="str">
            <v>=</v>
          </cell>
          <cell r="E215" t="str">
            <v>=</v>
          </cell>
        </row>
        <row r="216">
          <cell r="A216" t="str">
            <v>PARAMETRO</v>
          </cell>
          <cell r="C216" t="str">
            <v>VALOR</v>
          </cell>
          <cell r="D216" t="str">
            <v>UNIDAD</v>
          </cell>
          <cell r="E216" t="str">
            <v>FORMULA</v>
          </cell>
        </row>
        <row r="217">
          <cell r="A217" t="str">
            <v>=</v>
          </cell>
          <cell r="B217" t="str">
            <v>=</v>
          </cell>
          <cell r="C217" t="str">
            <v>=</v>
          </cell>
          <cell r="D217" t="str">
            <v>=</v>
          </cell>
          <cell r="E217" t="str">
            <v>=</v>
          </cell>
        </row>
        <row r="219">
          <cell r="A219" t="str">
            <v>Número de lagunas</v>
          </cell>
          <cell r="B219" t="str">
            <v>n</v>
          </cell>
          <cell r="C219">
            <v>1</v>
          </cell>
          <cell r="D219" t="str">
            <v>un</v>
          </cell>
          <cell r="E219" t="str">
            <v>Variable</v>
          </cell>
        </row>
        <row r="221">
          <cell r="A221" t="str">
            <v>Tiempo de retención</v>
          </cell>
          <cell r="B221" t="str">
            <v>t3</v>
          </cell>
          <cell r="C221">
            <v>6</v>
          </cell>
          <cell r="D221" t="str">
            <v>días</v>
          </cell>
          <cell r="E221" t="str">
            <v>Variable</v>
          </cell>
        </row>
        <row r="223">
          <cell r="A223" t="str">
            <v>Remoción total de CF</v>
          </cell>
          <cell r="B223" t="str">
            <v>Ne</v>
          </cell>
          <cell r="C223">
            <v>2101.0592580091184</v>
          </cell>
          <cell r="D223" t="str">
            <v>CF/100 ml</v>
          </cell>
          <cell r="E223" t="str">
            <v>===&gt; Ne &lt;====</v>
          </cell>
        </row>
        <row r="225">
          <cell r="A225" t="str">
            <v xml:space="preserve">Volumen </v>
          </cell>
          <cell r="B225" t="str">
            <v>Vm</v>
          </cell>
          <cell r="C225">
            <v>258.46153846153845</v>
          </cell>
          <cell r="D225" t="str">
            <v>m3</v>
          </cell>
          <cell r="E225" t="str">
            <v>Q x t3</v>
          </cell>
        </row>
        <row r="227">
          <cell r="A227" t="str">
            <v>Profundidad</v>
          </cell>
          <cell r="B227" t="str">
            <v>hm</v>
          </cell>
          <cell r="C227">
            <v>1.5</v>
          </cell>
          <cell r="D227" t="str">
            <v>metros</v>
          </cell>
          <cell r="E227" t="str">
            <v>Variable</v>
          </cell>
        </row>
        <row r="229">
          <cell r="A229" t="str">
            <v>Area a media profundidad cada laguna</v>
          </cell>
          <cell r="B229" t="str">
            <v>Am</v>
          </cell>
          <cell r="C229">
            <v>172.30769230769229</v>
          </cell>
          <cell r="D229" t="str">
            <v>m2</v>
          </cell>
          <cell r="E229" t="str">
            <v>Vm/hm</v>
          </cell>
        </row>
        <row r="231">
          <cell r="A231" t="str">
            <v>Relación Largo/Ancho</v>
          </cell>
          <cell r="B231" t="str">
            <v>r</v>
          </cell>
          <cell r="C231">
            <v>2</v>
          </cell>
          <cell r="E231" t="str">
            <v>Variable</v>
          </cell>
        </row>
        <row r="233">
          <cell r="A233" t="str">
            <v>Ancho medio</v>
          </cell>
          <cell r="B233" t="str">
            <v>wm</v>
          </cell>
          <cell r="C233">
            <v>9.281909617845141</v>
          </cell>
          <cell r="D233" t="str">
            <v>metros</v>
          </cell>
          <cell r="E233" t="str">
            <v xml:space="preserve">      (Am/r)^1/2</v>
          </cell>
        </row>
        <row r="235">
          <cell r="A235" t="str">
            <v>Largo medio</v>
          </cell>
          <cell r="B235" t="str">
            <v>lm</v>
          </cell>
          <cell r="C235">
            <v>18.563819235690282</v>
          </cell>
          <cell r="D235" t="str">
            <v>metros</v>
          </cell>
          <cell r="E235" t="str">
            <v xml:space="preserve">wm x r </v>
          </cell>
        </row>
        <row r="237">
          <cell r="A237" t="str">
            <v>Ancho del Espejo de agua</v>
          </cell>
          <cell r="B237" t="str">
            <v>w1</v>
          </cell>
          <cell r="C237">
            <v>13.781909617845141</v>
          </cell>
          <cell r="D237" t="str">
            <v>metros</v>
          </cell>
          <cell r="E237" t="str">
            <v xml:space="preserve">        3h+wm</v>
          </cell>
        </row>
        <row r="239">
          <cell r="A239" t="str">
            <v>Largo del Espejo de agua</v>
          </cell>
          <cell r="B239" t="str">
            <v>l1</v>
          </cell>
          <cell r="C239">
            <v>23.063819235690282</v>
          </cell>
          <cell r="D239" t="str">
            <v>metros</v>
          </cell>
          <cell r="E239" t="str">
            <v xml:space="preserve">        3h+lm</v>
          </cell>
        </row>
        <row r="241">
          <cell r="A241" t="str">
            <v>Ancho fondo</v>
          </cell>
          <cell r="B241" t="str">
            <v>wf</v>
          </cell>
          <cell r="C241">
            <v>4.781909617845141</v>
          </cell>
          <cell r="D241" t="str">
            <v>metros</v>
          </cell>
          <cell r="E241" t="str">
            <v xml:space="preserve">        wm-3*h</v>
          </cell>
        </row>
        <row r="243">
          <cell r="A243" t="str">
            <v>Largo fondo</v>
          </cell>
          <cell r="B243" t="str">
            <v>lf</v>
          </cell>
          <cell r="C243">
            <v>14.063819235690282</v>
          </cell>
          <cell r="D243" t="str">
            <v>metros</v>
          </cell>
          <cell r="E243" t="str">
            <v xml:space="preserve">         lm-3*h</v>
          </cell>
        </row>
        <row r="245">
          <cell r="A245" t="str">
            <v>Ancho de Cresta</v>
          </cell>
          <cell r="B245" t="str">
            <v>wc</v>
          </cell>
          <cell r="C245">
            <v>16.781909617845141</v>
          </cell>
          <cell r="D245" t="str">
            <v>metros</v>
          </cell>
          <cell r="E245" t="str">
            <v xml:space="preserve">        w1 + 3</v>
          </cell>
        </row>
        <row r="247">
          <cell r="A247" t="str">
            <v>Largo de Cresta</v>
          </cell>
          <cell r="B247" t="str">
            <v>lc</v>
          </cell>
          <cell r="C247">
            <v>26.063819235690282</v>
          </cell>
          <cell r="D247" t="str">
            <v>metros</v>
          </cell>
          <cell r="E247" t="str">
            <v xml:space="preserve">        lf + 3</v>
          </cell>
        </row>
        <row r="249">
          <cell r="A249" t="str">
            <v>Area lagunas maduración</v>
          </cell>
          <cell r="B249" t="str">
            <v>an</v>
          </cell>
          <cell r="C249">
            <v>437.40065870920796</v>
          </cell>
          <cell r="D249" t="str">
            <v>m^2</v>
          </cell>
          <cell r="E249" t="str">
            <v xml:space="preserve">    wc * lc * n</v>
          </cell>
        </row>
        <row r="251">
          <cell r="A251" t="str">
            <v>=</v>
          </cell>
          <cell r="B251" t="str">
            <v>=</v>
          </cell>
          <cell r="C251" t="str">
            <v>=</v>
          </cell>
          <cell r="D251" t="str">
            <v>=</v>
          </cell>
          <cell r="E251" t="str">
            <v>=</v>
          </cell>
        </row>
        <row r="253">
          <cell r="A253" t="str">
            <v>Area total espejo de agua</v>
          </cell>
          <cell r="B253" t="str">
            <v>aea</v>
          </cell>
          <cell r="C253">
            <v>3023.0966608442786</v>
          </cell>
          <cell r="D253" t="str">
            <v>m^2</v>
          </cell>
        </row>
        <row r="255">
          <cell r="A255" t="str">
            <v>Area total del sistema</v>
          </cell>
          <cell r="B255" t="str">
            <v>At</v>
          </cell>
          <cell r="C255">
            <v>3584.2518248980746</v>
          </cell>
          <cell r="D255" t="str">
            <v>m^2</v>
          </cell>
          <cell r="E255" t="str">
            <v xml:space="preserve">     an+af+am</v>
          </cell>
        </row>
        <row r="257">
          <cell r="A257" t="str">
            <v>Area por habitante</v>
          </cell>
          <cell r="B257" t="str">
            <v>a/h</v>
          </cell>
          <cell r="C257">
            <v>116.48818430918742</v>
          </cell>
          <cell r="D257" t="str">
            <v>m^2/hab</v>
          </cell>
          <cell r="E257" t="str">
            <v xml:space="preserve">        At/P</v>
          </cell>
        </row>
        <row r="259">
          <cell r="A259" t="str">
            <v xml:space="preserve">Area total del sistema </v>
          </cell>
          <cell r="C259">
            <v>0.35842518248980748</v>
          </cell>
          <cell r="D259" t="str">
            <v>Ha</v>
          </cell>
        </row>
        <row r="261">
          <cell r="A261" t="str">
            <v>BALANCE HIDRICO</v>
          </cell>
        </row>
        <row r="263">
          <cell r="A263" t="str">
            <v>Precipitacion</v>
          </cell>
          <cell r="B263" t="str">
            <v>p</v>
          </cell>
          <cell r="C263">
            <v>5</v>
          </cell>
          <cell r="D263" t="str">
            <v xml:space="preserve"> mm por dia</v>
          </cell>
          <cell r="E263" t="str">
            <v>Variable</v>
          </cell>
        </row>
        <row r="265">
          <cell r="A265" t="str">
            <v>Infiltracion hacia la Laguna</v>
          </cell>
          <cell r="B265" t="str">
            <v>i</v>
          </cell>
          <cell r="C265">
            <v>0</v>
          </cell>
          <cell r="D265" t="str">
            <v xml:space="preserve"> mm por dia</v>
          </cell>
          <cell r="E265" t="str">
            <v>Variable</v>
          </cell>
        </row>
        <row r="266">
          <cell r="C266" t="str">
            <v xml:space="preserve"> </v>
          </cell>
          <cell r="D266" t="str">
            <v xml:space="preserve"> </v>
          </cell>
          <cell r="E266" t="str">
            <v xml:space="preserve"> </v>
          </cell>
        </row>
        <row r="267">
          <cell r="A267" t="str">
            <v>Evaporacion</v>
          </cell>
          <cell r="B267" t="str">
            <v>e</v>
          </cell>
          <cell r="C267">
            <v>4.5</v>
          </cell>
          <cell r="D267" t="str">
            <v xml:space="preserve"> mm por dia</v>
          </cell>
          <cell r="E267" t="str">
            <v>Variable</v>
          </cell>
        </row>
        <row r="268">
          <cell r="C268" t="str">
            <v xml:space="preserve"> </v>
          </cell>
          <cell r="D268" t="str">
            <v xml:space="preserve"> </v>
          </cell>
          <cell r="E268" t="str">
            <v xml:space="preserve"> </v>
          </cell>
        </row>
        <row r="269">
          <cell r="A269" t="str">
            <v>Percolacion</v>
          </cell>
          <cell r="B269" t="str">
            <v>pr</v>
          </cell>
          <cell r="C269">
            <v>2</v>
          </cell>
          <cell r="D269" t="str">
            <v xml:space="preserve"> mm por dia</v>
          </cell>
          <cell r="E269" t="str">
            <v>Variable</v>
          </cell>
        </row>
        <row r="270">
          <cell r="C270" t="str">
            <v xml:space="preserve"> </v>
          </cell>
        </row>
        <row r="271">
          <cell r="A271" t="str">
            <v>flujo de ingreso</v>
          </cell>
          <cell r="B271" t="str">
            <v>Q</v>
          </cell>
          <cell r="C271">
            <v>43.07692307692308</v>
          </cell>
          <cell r="D271" t="str">
            <v xml:space="preserve"> m3 por dia</v>
          </cell>
          <cell r="E271" t="str">
            <v>P x q/1000</v>
          </cell>
        </row>
        <row r="273">
          <cell r="A273" t="str">
            <v>Variacion de nivel</v>
          </cell>
          <cell r="B273" t="str">
            <v>Vn</v>
          </cell>
          <cell r="C273">
            <v>-1.5</v>
          </cell>
          <cell r="D273" t="str">
            <v xml:space="preserve"> mm por dia</v>
          </cell>
          <cell r="E273" t="str">
            <v>p+i-(e+pr)</v>
          </cell>
        </row>
        <row r="275">
          <cell r="A275" t="str">
            <v>Flujo de salida</v>
          </cell>
          <cell r="B275" t="str">
            <v>Q1</v>
          </cell>
          <cell r="C275">
            <v>38.542278085656662</v>
          </cell>
          <cell r="D275" t="str">
            <v xml:space="preserve"> m3 por dia</v>
          </cell>
          <cell r="E275" t="str">
            <v xml:space="preserve">  Q1=Q-Aea*(p+i)-(e-pr)/1000</v>
          </cell>
        </row>
        <row r="276">
          <cell r="E276" t="str">
            <v>Si Q1 &gt; 0 ===&gt; o.k</v>
          </cell>
        </row>
        <row r="279">
          <cell r="C279" t="str">
            <v xml:space="preserve"> </v>
          </cell>
        </row>
      </sheetData>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BASE_CTOS"/>
      <sheetName val="RESUMEN_GENERAL_OBRAS"/>
      <sheetName val="APU_CAPTACION"/>
      <sheetName val="APU_DESARENDOR"/>
      <sheetName val="APU_ADUCCION"/>
      <sheetName val="POZO_"/>
      <sheetName val="APU_POZO"/>
      <sheetName val="APU_CASETA"/>
      <sheetName val="SIS__BOMBEO"/>
      <sheetName val="APU_SIST_BOMBEO"/>
      <sheetName val="SIS__ELECTRICO"/>
      <sheetName val="APU_SIS__ELECTRICO"/>
      <sheetName val="BASE_CTOS2"/>
      <sheetName val="RESUMEN_GENERAL_OBRAS2"/>
      <sheetName val="APU_CAPTACION2"/>
      <sheetName val="APU_DESARENDOR2"/>
      <sheetName val="APU_ADUCCION2"/>
      <sheetName val="POZO_2"/>
      <sheetName val="APU_POZO2"/>
      <sheetName val="APU_CASETA2"/>
      <sheetName val="SIS__BOMBEO2"/>
      <sheetName val="APU_SIST_BOMBEO2"/>
      <sheetName val="SIS__ELECTRICO2"/>
      <sheetName val="APU_SIS__ELECTRICO2"/>
      <sheetName val="BASE_CTOS1"/>
      <sheetName val="RESUMEN_GENERAL_OBRAS1"/>
      <sheetName val="APU_CAPTACION1"/>
      <sheetName val="APU_DESARENDOR1"/>
      <sheetName val="APU_ADUCCION1"/>
      <sheetName val="POZO_1"/>
      <sheetName val="APU_POZO1"/>
      <sheetName val="APU_CASETA1"/>
      <sheetName val="SIS__BOMBEO1"/>
      <sheetName val="APU_SIST_BOMBEO1"/>
      <sheetName val="SIS__ELECTRICO1"/>
      <sheetName val="APU_SIS__ELECTRICO1"/>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1__bocatoma_la_trinidad2"/>
      <sheetName val="_BOCATOMA_TRINIDAD2"/>
      <sheetName val="2__BOCATOMA_TIRANA2"/>
      <sheetName val="3__DESARENADOR2"/>
      <sheetName val="4__ADUCCION2"/>
      <sheetName val="5__REDES2"/>
      <sheetName val="listado_de_apu2"/>
      <sheetName val="1__bocatoma_la_trinidad1"/>
      <sheetName val="_BOCATOMA_TRINIDAD1"/>
      <sheetName val="2__BOCATOMA_TIRANA1"/>
      <sheetName val="3__DESARENADOR1"/>
      <sheetName val="4__ADUCCION1"/>
      <sheetName val="5__REDES1"/>
      <sheetName val="listado_de_apu1"/>
      <sheetName val="CALCULO PRESTACIONES"/>
      <sheetName val="RESUMEN OBRAS ACUEDUCTO"/>
      <sheetName val="CAPTACIÓN Y DESARENADOR"/>
      <sheetName val="APU CAPTACION-DESARENADOR"/>
      <sheetName val="ADUCCIÓN "/>
      <sheetName val="APU Aducción"/>
      <sheetName val="PTAP"/>
      <sheetName val="APU PTAP"/>
      <sheetName val="TANQUE 130 "/>
      <sheetName val="APU TANQUE"/>
      <sheetName val="REDES"/>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 val="REAJUSTE "/>
      <sheetName val="ACTA MAYORES Y MENORES"/>
      <sheetName val="CRONOGRAMA DE OBRA "/>
      <sheetName val="Red Principal"/>
      <sheetName val="RESUMEN obra"/>
      <sheetName val="1, CAPT Y DES"/>
      <sheetName val="2,ADUCCIÓN"/>
      <sheetName val="4, Opt. PTAP existente"/>
      <sheetName val="8, REDES1"/>
      <sheetName val="9, REDES2"/>
      <sheetName val="Listas"/>
      <sheetName val="Lista"/>
      <sheetName val="Formu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row r="396">
          <cell r="D396">
            <v>4000</v>
          </cell>
        </row>
        <row r="481">
          <cell r="D481">
            <v>6704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APU"/>
      <sheetName val="ANZÁ INTERCEPTOR"/>
      <sheetName val="ANZÁ REDES SECUNDARIAS"/>
      <sheetName val="RESUMEN"/>
    </sheetNames>
    <sheetDataSet>
      <sheetData sheetId="0" refreshError="1"/>
      <sheetData sheetId="1"/>
      <sheetData sheetId="2"/>
      <sheetData sheetId="3"/>
      <sheetData sheetId="4"/>
      <sheetData sheetId="5"/>
      <sheetData sheetId="6" refreshError="1"/>
      <sheetData sheetId="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lista-precio-mat-equipos"/>
      <sheetName val="rendimiento"/>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row r="18">
          <cell r="D18">
            <v>566700</v>
          </cell>
        </row>
      </sheetData>
      <sheetData sheetId="1" refreshError="1"/>
      <sheetData sheetId="2" refreshError="1"/>
      <sheetData sheetId="3">
        <row r="4">
          <cell r="C4">
            <v>0.311</v>
          </cell>
        </row>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row r="12">
          <cell r="C12" t="str">
            <v>Estructura de Control y aforo</v>
          </cell>
        </row>
      </sheetData>
      <sheetData sheetId="8">
        <row r="12">
          <cell r="A12">
            <v>104</v>
          </cell>
        </row>
      </sheetData>
      <sheetData sheetId="9">
        <row r="12">
          <cell r="A12">
            <v>201</v>
          </cell>
        </row>
      </sheetData>
      <sheetData sheetId="10">
        <row r="12">
          <cell r="A12">
            <v>104</v>
          </cell>
        </row>
      </sheetData>
      <sheetData sheetId="11" refreshError="1"/>
      <sheetData sheetId="12">
        <row r="12">
          <cell r="C12" t="str">
            <v>Construcción nuevo tanque</v>
          </cell>
        </row>
      </sheetData>
      <sheetData sheetId="13">
        <row r="12">
          <cell r="A12">
            <v>104</v>
          </cell>
        </row>
      </sheetData>
      <sheetData sheetId="14">
        <row r="12">
          <cell r="B12" t="str">
            <v>1</v>
          </cell>
        </row>
      </sheetData>
      <sheetData sheetId="15">
        <row r="12">
          <cell r="B12" t="str">
            <v>1</v>
          </cell>
        </row>
      </sheetData>
      <sheetData sheetId="16">
        <row r="12">
          <cell r="B12" t="str">
            <v>1</v>
          </cell>
        </row>
      </sheetData>
      <sheetData sheetId="17">
        <row r="12">
          <cell r="A12">
            <v>301</v>
          </cell>
        </row>
      </sheetData>
      <sheetData sheetId="1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 val="1_optimn_PTAP"/>
      <sheetName val="2_redesacto"/>
      <sheetName val="3_optim_Desarenador"/>
      <sheetName val="4_optim_captacion_aducc"/>
      <sheetName val="BASE_CTOS"/>
      <sheetName val="1_optimn_PTAP2"/>
      <sheetName val="2_redesacto2"/>
      <sheetName val="3_optim_Desarenador2"/>
      <sheetName val="4_optim_captacion_aducc2"/>
      <sheetName val="BASE_CTOS2"/>
      <sheetName val="1_optimn_PTAP1"/>
      <sheetName val="2_redesacto1"/>
      <sheetName val="3_optim_Desarenador1"/>
      <sheetName val="4_optim_captacion_aducc1"/>
      <sheetName val="BASE_CTOS1"/>
    </sheetNames>
    <sheetDataSet>
      <sheetData sheetId="0"/>
      <sheetData sheetId="1"/>
      <sheetData sheetId="2"/>
      <sheetData sheetId="3"/>
      <sheetData sheetId="4"/>
      <sheetData sheetId="5"/>
      <sheetData sheetId="6"/>
      <sheetData sheetId="7">
        <row r="353">
          <cell r="D353">
            <v>7552</v>
          </cell>
        </row>
        <row r="424">
          <cell r="D424">
            <v>10500</v>
          </cell>
        </row>
      </sheetData>
      <sheetData sheetId="8">
        <row r="7">
          <cell r="F7">
            <v>154034708.205062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row r="353">
          <cell r="D353">
            <v>7552</v>
          </cell>
        </row>
        <row r="424">
          <cell r="D424">
            <v>10500</v>
          </cell>
        </row>
      </sheetData>
      <sheetData sheetId="8">
        <row r="7">
          <cell r="F7">
            <v>154034708.205062</v>
          </cell>
        </row>
      </sheetData>
      <sheetData sheetId="9"/>
      <sheetData sheetId="10"/>
      <sheetData sheetId="11"/>
      <sheetData sheetId="1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 val="DESAL_"/>
      <sheetName val="BASE_CTOS"/>
      <sheetName val="Red_Los_Balsos"/>
      <sheetName val="Red_El_Edén"/>
      <sheetName val="Red_Principal"/>
      <sheetName val="Colector_principal"/>
      <sheetName val="La_Esperanza"/>
      <sheetName val="DESAL_2"/>
      <sheetName val="BASE_CTOS2"/>
      <sheetName val="Red_Los_Balsos2"/>
      <sheetName val="Red_El_Edén2"/>
      <sheetName val="Red_Principal2"/>
      <sheetName val="Colector_principal2"/>
      <sheetName val="La_Esperanza2"/>
      <sheetName val="DESAL_1"/>
      <sheetName val="BASE_CTOS1"/>
      <sheetName val="Red_Los_Balsos1"/>
      <sheetName val="Red_El_Edén1"/>
      <sheetName val="Red_Principal1"/>
      <sheetName val="Colector_principal1"/>
      <sheetName val="La_Esperanza1"/>
    </sheetNames>
    <sheetDataSet>
      <sheetData sheetId="0"/>
      <sheetData sheetId="1"/>
      <sheetData sheetId="2">
        <row r="13">
          <cell r="D13">
            <v>566700</v>
          </cell>
        </row>
      </sheetData>
      <sheetData sheetId="3">
        <row r="3">
          <cell r="C3">
            <v>0.27699999999999997</v>
          </cell>
        </row>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 val="DESAL_"/>
      <sheetName val="BASE_CTOS"/>
      <sheetName val="Red_Los_Balsos"/>
      <sheetName val="Red_El_Edén"/>
      <sheetName val="Red_Principal"/>
      <sheetName val="Colector_principal"/>
      <sheetName val="La_Esperanza"/>
      <sheetName val="DESAL_2"/>
      <sheetName val="BASE_CTOS2"/>
      <sheetName val="Red_Los_Balsos2"/>
      <sheetName val="Red_El_Edén2"/>
      <sheetName val="Red_Principal2"/>
      <sheetName val="Colector_principal2"/>
      <sheetName val="La_Esperanza2"/>
      <sheetName val="DESAL_1"/>
      <sheetName val="BASE_CTOS1"/>
      <sheetName val="Red_Los_Balsos1"/>
      <sheetName val="Red_El_Edén1"/>
      <sheetName val="Red_Principal1"/>
      <sheetName val="Colector_principal1"/>
      <sheetName val="La_Esperanza1"/>
    </sheetNames>
    <sheetDataSet>
      <sheetData sheetId="0"/>
      <sheetData sheetId="1"/>
      <sheetData sheetId="2">
        <row r="13">
          <cell r="D13">
            <v>566700</v>
          </cell>
        </row>
      </sheetData>
      <sheetData sheetId="3">
        <row r="3">
          <cell r="C3">
            <v>0.27699999999999997</v>
          </cell>
        </row>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 val="RESUMEN_acueducto"/>
      <sheetName val="RESUMEN_alcantarillado"/>
      <sheetName val="RESUMEN_obra"/>
      <sheetName val="1,_CAPT_Y_DES"/>
      <sheetName val="4,_Opt__PTAP_existente"/>
      <sheetName val="5,_PTAP_Versalles"/>
      <sheetName val="6,_TANQUE_230"/>
      <sheetName val="7,_TANQUE_80"/>
      <sheetName val="8,_REDES1"/>
      <sheetName val="9,_REDES2"/>
      <sheetName val="10,_REDES3"/>
      <sheetName val="BASE_CTOS"/>
      <sheetName val="RESUMEN_acueducto2"/>
      <sheetName val="RESUMEN_alcantarillado2"/>
      <sheetName val="RESUMEN_obra2"/>
      <sheetName val="1,_CAPT_Y_DES2"/>
      <sheetName val="4,_Opt__PTAP_existente2"/>
      <sheetName val="5,_PTAP_Versalles2"/>
      <sheetName val="6,_TANQUE_2302"/>
      <sheetName val="7,_TANQUE_802"/>
      <sheetName val="8,_REDES12"/>
      <sheetName val="9,_REDES22"/>
      <sheetName val="10,_REDES32"/>
      <sheetName val="BASE_CTOS2"/>
      <sheetName val="RESUMEN_acueducto1"/>
      <sheetName val="RESUMEN_alcantarillado1"/>
      <sheetName val="RESUMEN_obra1"/>
      <sheetName val="1,_CAPT_Y_DES1"/>
      <sheetName val="4,_Opt__PTAP_existente1"/>
      <sheetName val="5,_PTAP_Versalles1"/>
      <sheetName val="6,_TANQUE_2301"/>
      <sheetName val="7,_TANQUE_801"/>
      <sheetName val="8,_REDES11"/>
      <sheetName val="9,_REDES21"/>
      <sheetName val="10,_REDES31"/>
      <sheetName val="BASE_CTOS1"/>
    </sheetNames>
    <sheetDataSet>
      <sheetData sheetId="0" refreshError="1"/>
      <sheetData sheetId="1">
        <row r="10">
          <cell r="C10" t="str">
            <v>AYUDANTE RASO</v>
          </cell>
        </row>
      </sheetData>
      <sheetData sheetId="2"/>
      <sheetData sheetId="3">
        <row r="3">
          <cell r="C3">
            <v>0.27700000000000002</v>
          </cell>
        </row>
        <row r="56">
          <cell r="D56">
            <v>1800</v>
          </cell>
        </row>
        <row r="64">
          <cell r="D64">
            <v>1250</v>
          </cell>
        </row>
        <row r="77">
          <cell r="D77">
            <v>6200</v>
          </cell>
        </row>
        <row r="79">
          <cell r="D79">
            <v>13381</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row r="3">
          <cell r="C3" t="str">
            <v>Febrero de 2012</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50">
          <cell r="B50">
            <v>338535.76106524997</v>
          </cell>
        </row>
      </sheetData>
      <sheetData sheetId="18"/>
      <sheetData sheetId="19"/>
      <sheetData sheetId="20"/>
      <sheetData sheetId="21">
        <row r="3">
          <cell r="C3" t="str">
            <v>Febrero de 2012</v>
          </cell>
        </row>
      </sheetData>
      <sheetData sheetId="22"/>
      <sheetData sheetId="23"/>
      <sheetData sheetId="24"/>
      <sheetData sheetId="25"/>
      <sheetData sheetId="26"/>
      <sheetData sheetId="27"/>
      <sheetData sheetId="28"/>
      <sheetData sheetId="29">
        <row r="50">
          <cell r="B50">
            <v>338535.76106524997</v>
          </cell>
        </row>
      </sheetData>
      <sheetData sheetId="30"/>
      <sheetData sheetId="31"/>
      <sheetData sheetId="32"/>
      <sheetData sheetId="33">
        <row r="3">
          <cell r="C3" t="str">
            <v>Febrero de 2012</v>
          </cell>
        </row>
      </sheetData>
      <sheetData sheetId="34"/>
      <sheetData sheetId="35"/>
      <sheetData sheetId="36"/>
      <sheetData sheetId="37"/>
      <sheetData sheetId="38"/>
      <sheetData sheetId="39"/>
      <sheetData sheetId="40"/>
      <sheetData sheetId="41">
        <row r="50">
          <cell r="B50">
            <v>338535.76106524997</v>
          </cell>
        </row>
      </sheetData>
      <sheetData sheetId="42"/>
      <sheetData sheetId="43"/>
      <sheetData sheetId="44"/>
      <sheetData sheetId="45">
        <row r="3">
          <cell r="C3" t="str">
            <v>Febrero de 2012</v>
          </cell>
        </row>
      </sheetData>
      <sheetData sheetId="46"/>
      <sheetData sheetId="47"/>
      <sheetData sheetId="48"/>
      <sheetData sheetId="49"/>
      <sheetData sheetId="50"/>
      <sheetData sheetId="51"/>
      <sheetData sheetId="52"/>
      <sheetData sheetId="53">
        <row r="50">
          <cell r="B50">
            <v>338535.76106524997</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 val="RESUMEN_acueducto"/>
      <sheetName val="RESUMEN_alcantarillado"/>
      <sheetName val="RESUMEN_obra"/>
      <sheetName val="1,_CAPT_Y_DES"/>
      <sheetName val="4,_Opt__PTAP_existente"/>
      <sheetName val="5,_PTAP_Versalles"/>
      <sheetName val="6,_TANQUE_230"/>
      <sheetName val="7,_TANQUE_80"/>
      <sheetName val="8,_REDES1"/>
      <sheetName val="9,_REDES2"/>
      <sheetName val="10,_REDES3"/>
      <sheetName val="BASE_CTOS"/>
      <sheetName val="RESUMEN_acueducto2"/>
      <sheetName val="RESUMEN_alcantarillado2"/>
      <sheetName val="RESUMEN_obra2"/>
      <sheetName val="1,_CAPT_Y_DES2"/>
      <sheetName val="4,_Opt__PTAP_existente2"/>
      <sheetName val="5,_PTAP_Versalles2"/>
      <sheetName val="6,_TANQUE_2302"/>
      <sheetName val="7,_TANQUE_802"/>
      <sheetName val="8,_REDES12"/>
      <sheetName val="9,_REDES22"/>
      <sheetName val="10,_REDES32"/>
      <sheetName val="BASE_CTOS2"/>
      <sheetName val="RESUMEN_acueducto1"/>
      <sheetName val="RESUMEN_alcantarillado1"/>
      <sheetName val="RESUMEN_obra1"/>
      <sheetName val="1,_CAPT_Y_DES1"/>
      <sheetName val="4,_Opt__PTAP_existente1"/>
      <sheetName val="5,_PTAP_Versalles1"/>
      <sheetName val="6,_TANQUE_2301"/>
      <sheetName val="7,_TANQUE_801"/>
      <sheetName val="8,_REDES11"/>
      <sheetName val="9,_REDES21"/>
      <sheetName val="10,_REDES31"/>
      <sheetName val="BASE_CTOS1"/>
    </sheetNames>
    <sheetDataSet>
      <sheetData sheetId="0" refreshError="1"/>
      <sheetData sheetId="1">
        <row r="10">
          <cell r="C10" t="str">
            <v>AYUDANTE RASO</v>
          </cell>
        </row>
      </sheetData>
      <sheetData sheetId="2"/>
      <sheetData sheetId="3">
        <row r="3">
          <cell r="C3">
            <v>0.27700000000000002</v>
          </cell>
        </row>
        <row r="56">
          <cell r="D56">
            <v>1800</v>
          </cell>
        </row>
        <row r="64">
          <cell r="D64">
            <v>1250</v>
          </cell>
        </row>
        <row r="77">
          <cell r="D77">
            <v>6200</v>
          </cell>
        </row>
        <row r="79">
          <cell r="D79">
            <v>13381</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row r="3">
          <cell r="C3" t="str">
            <v>Febrero de 2012</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50">
          <cell r="B50">
            <v>338535.76106524997</v>
          </cell>
        </row>
      </sheetData>
      <sheetData sheetId="18"/>
      <sheetData sheetId="19"/>
      <sheetData sheetId="20"/>
      <sheetData sheetId="21">
        <row r="3">
          <cell r="C3" t="str">
            <v>Febrero de 2012</v>
          </cell>
        </row>
      </sheetData>
      <sheetData sheetId="22"/>
      <sheetData sheetId="23"/>
      <sheetData sheetId="24"/>
      <sheetData sheetId="25"/>
      <sheetData sheetId="26"/>
      <sheetData sheetId="27"/>
      <sheetData sheetId="28"/>
      <sheetData sheetId="29">
        <row r="50">
          <cell r="B50">
            <v>338535.76106524997</v>
          </cell>
        </row>
      </sheetData>
      <sheetData sheetId="30"/>
      <sheetData sheetId="31"/>
      <sheetData sheetId="32"/>
      <sheetData sheetId="33">
        <row r="3">
          <cell r="C3" t="str">
            <v>Febrero de 2012</v>
          </cell>
        </row>
      </sheetData>
      <sheetData sheetId="34"/>
      <sheetData sheetId="35"/>
      <sheetData sheetId="36"/>
      <sheetData sheetId="37"/>
      <sheetData sheetId="38"/>
      <sheetData sheetId="39"/>
      <sheetData sheetId="40"/>
      <sheetData sheetId="41">
        <row r="50">
          <cell r="B50">
            <v>338535.76106524997</v>
          </cell>
        </row>
      </sheetData>
      <sheetData sheetId="42"/>
      <sheetData sheetId="43"/>
      <sheetData sheetId="44"/>
      <sheetData sheetId="45">
        <row r="3">
          <cell r="C3" t="str">
            <v>Febrero de 2012</v>
          </cell>
        </row>
      </sheetData>
      <sheetData sheetId="46"/>
      <sheetData sheetId="47"/>
      <sheetData sheetId="48"/>
      <sheetData sheetId="49"/>
      <sheetData sheetId="50"/>
      <sheetData sheetId="51"/>
      <sheetData sheetId="52"/>
      <sheetData sheetId="53">
        <row r="50">
          <cell r="B50">
            <v>338535.76106524997</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s>
    <sheetDataSet>
      <sheetData sheetId="0"/>
      <sheetData sheetId="1"/>
      <sheetData sheetId="2"/>
      <sheetData sheetId="3"/>
      <sheetData sheetId="4"/>
      <sheetData sheetId="5">
        <row r="70">
          <cell r="D70">
            <v>1071</v>
          </cell>
        </row>
        <row r="71">
          <cell r="D71">
            <v>1224</v>
          </cell>
        </row>
        <row r="116">
          <cell r="D116">
            <v>8792.359199999999</v>
          </cell>
        </row>
        <row r="133">
          <cell r="D133">
            <v>13513.3272</v>
          </cell>
        </row>
      </sheetData>
      <sheetData sheetId="6"/>
      <sheetData sheetId="7">
        <row r="11">
          <cell r="B11">
            <v>1.1000000000000001</v>
          </cell>
        </row>
      </sheetData>
      <sheetData sheetId="8"/>
      <sheetData sheetId="9">
        <row r="17">
          <cell r="B17" t="str">
            <v>2.2</v>
          </cell>
        </row>
      </sheetData>
      <sheetData sheetId="1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REAJUSTESACTA1PROVI"/>
      <sheetName val="Paral. 1"/>
      <sheetName val="Paral. 2"/>
      <sheetName val="Paral. 3"/>
      <sheetName val="Paral.4"/>
      <sheetName val="LISTA"/>
      <sheetName val="AMOBLAMINETO"/>
      <sheetName val="BASE DE DATOS DE PRECIOS"/>
      <sheetName val="Lista ICCU"/>
      <sheetName val="MATERIALES Y RECURS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RELACION DE PRECIOS"/>
      <sheetName val="ACTA 5"/>
      <sheetName val="MODIF. 2"/>
      <sheetName val="MODIF. 3"/>
      <sheetName val="cant"/>
      <sheetName val="par mar19"/>
      <sheetName val="par"/>
      <sheetName val="ó&gt;"/>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EMPRESAS"/>
      <sheetName val="ó&gt;_x0000__x0001__x0000__x0000__"/>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 val="Resistividad "/>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t="str">
            <v>FORMULARIO N° 4</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sheetData sheetId="1691">
        <row r="2">
          <cell r="A2">
            <v>0</v>
          </cell>
        </row>
      </sheetData>
      <sheetData sheetId="1692" refreshError="1"/>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5">
          <cell r="A5" t="str">
            <v>OFERTA ECONÓMICA DETALLADA</v>
          </cell>
        </row>
      </sheetData>
      <sheetData sheetId="1705">
        <row r="2">
          <cell r="A2">
            <v>0</v>
          </cell>
        </row>
      </sheetData>
      <sheetData sheetId="1706">
        <row r="2">
          <cell r="A2" t="str">
            <v>FORMULARIO N° 4</v>
          </cell>
        </row>
      </sheetData>
      <sheetData sheetId="1707">
        <row r="2">
          <cell r="A2">
            <v>0</v>
          </cell>
        </row>
      </sheetData>
      <sheetData sheetId="1708">
        <row r="2">
          <cell r="A2">
            <v>0</v>
          </cell>
        </row>
      </sheetData>
      <sheetData sheetId="1709">
        <row r="2">
          <cell r="A2">
            <v>0</v>
          </cell>
        </row>
      </sheetData>
      <sheetData sheetId="1710">
        <row r="2">
          <cell r="B2">
            <v>0</v>
          </cell>
        </row>
      </sheetData>
      <sheetData sheetId="1711"/>
      <sheetData sheetId="1712"/>
      <sheetData sheetId="1713">
        <row r="2">
          <cell r="A2">
            <v>0</v>
          </cell>
        </row>
      </sheetData>
      <sheetData sheetId="1714" refreshError="1"/>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efreshError="1"/>
      <sheetData sheetId="1725" refreshError="1"/>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sheetData sheetId="1734"/>
      <sheetData sheetId="1735"/>
      <sheetData sheetId="1736"/>
      <sheetData sheetId="1737"/>
      <sheetData sheetId="1738"/>
      <sheetData sheetId="1739"/>
      <sheetData sheetId="1740">
        <row r="2">
          <cell r="A2">
            <v>0</v>
          </cell>
        </row>
      </sheetData>
      <sheetData sheetId="1741"/>
      <sheetData sheetId="1742"/>
      <sheetData sheetId="1743"/>
      <sheetData sheetId="1744"/>
      <sheetData sheetId="1745">
        <row r="2">
          <cell r="A2" t="str">
            <v>Locación</v>
          </cell>
        </row>
      </sheetData>
      <sheetData sheetId="1746" refreshError="1"/>
      <sheetData sheetId="1747" refreshError="1"/>
      <sheetData sheetId="1748" refreshError="1"/>
      <sheetData sheetId="1749" refreshError="1"/>
      <sheetData sheetId="1750">
        <row r="2">
          <cell r="A2">
            <v>0</v>
          </cell>
        </row>
      </sheetData>
      <sheetData sheetId="1751" refreshError="1"/>
      <sheetData sheetId="1752" refreshError="1"/>
      <sheetData sheetId="1753" refreshError="1"/>
      <sheetData sheetId="1754" refreshError="1"/>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efreshError="1"/>
      <sheetData sheetId="2510">
        <row r="2">
          <cell r="A2">
            <v>0</v>
          </cell>
        </row>
      </sheetData>
      <sheetData sheetId="2511">
        <row r="2">
          <cell r="A2">
            <v>0</v>
          </cell>
        </row>
      </sheetData>
      <sheetData sheetId="2512"/>
      <sheetData sheetId="2513">
        <row r="2">
          <cell r="A2">
            <v>0</v>
          </cell>
        </row>
      </sheetData>
      <sheetData sheetId="2514">
        <row r="2">
          <cell r="A2">
            <v>0</v>
          </cell>
        </row>
      </sheetData>
      <sheetData sheetId="2515"/>
      <sheetData sheetId="2516"/>
      <sheetData sheetId="2517"/>
      <sheetData sheetId="2518"/>
      <sheetData sheetId="2519"/>
      <sheetData sheetId="2520"/>
      <sheetData sheetId="2521"/>
      <sheetData sheetId="2522">
        <row r="2">
          <cell r="A2">
            <v>0</v>
          </cell>
        </row>
      </sheetData>
      <sheetData sheetId="2523">
        <row r="2">
          <cell r="A2">
            <v>0</v>
          </cell>
        </row>
      </sheetData>
      <sheetData sheetId="2524"/>
      <sheetData sheetId="2525"/>
      <sheetData sheetId="2526">
        <row r="2">
          <cell r="A2">
            <v>0</v>
          </cell>
        </row>
      </sheetData>
      <sheetData sheetId="2527"/>
      <sheetData sheetId="2528"/>
      <sheetData sheetId="2529"/>
      <sheetData sheetId="2530"/>
      <sheetData sheetId="2531"/>
      <sheetData sheetId="2532"/>
      <sheetData sheetId="2533"/>
      <sheetData sheetId="2534">
        <row r="2">
          <cell r="A2">
            <v>0</v>
          </cell>
        </row>
      </sheetData>
      <sheetData sheetId="2535">
        <row r="2">
          <cell r="A2">
            <v>0</v>
          </cell>
        </row>
      </sheetData>
      <sheetData sheetId="2536"/>
      <sheetData sheetId="2537"/>
      <sheetData sheetId="2538">
        <row r="2">
          <cell r="A2">
            <v>0</v>
          </cell>
        </row>
      </sheetData>
      <sheetData sheetId="2539"/>
      <sheetData sheetId="2540"/>
      <sheetData sheetId="2541"/>
      <sheetData sheetId="2542"/>
      <sheetData sheetId="2543"/>
      <sheetData sheetId="2544"/>
      <sheetData sheetId="2545"/>
      <sheetData sheetId="2546"/>
      <sheetData sheetId="2547"/>
      <sheetData sheetId="2548"/>
      <sheetData sheetId="2549"/>
      <sheetData sheetId="2550">
        <row r="2">
          <cell r="A2">
            <v>0</v>
          </cell>
        </row>
      </sheetData>
      <sheetData sheetId="2551"/>
      <sheetData sheetId="2552"/>
      <sheetData sheetId="2553"/>
      <sheetData sheetId="2554"/>
      <sheetData sheetId="2555"/>
      <sheetData sheetId="2556"/>
      <sheetData sheetId="2557"/>
      <sheetData sheetId="2558"/>
      <sheetData sheetId="2559"/>
      <sheetData sheetId="2560"/>
      <sheetData sheetId="2561"/>
      <sheetData sheetId="2562">
        <row r="2">
          <cell r="A2">
            <v>0</v>
          </cell>
        </row>
      </sheetData>
      <sheetData sheetId="2563"/>
      <sheetData sheetId="2564" refreshError="1"/>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sheetData sheetId="2976"/>
      <sheetData sheetId="2977"/>
      <sheetData sheetId="2978">
        <row r="2">
          <cell r="A2">
            <v>0</v>
          </cell>
        </row>
      </sheetData>
      <sheetData sheetId="2979"/>
      <sheetData sheetId="2980"/>
      <sheetData sheetId="2981"/>
      <sheetData sheetId="2982"/>
      <sheetData sheetId="2983"/>
      <sheetData sheetId="2984"/>
      <sheetData sheetId="2985"/>
      <sheetData sheetId="2986"/>
      <sheetData sheetId="2987"/>
      <sheetData sheetId="2988"/>
      <sheetData sheetId="2989">
        <row r="2">
          <cell r="A2">
            <v>0</v>
          </cell>
        </row>
      </sheetData>
      <sheetData sheetId="2990"/>
      <sheetData sheetId="2991"/>
      <sheetData sheetId="2992"/>
      <sheetData sheetId="2993"/>
      <sheetData sheetId="2994"/>
      <sheetData sheetId="2995"/>
      <sheetData sheetId="2996"/>
      <sheetData sheetId="2997">
        <row r="2">
          <cell r="A2">
            <v>0</v>
          </cell>
        </row>
      </sheetData>
      <sheetData sheetId="2998"/>
      <sheetData sheetId="2999">
        <row r="2">
          <cell r="A2">
            <v>0</v>
          </cell>
        </row>
      </sheetData>
      <sheetData sheetId="3000"/>
      <sheetData sheetId="3001"/>
      <sheetData sheetId="3002"/>
      <sheetData sheetId="3003"/>
      <sheetData sheetId="3004"/>
      <sheetData sheetId="3005">
        <row r="2">
          <cell r="A2">
            <v>0</v>
          </cell>
        </row>
      </sheetData>
      <sheetData sheetId="3006"/>
      <sheetData sheetId="3007">
        <row r="2">
          <cell r="A2">
            <v>0</v>
          </cell>
        </row>
      </sheetData>
      <sheetData sheetId="3008"/>
      <sheetData sheetId="3009"/>
      <sheetData sheetId="3010"/>
      <sheetData sheetId="3011"/>
      <sheetData sheetId="3012"/>
      <sheetData sheetId="3013"/>
      <sheetData sheetId="3014">
        <row r="2">
          <cell r="A2">
            <v>0</v>
          </cell>
        </row>
      </sheetData>
      <sheetData sheetId="3015">
        <row r="2">
          <cell r="A2">
            <v>0</v>
          </cell>
        </row>
      </sheetData>
      <sheetData sheetId="3016"/>
      <sheetData sheetId="3017"/>
      <sheetData sheetId="3018"/>
      <sheetData sheetId="3019"/>
      <sheetData sheetId="3020"/>
      <sheetData sheetId="3021"/>
      <sheetData sheetId="3022"/>
      <sheetData sheetId="3023"/>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sheetData sheetId="3346"/>
      <sheetData sheetId="3347"/>
      <sheetData sheetId="3348">
        <row r="2">
          <cell r="A2">
            <v>0</v>
          </cell>
        </row>
      </sheetData>
      <sheetData sheetId="3349"/>
      <sheetData sheetId="3350"/>
      <sheetData sheetId="3351"/>
      <sheetData sheetId="3352"/>
      <sheetData sheetId="3353"/>
      <sheetData sheetId="3354"/>
      <sheetData sheetId="3355"/>
      <sheetData sheetId="3356"/>
      <sheetData sheetId="3357"/>
      <sheetData sheetId="3358"/>
      <sheetData sheetId="3359">
        <row r="2">
          <cell r="A2">
            <v>0</v>
          </cell>
        </row>
      </sheetData>
      <sheetData sheetId="3360"/>
      <sheetData sheetId="3361"/>
      <sheetData sheetId="3362"/>
      <sheetData sheetId="3363"/>
      <sheetData sheetId="3364"/>
      <sheetData sheetId="3365"/>
      <sheetData sheetId="3366"/>
      <sheetData sheetId="3367">
        <row r="2">
          <cell r="A2">
            <v>0</v>
          </cell>
        </row>
      </sheetData>
      <sheetData sheetId="3368"/>
      <sheetData sheetId="3369">
        <row r="2">
          <cell r="A2">
            <v>0</v>
          </cell>
        </row>
      </sheetData>
      <sheetData sheetId="3370"/>
      <sheetData sheetId="3371"/>
      <sheetData sheetId="3372"/>
      <sheetData sheetId="3373"/>
      <sheetData sheetId="3374"/>
      <sheetData sheetId="3375">
        <row r="2">
          <cell r="A2">
            <v>0</v>
          </cell>
        </row>
      </sheetData>
      <sheetData sheetId="3376"/>
      <sheetData sheetId="3377">
        <row r="2">
          <cell r="A2">
            <v>0</v>
          </cell>
        </row>
      </sheetData>
      <sheetData sheetId="3378"/>
      <sheetData sheetId="3379"/>
      <sheetData sheetId="3380"/>
      <sheetData sheetId="3381"/>
      <sheetData sheetId="3382"/>
      <sheetData sheetId="3383"/>
      <sheetData sheetId="3384">
        <row r="2">
          <cell r="A2">
            <v>0</v>
          </cell>
        </row>
      </sheetData>
      <sheetData sheetId="3385">
        <row r="2">
          <cell r="A2">
            <v>0</v>
          </cell>
        </row>
      </sheetData>
      <sheetData sheetId="3386"/>
      <sheetData sheetId="3387"/>
      <sheetData sheetId="3388"/>
      <sheetData sheetId="3389"/>
      <sheetData sheetId="3390"/>
      <sheetData sheetId="3391"/>
      <sheetData sheetId="3392"/>
      <sheetData sheetId="3393"/>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sheetData sheetId="3716"/>
      <sheetData sheetId="3717"/>
      <sheetData sheetId="3718">
        <row r="2">
          <cell r="A2">
            <v>0</v>
          </cell>
        </row>
      </sheetData>
      <sheetData sheetId="3719"/>
      <sheetData sheetId="3720"/>
      <sheetData sheetId="3721"/>
      <sheetData sheetId="3722"/>
      <sheetData sheetId="3723"/>
      <sheetData sheetId="3724"/>
      <sheetData sheetId="3725"/>
      <sheetData sheetId="3726"/>
      <sheetData sheetId="3727"/>
      <sheetData sheetId="3728"/>
      <sheetData sheetId="3729">
        <row r="2">
          <cell r="A2">
            <v>0</v>
          </cell>
        </row>
      </sheetData>
      <sheetData sheetId="3730"/>
      <sheetData sheetId="3731"/>
      <sheetData sheetId="3732"/>
      <sheetData sheetId="3733"/>
      <sheetData sheetId="3734"/>
      <sheetData sheetId="3735"/>
      <sheetData sheetId="3736"/>
      <sheetData sheetId="3737">
        <row r="2">
          <cell r="A2">
            <v>0</v>
          </cell>
        </row>
      </sheetData>
      <sheetData sheetId="3738"/>
      <sheetData sheetId="3739">
        <row r="2">
          <cell r="A2">
            <v>0</v>
          </cell>
        </row>
      </sheetData>
      <sheetData sheetId="3740"/>
      <sheetData sheetId="3741"/>
      <sheetData sheetId="3742"/>
      <sheetData sheetId="3743"/>
      <sheetData sheetId="3744"/>
      <sheetData sheetId="3745">
        <row r="2">
          <cell r="A2">
            <v>0</v>
          </cell>
        </row>
      </sheetData>
      <sheetData sheetId="3746"/>
      <sheetData sheetId="3747">
        <row r="2">
          <cell r="A2">
            <v>0</v>
          </cell>
        </row>
      </sheetData>
      <sheetData sheetId="3748"/>
      <sheetData sheetId="3749"/>
      <sheetData sheetId="3750"/>
      <sheetData sheetId="3751"/>
      <sheetData sheetId="3752"/>
      <sheetData sheetId="3753"/>
      <sheetData sheetId="3754">
        <row r="2">
          <cell r="A2">
            <v>0</v>
          </cell>
        </row>
      </sheetData>
      <sheetData sheetId="3755">
        <row r="2">
          <cell r="A2">
            <v>0</v>
          </cell>
        </row>
      </sheetData>
      <sheetData sheetId="3756"/>
      <sheetData sheetId="3757"/>
      <sheetData sheetId="3758"/>
      <sheetData sheetId="3759"/>
      <sheetData sheetId="3760"/>
      <sheetData sheetId="3761"/>
      <sheetData sheetId="3762"/>
      <sheetData sheetId="3763"/>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sheetData sheetId="4086"/>
      <sheetData sheetId="4087"/>
      <sheetData sheetId="4088">
        <row r="2">
          <cell r="A2">
            <v>0</v>
          </cell>
        </row>
      </sheetData>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row r="2">
          <cell r="A2">
            <v>0</v>
          </cell>
        </row>
      </sheetData>
      <sheetData sheetId="4125"/>
      <sheetData sheetId="4126"/>
      <sheetData sheetId="4127"/>
      <sheetData sheetId="4128"/>
      <sheetData sheetId="4129"/>
      <sheetData sheetId="4130"/>
      <sheetData sheetId="4131"/>
      <sheetData sheetId="4132"/>
      <sheetData sheetId="4133"/>
      <sheetData sheetId="4134">
        <row r="2">
          <cell r="A2">
            <v>0</v>
          </cell>
        </row>
      </sheetData>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row r="2">
          <cell r="A2">
            <v>0</v>
          </cell>
        </row>
      </sheetData>
      <sheetData sheetId="4285"/>
      <sheetData sheetId="4286"/>
      <sheetData sheetId="4287"/>
      <sheetData sheetId="4288"/>
      <sheetData sheetId="4289"/>
      <sheetData sheetId="4290"/>
      <sheetData sheetId="4291"/>
      <sheetData sheetId="4292">
        <row r="2">
          <cell r="A2">
            <v>0</v>
          </cell>
        </row>
      </sheetData>
      <sheetData sheetId="4293"/>
      <sheetData sheetId="4294">
        <row r="2">
          <cell r="A2">
            <v>0</v>
          </cell>
        </row>
      </sheetData>
      <sheetData sheetId="4295"/>
      <sheetData sheetId="4296"/>
      <sheetData sheetId="4297"/>
      <sheetData sheetId="4298"/>
      <sheetData sheetId="4299"/>
      <sheetData sheetId="4300">
        <row r="2">
          <cell r="A2">
            <v>0</v>
          </cell>
        </row>
      </sheetData>
      <sheetData sheetId="4301"/>
      <sheetData sheetId="4302">
        <row r="2">
          <cell r="A2">
            <v>0</v>
          </cell>
        </row>
      </sheetData>
      <sheetData sheetId="4303"/>
      <sheetData sheetId="4304"/>
      <sheetData sheetId="4305"/>
      <sheetData sheetId="4306"/>
      <sheetData sheetId="4307"/>
      <sheetData sheetId="4308"/>
      <sheetData sheetId="4309"/>
      <sheetData sheetId="4310">
        <row r="2">
          <cell r="A2">
            <v>0</v>
          </cell>
        </row>
      </sheetData>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row r="2">
          <cell r="A2">
            <v>0</v>
          </cell>
        </row>
      </sheetData>
      <sheetData sheetId="4331"/>
      <sheetData sheetId="4332"/>
      <sheetData sheetId="4333"/>
      <sheetData sheetId="4334"/>
      <sheetData sheetId="4335"/>
      <sheetData sheetId="4336"/>
      <sheetData sheetId="4337"/>
      <sheetData sheetId="4338">
        <row r="2">
          <cell r="A2">
            <v>0</v>
          </cell>
        </row>
      </sheetData>
      <sheetData sheetId="4339"/>
      <sheetData sheetId="4340">
        <row r="2">
          <cell r="A2">
            <v>0</v>
          </cell>
        </row>
      </sheetData>
      <sheetData sheetId="4341"/>
      <sheetData sheetId="4342"/>
      <sheetData sheetId="4343"/>
      <sheetData sheetId="4344"/>
      <sheetData sheetId="4345"/>
      <sheetData sheetId="4346">
        <row r="2">
          <cell r="A2">
            <v>0</v>
          </cell>
        </row>
      </sheetData>
      <sheetData sheetId="4347"/>
      <sheetData sheetId="4348">
        <row r="2">
          <cell r="A2">
            <v>0</v>
          </cell>
        </row>
      </sheetData>
      <sheetData sheetId="4349"/>
      <sheetData sheetId="4350">
        <row r="2">
          <cell r="A2">
            <v>0</v>
          </cell>
        </row>
      </sheetData>
      <sheetData sheetId="4351"/>
      <sheetData sheetId="4352"/>
      <sheetData sheetId="4353"/>
      <sheetData sheetId="4354"/>
      <sheetData sheetId="4355"/>
      <sheetData sheetId="4356">
        <row r="2">
          <cell r="A2">
            <v>0</v>
          </cell>
        </row>
      </sheetData>
      <sheetData sheetId="4357"/>
      <sheetData sheetId="4358">
        <row r="2">
          <cell r="A2">
            <v>0</v>
          </cell>
        </row>
      </sheetData>
      <sheetData sheetId="4359"/>
      <sheetData sheetId="4360"/>
      <sheetData sheetId="4361"/>
      <sheetData sheetId="4362"/>
      <sheetData sheetId="4363"/>
      <sheetData sheetId="4364"/>
      <sheetData sheetId="4365"/>
      <sheetData sheetId="4366">
        <row r="2">
          <cell r="A2">
            <v>0</v>
          </cell>
        </row>
      </sheetData>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row r="2">
          <cell r="A2">
            <v>0</v>
          </cell>
        </row>
      </sheetData>
      <sheetData sheetId="4385"/>
      <sheetData sheetId="4386">
        <row r="2">
          <cell r="A2">
            <v>0</v>
          </cell>
        </row>
      </sheetData>
      <sheetData sheetId="4387"/>
      <sheetData sheetId="4388"/>
      <sheetData sheetId="4389"/>
      <sheetData sheetId="4390"/>
      <sheetData sheetId="4391"/>
      <sheetData sheetId="4392">
        <row r="2">
          <cell r="A2">
            <v>0</v>
          </cell>
        </row>
      </sheetData>
      <sheetData sheetId="4393"/>
      <sheetData sheetId="4394">
        <row r="2">
          <cell r="A2">
            <v>0</v>
          </cell>
        </row>
      </sheetData>
      <sheetData sheetId="4395"/>
      <sheetData sheetId="4396">
        <row r="2">
          <cell r="A2">
            <v>0</v>
          </cell>
        </row>
      </sheetData>
      <sheetData sheetId="4397"/>
      <sheetData sheetId="4398"/>
      <sheetData sheetId="4399"/>
      <sheetData sheetId="4400"/>
      <sheetData sheetId="4401"/>
      <sheetData sheetId="4402">
        <row r="2">
          <cell r="A2">
            <v>0</v>
          </cell>
        </row>
      </sheetData>
      <sheetData sheetId="4403"/>
      <sheetData sheetId="4404">
        <row r="2">
          <cell r="A2">
            <v>0</v>
          </cell>
        </row>
      </sheetData>
      <sheetData sheetId="4405"/>
      <sheetData sheetId="4406"/>
      <sheetData sheetId="4407"/>
      <sheetData sheetId="4408"/>
      <sheetData sheetId="4409"/>
      <sheetData sheetId="4410"/>
      <sheetData sheetId="4411"/>
      <sheetData sheetId="4412">
        <row r="2">
          <cell r="A2">
            <v>0</v>
          </cell>
        </row>
      </sheetData>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row r="2">
          <cell r="A2">
            <v>0</v>
          </cell>
        </row>
      </sheetData>
      <sheetData sheetId="4439"/>
      <sheetData sheetId="4440">
        <row r="2">
          <cell r="A2">
            <v>0</v>
          </cell>
        </row>
      </sheetData>
      <sheetData sheetId="4441"/>
      <sheetData sheetId="4442"/>
      <sheetData sheetId="4443"/>
      <sheetData sheetId="4444"/>
      <sheetData sheetId="4445"/>
      <sheetData sheetId="4446"/>
      <sheetData sheetId="4447"/>
      <sheetData sheetId="4448">
        <row r="2">
          <cell r="A2">
            <v>0</v>
          </cell>
        </row>
      </sheetData>
      <sheetData sheetId="4449"/>
      <sheetData sheetId="4450">
        <row r="2">
          <cell r="A2">
            <v>0</v>
          </cell>
        </row>
      </sheetData>
      <sheetData sheetId="4451"/>
      <sheetData sheetId="4452"/>
      <sheetData sheetId="4453"/>
      <sheetData sheetId="4454"/>
      <sheetData sheetId="4455"/>
      <sheetData sheetId="4456"/>
      <sheetData sheetId="4457"/>
      <sheetData sheetId="4458">
        <row r="2">
          <cell r="A2">
            <v>0</v>
          </cell>
        </row>
      </sheetData>
      <sheetData sheetId="4459"/>
      <sheetData sheetId="4460"/>
      <sheetData sheetId="4461"/>
      <sheetData sheetId="4462"/>
      <sheetData sheetId="4463"/>
      <sheetData sheetId="4464"/>
      <sheetData sheetId="4465"/>
      <sheetData sheetId="4466"/>
      <sheetData sheetId="4467"/>
      <sheetData sheetId="4468"/>
      <sheetData sheetId="4469">
        <row r="2">
          <cell r="A2">
            <v>0</v>
          </cell>
        </row>
      </sheetData>
      <sheetData sheetId="4470"/>
      <sheetData sheetId="4471"/>
      <sheetData sheetId="4472"/>
      <sheetData sheetId="4473"/>
      <sheetData sheetId="4474"/>
      <sheetData sheetId="4475"/>
      <sheetData sheetId="4476"/>
      <sheetData sheetId="4477">
        <row r="2">
          <cell r="A2">
            <v>0</v>
          </cell>
        </row>
      </sheetData>
      <sheetData sheetId="4478"/>
      <sheetData sheetId="4479">
        <row r="2">
          <cell r="A2">
            <v>0</v>
          </cell>
        </row>
      </sheetData>
      <sheetData sheetId="4480"/>
      <sheetData sheetId="4481"/>
      <sheetData sheetId="4482"/>
      <sheetData sheetId="4483"/>
      <sheetData sheetId="4484"/>
      <sheetData sheetId="4485">
        <row r="2">
          <cell r="A2">
            <v>0</v>
          </cell>
        </row>
      </sheetData>
      <sheetData sheetId="4486"/>
      <sheetData sheetId="4487">
        <row r="2">
          <cell r="A2">
            <v>0</v>
          </cell>
        </row>
      </sheetData>
      <sheetData sheetId="4488"/>
      <sheetData sheetId="4489"/>
      <sheetData sheetId="4490"/>
      <sheetData sheetId="4491"/>
      <sheetData sheetId="4492"/>
      <sheetData sheetId="4493"/>
      <sheetData sheetId="4494">
        <row r="2">
          <cell r="A2">
            <v>0</v>
          </cell>
        </row>
      </sheetData>
      <sheetData sheetId="4495">
        <row r="2">
          <cell r="A2">
            <v>0</v>
          </cell>
        </row>
      </sheetData>
      <sheetData sheetId="4496"/>
      <sheetData sheetId="4497"/>
      <sheetData sheetId="4498"/>
      <sheetData sheetId="4499"/>
      <sheetData sheetId="4500"/>
      <sheetData sheetId="4501"/>
      <sheetData sheetId="4502"/>
      <sheetData sheetId="4503"/>
      <sheetData sheetId="4504">
        <row r="2">
          <cell r="A2">
            <v>0</v>
          </cell>
        </row>
      </sheetData>
      <sheetData sheetId="4505"/>
      <sheetData sheetId="4506"/>
      <sheetData sheetId="4507"/>
      <sheetData sheetId="4508"/>
      <sheetData sheetId="4509"/>
      <sheetData sheetId="4510"/>
      <sheetData sheetId="4511"/>
      <sheetData sheetId="4512"/>
      <sheetData sheetId="4513"/>
      <sheetData sheetId="4514"/>
      <sheetData sheetId="4515">
        <row r="2">
          <cell r="A2">
            <v>0</v>
          </cell>
        </row>
      </sheetData>
      <sheetData sheetId="4516"/>
      <sheetData sheetId="4517"/>
      <sheetData sheetId="4518"/>
      <sheetData sheetId="4519"/>
      <sheetData sheetId="4520"/>
      <sheetData sheetId="4521"/>
      <sheetData sheetId="4522"/>
      <sheetData sheetId="4523">
        <row r="2">
          <cell r="A2">
            <v>0</v>
          </cell>
        </row>
      </sheetData>
      <sheetData sheetId="4524"/>
      <sheetData sheetId="4525">
        <row r="2">
          <cell r="A2">
            <v>0</v>
          </cell>
        </row>
      </sheetData>
      <sheetData sheetId="4526"/>
      <sheetData sheetId="4527"/>
      <sheetData sheetId="4528"/>
      <sheetData sheetId="4529"/>
      <sheetData sheetId="4530"/>
      <sheetData sheetId="4531">
        <row r="2">
          <cell r="A2">
            <v>0</v>
          </cell>
        </row>
      </sheetData>
      <sheetData sheetId="4532"/>
      <sheetData sheetId="4533">
        <row r="2">
          <cell r="A2">
            <v>0</v>
          </cell>
        </row>
      </sheetData>
      <sheetData sheetId="4534"/>
      <sheetData sheetId="4535">
        <row r="2">
          <cell r="A2">
            <v>0</v>
          </cell>
        </row>
      </sheetData>
      <sheetData sheetId="4536"/>
      <sheetData sheetId="4537"/>
      <sheetData sheetId="4538"/>
      <sheetData sheetId="4539"/>
      <sheetData sheetId="4540"/>
      <sheetData sheetId="4541">
        <row r="2">
          <cell r="A2">
            <v>0</v>
          </cell>
        </row>
      </sheetData>
      <sheetData sheetId="4542"/>
      <sheetData sheetId="4543">
        <row r="2">
          <cell r="A2">
            <v>0</v>
          </cell>
        </row>
      </sheetData>
      <sheetData sheetId="4544"/>
      <sheetData sheetId="4545"/>
      <sheetData sheetId="4546"/>
      <sheetData sheetId="4547"/>
      <sheetData sheetId="4548"/>
      <sheetData sheetId="4549"/>
      <sheetData sheetId="4550"/>
      <sheetData sheetId="4551">
        <row r="2">
          <cell r="A2">
            <v>0</v>
          </cell>
        </row>
      </sheetData>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row r="2">
          <cell r="A2">
            <v>0</v>
          </cell>
        </row>
      </sheetData>
      <sheetData sheetId="4570"/>
      <sheetData sheetId="4571">
        <row r="2">
          <cell r="A2">
            <v>0</v>
          </cell>
        </row>
      </sheetData>
      <sheetData sheetId="4572"/>
      <sheetData sheetId="4573"/>
      <sheetData sheetId="4574"/>
      <sheetData sheetId="4575"/>
      <sheetData sheetId="4576"/>
      <sheetData sheetId="4577">
        <row r="2">
          <cell r="A2">
            <v>0</v>
          </cell>
        </row>
      </sheetData>
      <sheetData sheetId="4578"/>
      <sheetData sheetId="4579">
        <row r="2">
          <cell r="A2">
            <v>0</v>
          </cell>
        </row>
      </sheetData>
      <sheetData sheetId="4580"/>
      <sheetData sheetId="4581">
        <row r="2">
          <cell r="A2">
            <v>0</v>
          </cell>
        </row>
      </sheetData>
      <sheetData sheetId="4582"/>
      <sheetData sheetId="4583"/>
      <sheetData sheetId="4584"/>
      <sheetData sheetId="4585"/>
      <sheetData sheetId="4586"/>
      <sheetData sheetId="4587">
        <row r="2">
          <cell r="A2">
            <v>0</v>
          </cell>
        </row>
      </sheetData>
      <sheetData sheetId="4588"/>
      <sheetData sheetId="4589">
        <row r="2">
          <cell r="A2">
            <v>0</v>
          </cell>
        </row>
      </sheetData>
      <sheetData sheetId="4590"/>
      <sheetData sheetId="4591"/>
      <sheetData sheetId="4592"/>
      <sheetData sheetId="4593"/>
      <sheetData sheetId="4594"/>
      <sheetData sheetId="4595"/>
      <sheetData sheetId="4596"/>
      <sheetData sheetId="4597">
        <row r="2">
          <cell r="A2">
            <v>0</v>
          </cell>
        </row>
      </sheetData>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row r="2">
          <cell r="A2">
            <v>0</v>
          </cell>
        </row>
      </sheetData>
      <sheetData sheetId="4624"/>
      <sheetData sheetId="4625">
        <row r="2">
          <cell r="A2">
            <v>0</v>
          </cell>
        </row>
      </sheetData>
      <sheetData sheetId="4626"/>
      <sheetData sheetId="4627"/>
      <sheetData sheetId="4628"/>
      <sheetData sheetId="4629"/>
      <sheetData sheetId="4630"/>
      <sheetData sheetId="4631"/>
      <sheetData sheetId="4632"/>
      <sheetData sheetId="4633">
        <row r="2">
          <cell r="A2">
            <v>0</v>
          </cell>
        </row>
      </sheetData>
      <sheetData sheetId="4634"/>
      <sheetData sheetId="4635">
        <row r="2">
          <cell r="A2">
            <v>0</v>
          </cell>
        </row>
      </sheetData>
      <sheetData sheetId="4636"/>
      <sheetData sheetId="4637"/>
      <sheetData sheetId="4638"/>
      <sheetData sheetId="4639"/>
      <sheetData sheetId="4640"/>
      <sheetData sheetId="4641"/>
      <sheetData sheetId="4642"/>
      <sheetData sheetId="4643">
        <row r="2">
          <cell r="A2">
            <v>0</v>
          </cell>
        </row>
      </sheetData>
      <sheetData sheetId="4644"/>
      <sheetData sheetId="4645"/>
      <sheetData sheetId="4646"/>
      <sheetData sheetId="4647"/>
      <sheetData sheetId="4648"/>
      <sheetData sheetId="4649"/>
      <sheetData sheetId="4650"/>
      <sheetData sheetId="4651"/>
      <sheetData sheetId="4652"/>
      <sheetData sheetId="4653"/>
      <sheetData sheetId="4654">
        <row r="2">
          <cell r="A2">
            <v>0</v>
          </cell>
        </row>
      </sheetData>
      <sheetData sheetId="4655"/>
      <sheetData sheetId="4656"/>
      <sheetData sheetId="4657"/>
      <sheetData sheetId="4658"/>
      <sheetData sheetId="4659"/>
      <sheetData sheetId="4660"/>
      <sheetData sheetId="4661"/>
      <sheetData sheetId="4662">
        <row r="2">
          <cell r="A2">
            <v>0</v>
          </cell>
        </row>
      </sheetData>
      <sheetData sheetId="4663"/>
      <sheetData sheetId="4664">
        <row r="2">
          <cell r="A2">
            <v>0</v>
          </cell>
        </row>
      </sheetData>
      <sheetData sheetId="4665"/>
      <sheetData sheetId="4666"/>
      <sheetData sheetId="4667"/>
      <sheetData sheetId="4668"/>
      <sheetData sheetId="4669"/>
      <sheetData sheetId="4670">
        <row r="2">
          <cell r="A2">
            <v>0</v>
          </cell>
        </row>
      </sheetData>
      <sheetData sheetId="4671"/>
      <sheetData sheetId="4672">
        <row r="2">
          <cell r="A2">
            <v>0</v>
          </cell>
        </row>
      </sheetData>
      <sheetData sheetId="4673"/>
      <sheetData sheetId="4674"/>
      <sheetData sheetId="4675"/>
      <sheetData sheetId="4676"/>
      <sheetData sheetId="4677"/>
      <sheetData sheetId="4678"/>
      <sheetData sheetId="4679">
        <row r="2">
          <cell r="A2">
            <v>0</v>
          </cell>
        </row>
      </sheetData>
      <sheetData sheetId="4680">
        <row r="2">
          <cell r="A2">
            <v>0</v>
          </cell>
        </row>
      </sheetData>
      <sheetData sheetId="4681"/>
      <sheetData sheetId="4682"/>
      <sheetData sheetId="4683"/>
      <sheetData sheetId="4684"/>
      <sheetData sheetId="4685"/>
      <sheetData sheetId="4686"/>
      <sheetData sheetId="4687"/>
      <sheetData sheetId="4688"/>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sheetData sheetId="5011"/>
      <sheetData sheetId="5012"/>
      <sheetData sheetId="5013">
        <row r="2">
          <cell r="A2">
            <v>0</v>
          </cell>
        </row>
      </sheetData>
      <sheetData sheetId="5014"/>
      <sheetData sheetId="5015"/>
      <sheetData sheetId="5016"/>
      <sheetData sheetId="5017"/>
      <sheetData sheetId="5018"/>
      <sheetData sheetId="5019"/>
      <sheetData sheetId="5020"/>
      <sheetData sheetId="5021"/>
      <sheetData sheetId="5022"/>
      <sheetData sheetId="5023"/>
      <sheetData sheetId="5024">
        <row r="2">
          <cell r="A2">
            <v>0</v>
          </cell>
        </row>
      </sheetData>
      <sheetData sheetId="5025"/>
      <sheetData sheetId="5026"/>
      <sheetData sheetId="5027"/>
      <sheetData sheetId="5028"/>
      <sheetData sheetId="5029"/>
      <sheetData sheetId="5030"/>
      <sheetData sheetId="5031"/>
      <sheetData sheetId="5032">
        <row r="2">
          <cell r="A2">
            <v>0</v>
          </cell>
        </row>
      </sheetData>
      <sheetData sheetId="5033"/>
      <sheetData sheetId="5034">
        <row r="2">
          <cell r="A2">
            <v>0</v>
          </cell>
        </row>
      </sheetData>
      <sheetData sheetId="5035"/>
      <sheetData sheetId="5036"/>
      <sheetData sheetId="5037"/>
      <sheetData sheetId="5038"/>
      <sheetData sheetId="5039"/>
      <sheetData sheetId="5040">
        <row r="2">
          <cell r="A2">
            <v>0</v>
          </cell>
        </row>
      </sheetData>
      <sheetData sheetId="5041"/>
      <sheetData sheetId="5042">
        <row r="2">
          <cell r="A2">
            <v>0</v>
          </cell>
        </row>
      </sheetData>
      <sheetData sheetId="5043"/>
      <sheetData sheetId="5044"/>
      <sheetData sheetId="5045"/>
      <sheetData sheetId="5046"/>
      <sheetData sheetId="5047"/>
      <sheetData sheetId="5048"/>
      <sheetData sheetId="5049">
        <row r="2">
          <cell r="A2">
            <v>0</v>
          </cell>
        </row>
      </sheetData>
      <sheetData sheetId="5050">
        <row r="2">
          <cell r="A2">
            <v>0</v>
          </cell>
        </row>
      </sheetData>
      <sheetData sheetId="5051"/>
      <sheetData sheetId="5052"/>
      <sheetData sheetId="5053"/>
      <sheetData sheetId="5054"/>
      <sheetData sheetId="5055"/>
      <sheetData sheetId="5056"/>
      <sheetData sheetId="5057"/>
      <sheetData sheetId="5058"/>
      <sheetData sheetId="5059">
        <row r="2">
          <cell r="A2">
            <v>0</v>
          </cell>
        </row>
      </sheetData>
      <sheetData sheetId="5060"/>
      <sheetData sheetId="5061"/>
      <sheetData sheetId="5062"/>
      <sheetData sheetId="5063"/>
      <sheetData sheetId="5064"/>
      <sheetData sheetId="5065"/>
      <sheetData sheetId="5066"/>
      <sheetData sheetId="5067"/>
      <sheetData sheetId="5068"/>
      <sheetData sheetId="5069"/>
      <sheetData sheetId="5070">
        <row r="2">
          <cell r="A2">
            <v>0</v>
          </cell>
        </row>
      </sheetData>
      <sheetData sheetId="5071"/>
      <sheetData sheetId="5072"/>
      <sheetData sheetId="5073"/>
      <sheetData sheetId="5074"/>
      <sheetData sheetId="5075"/>
      <sheetData sheetId="5076"/>
      <sheetData sheetId="5077"/>
      <sheetData sheetId="5078">
        <row r="2">
          <cell r="A2">
            <v>0</v>
          </cell>
        </row>
      </sheetData>
      <sheetData sheetId="5079"/>
      <sheetData sheetId="5080">
        <row r="2">
          <cell r="A2">
            <v>0</v>
          </cell>
        </row>
      </sheetData>
      <sheetData sheetId="5081"/>
      <sheetData sheetId="5082"/>
      <sheetData sheetId="5083"/>
      <sheetData sheetId="5084"/>
      <sheetData sheetId="5085"/>
      <sheetData sheetId="5086">
        <row r="2">
          <cell r="A2">
            <v>0</v>
          </cell>
        </row>
      </sheetData>
      <sheetData sheetId="5087"/>
      <sheetData sheetId="5088">
        <row r="2">
          <cell r="A2">
            <v>0</v>
          </cell>
        </row>
      </sheetData>
      <sheetData sheetId="5089"/>
      <sheetData sheetId="5090">
        <row r="2">
          <cell r="A2">
            <v>0</v>
          </cell>
        </row>
      </sheetData>
      <sheetData sheetId="5091"/>
      <sheetData sheetId="5092"/>
      <sheetData sheetId="5093"/>
      <sheetData sheetId="5094"/>
      <sheetData sheetId="5095"/>
      <sheetData sheetId="5096">
        <row r="2">
          <cell r="A2">
            <v>0</v>
          </cell>
        </row>
      </sheetData>
      <sheetData sheetId="5097"/>
      <sheetData sheetId="5098">
        <row r="2">
          <cell r="A2">
            <v>0</v>
          </cell>
        </row>
      </sheetData>
      <sheetData sheetId="5099"/>
      <sheetData sheetId="5100"/>
      <sheetData sheetId="5101"/>
      <sheetData sheetId="5102"/>
      <sheetData sheetId="5103"/>
      <sheetData sheetId="5104"/>
      <sheetData sheetId="5105"/>
      <sheetData sheetId="5106">
        <row r="2">
          <cell r="A2">
            <v>0</v>
          </cell>
        </row>
      </sheetData>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row r="2">
          <cell r="A2">
            <v>0</v>
          </cell>
        </row>
      </sheetData>
      <sheetData sheetId="5125"/>
      <sheetData sheetId="5126">
        <row r="2">
          <cell r="A2">
            <v>0</v>
          </cell>
        </row>
      </sheetData>
      <sheetData sheetId="5127"/>
      <sheetData sheetId="5128"/>
      <sheetData sheetId="5129"/>
      <sheetData sheetId="5130"/>
      <sheetData sheetId="5131"/>
      <sheetData sheetId="5132">
        <row r="2">
          <cell r="A2">
            <v>0</v>
          </cell>
        </row>
      </sheetData>
      <sheetData sheetId="5133"/>
      <sheetData sheetId="5134">
        <row r="2">
          <cell r="A2">
            <v>0</v>
          </cell>
        </row>
      </sheetData>
      <sheetData sheetId="5135"/>
      <sheetData sheetId="5136">
        <row r="2">
          <cell r="A2">
            <v>0</v>
          </cell>
        </row>
      </sheetData>
      <sheetData sheetId="5137"/>
      <sheetData sheetId="5138"/>
      <sheetData sheetId="5139"/>
      <sheetData sheetId="5140"/>
      <sheetData sheetId="5141"/>
      <sheetData sheetId="5142">
        <row r="2">
          <cell r="A2">
            <v>0</v>
          </cell>
        </row>
      </sheetData>
      <sheetData sheetId="5143"/>
      <sheetData sheetId="5144">
        <row r="2">
          <cell r="A2">
            <v>0</v>
          </cell>
        </row>
      </sheetData>
      <sheetData sheetId="5145"/>
      <sheetData sheetId="5146"/>
      <sheetData sheetId="5147"/>
      <sheetData sheetId="5148"/>
      <sheetData sheetId="5149"/>
      <sheetData sheetId="5150"/>
      <sheetData sheetId="5151"/>
      <sheetData sheetId="5152">
        <row r="2">
          <cell r="A2">
            <v>0</v>
          </cell>
        </row>
      </sheetData>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row r="2">
          <cell r="A2">
            <v>0</v>
          </cell>
        </row>
      </sheetData>
      <sheetData sheetId="5179"/>
      <sheetData sheetId="5180">
        <row r="2">
          <cell r="A2">
            <v>0</v>
          </cell>
        </row>
      </sheetData>
      <sheetData sheetId="5181"/>
      <sheetData sheetId="5182"/>
      <sheetData sheetId="5183"/>
      <sheetData sheetId="5184"/>
      <sheetData sheetId="5185"/>
      <sheetData sheetId="5186"/>
      <sheetData sheetId="5187"/>
      <sheetData sheetId="5188">
        <row r="2">
          <cell r="A2">
            <v>0</v>
          </cell>
        </row>
      </sheetData>
      <sheetData sheetId="5189"/>
      <sheetData sheetId="5190">
        <row r="2">
          <cell r="A2">
            <v>0</v>
          </cell>
        </row>
      </sheetData>
      <sheetData sheetId="5191"/>
      <sheetData sheetId="5192"/>
      <sheetData sheetId="5193"/>
      <sheetData sheetId="5194"/>
      <sheetData sheetId="5195"/>
      <sheetData sheetId="5196"/>
      <sheetData sheetId="5197"/>
      <sheetData sheetId="5198">
        <row r="2">
          <cell r="A2">
            <v>0</v>
          </cell>
        </row>
      </sheetData>
      <sheetData sheetId="5199"/>
      <sheetData sheetId="5200"/>
      <sheetData sheetId="5201"/>
      <sheetData sheetId="5202"/>
      <sheetData sheetId="5203"/>
      <sheetData sheetId="5204"/>
      <sheetData sheetId="5205"/>
      <sheetData sheetId="5206"/>
      <sheetData sheetId="5207"/>
      <sheetData sheetId="5208"/>
      <sheetData sheetId="5209">
        <row r="2">
          <cell r="A2">
            <v>0</v>
          </cell>
        </row>
      </sheetData>
      <sheetData sheetId="5210"/>
      <sheetData sheetId="5211"/>
      <sheetData sheetId="5212"/>
      <sheetData sheetId="5213"/>
      <sheetData sheetId="5214"/>
      <sheetData sheetId="5215"/>
      <sheetData sheetId="5216"/>
      <sheetData sheetId="5217">
        <row r="2">
          <cell r="A2">
            <v>0</v>
          </cell>
        </row>
      </sheetData>
      <sheetData sheetId="5218"/>
      <sheetData sheetId="5219">
        <row r="2">
          <cell r="A2">
            <v>0</v>
          </cell>
        </row>
      </sheetData>
      <sheetData sheetId="5220"/>
      <sheetData sheetId="5221"/>
      <sheetData sheetId="5222"/>
      <sheetData sheetId="5223"/>
      <sheetData sheetId="5224"/>
      <sheetData sheetId="5225">
        <row r="2">
          <cell r="A2">
            <v>0</v>
          </cell>
        </row>
      </sheetData>
      <sheetData sheetId="5226"/>
      <sheetData sheetId="5227">
        <row r="2">
          <cell r="A2">
            <v>0</v>
          </cell>
        </row>
      </sheetData>
      <sheetData sheetId="5228"/>
      <sheetData sheetId="5229"/>
      <sheetData sheetId="5230"/>
      <sheetData sheetId="5231"/>
      <sheetData sheetId="5232"/>
      <sheetData sheetId="5233"/>
      <sheetData sheetId="5234">
        <row r="2">
          <cell r="A2">
            <v>0</v>
          </cell>
        </row>
      </sheetData>
      <sheetData sheetId="5235">
        <row r="2">
          <cell r="A2">
            <v>0</v>
          </cell>
        </row>
      </sheetData>
      <sheetData sheetId="5236"/>
      <sheetData sheetId="5237"/>
      <sheetData sheetId="5238"/>
      <sheetData sheetId="5239"/>
      <sheetData sheetId="5240"/>
      <sheetData sheetId="5241"/>
      <sheetData sheetId="5242"/>
      <sheetData sheetId="5243"/>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efreshError="1"/>
      <sheetData sheetId="5520" refreshError="1"/>
      <sheetData sheetId="5521" refreshError="1"/>
      <sheetData sheetId="5522" refreshError="1"/>
      <sheetData sheetId="5523" refreshError="1"/>
      <sheetData sheetId="5524" refreshError="1"/>
      <sheetData sheetId="5525"/>
      <sheetData sheetId="5526"/>
      <sheetData sheetId="5527" refreshError="1"/>
      <sheetData sheetId="5528" refreshError="1"/>
      <sheetData sheetId="5529">
        <row r="2">
          <cell r="A2">
            <v>0</v>
          </cell>
        </row>
      </sheetData>
      <sheetData sheetId="5530">
        <row r="2">
          <cell r="A2">
            <v>0</v>
          </cell>
        </row>
      </sheetData>
      <sheetData sheetId="5531" refreshError="1"/>
      <sheetData sheetId="5532" refreshError="1"/>
      <sheetData sheetId="5533">
        <row r="2">
          <cell r="A2">
            <v>0</v>
          </cell>
        </row>
      </sheetData>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efreshError="1"/>
      <sheetData sheetId="5555" refreshError="1"/>
      <sheetData sheetId="5556">
        <row r="2">
          <cell r="A2">
            <v>0</v>
          </cell>
        </row>
      </sheetData>
      <sheetData sheetId="5557">
        <row r="2">
          <cell r="A2">
            <v>0</v>
          </cell>
        </row>
      </sheetData>
      <sheetData sheetId="5558" refreshError="1"/>
      <sheetData sheetId="5559" refreshError="1"/>
      <sheetData sheetId="5560">
        <row r="2">
          <cell r="A2">
            <v>0</v>
          </cell>
        </row>
      </sheetData>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efreshError="1"/>
      <sheetData sheetId="5579" refreshError="1"/>
      <sheetData sheetId="5580" refreshError="1"/>
      <sheetData sheetId="5581" refreshError="1"/>
      <sheetData sheetId="5582" refreshError="1"/>
      <sheetData sheetId="558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MG ppto solo daños a"/>
      <sheetName val="Hoja4"/>
      <sheetName val="Hoja1"/>
      <sheetName val="PRELIM"/>
      <sheetName val="TUBERIA"/>
      <sheetName val="EXCAV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PrecRec"/>
      <sheetName val="32"/>
      <sheetName val="APU"/>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row r="1">
          <cell r="E1">
            <v>0</v>
          </cell>
        </row>
      </sheetData>
      <sheetData sheetId="47"/>
      <sheetData sheetId="48"/>
      <sheetData sheetId="49"/>
      <sheetData sheetId="50"/>
      <sheetData sheetId="51"/>
      <sheetData sheetId="5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1. bocatoma la trinidad"/>
      <sheetName val=" BOCATOMA TRINIDAD"/>
      <sheetName val="2. BOCATOMA TIRANA"/>
      <sheetName val="3. DESARENADOR"/>
      <sheetName val="4. ADUCCION"/>
      <sheetName val="5. REDES"/>
      <sheetName val="listado de apu"/>
      <sheetName val="AIU"/>
      <sheetName val="PRESTA"/>
      <sheetName val="BASE"/>
      <sheetName val="BASE CTOS"/>
      <sheetName val="SEPARADORAS"/>
      <sheetName val="RESUMEN GENERAL OBRAS"/>
      <sheetName val="CAPTACIÓN"/>
      <sheetName val="APU CAPTACION"/>
      <sheetName val="DESARENADOR"/>
      <sheetName val="APU DESARENDOR"/>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APU_ADUCCION"/>
      <sheetName val="POZO_"/>
      <sheetName val="APU_POZO"/>
      <sheetName val="APU_CASETA"/>
      <sheetName val="SIS__BOMBEO"/>
      <sheetName val="APU_SIST_BOMBEO"/>
      <sheetName val="SIS__ELECTRICO"/>
      <sheetName val="APU_SIS__ELECTRICO"/>
      <sheetName val="APU_ADUCCION2"/>
      <sheetName val="POZO_2"/>
      <sheetName val="APU_POZO2"/>
      <sheetName val="APU_CASETA2"/>
      <sheetName val="SIS__BOMBEO2"/>
      <sheetName val="APU_SIST_BOMBEO2"/>
      <sheetName val="SIS__ELECTRICO2"/>
      <sheetName val="APU_SIS__ELECTRICO2"/>
      <sheetName val="APU_ADUCCION1"/>
      <sheetName val="POZO_1"/>
      <sheetName val="APU_POZO1"/>
      <sheetName val="APU_CASETA1"/>
      <sheetName val="SIS__BOMBEO1"/>
      <sheetName val="APU_SIST_BOMBEO1"/>
      <sheetName val="SIS__ELECTRICO1"/>
      <sheetName val="APU_SIS__ELECTRIC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5">
          <cell r="C5">
            <v>0.1</v>
          </cell>
        </row>
      </sheetData>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a  aaInforma"/>
      <sheetName val="lisprecios"/>
      <sheetName val="PERSONAL"/>
      <sheetName val="PRESTACIONES SOCIALES"/>
      <sheetName val="Materiales"/>
      <sheetName val="Cuadrillas"/>
      <sheetName val="Concretos y morteros"/>
      <sheetName val="Equipo"/>
      <sheetName val="Datos iniciales "/>
      <sheetName val="Transporte"/>
      <sheetName val="\Users\USUARIO\Downloads\MANTEN"/>
      <sheetName val="Formulario N° 4"/>
      <sheetName val="CONT_ADI"/>
      <sheetName val="INDICMICROEMP"/>
      <sheetName val="INDICE"/>
      <sheetName val="Dato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a  aaInformación]__cceficien_4"/>
      <sheetName val="[a  aaInformación]__cceficien_3"/>
      <sheetName val="[a  aaInformación]//cceficiente"/>
      <sheetName val="[a  aaInformación]__cceficien_2"/>
      <sheetName val="[a  aaInformación]__cceficien_5"/>
      <sheetName val="[a  aaInformación]__cceficien_6"/>
      <sheetName val="[a  aaInformación]__cceficien_8"/>
      <sheetName val="[a  aaInformación]__cceficien_7"/>
      <sheetName val="[a  aaInformación]__cceficien_9"/>
      <sheetName val="[a  aaInformación]__cceficie_10"/>
      <sheetName val="Emboquillar"/>
      <sheetName val="Acometidacobrerígido"/>
      <sheetName val="Acometidatoma"/>
      <sheetName val="Acometidahasta1&quot;"/>
      <sheetName val="M.O."/>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7">
          <cell r="D17">
            <v>3500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3">
          <cell r="D33">
            <v>40000</v>
          </cell>
        </row>
        <row r="34">
          <cell r="D34">
            <v>50000</v>
          </cell>
        </row>
        <row r="35">
          <cell r="D35">
            <v>2700</v>
          </cell>
        </row>
        <row r="36">
          <cell r="D36">
            <v>33000</v>
          </cell>
        </row>
        <row r="37">
          <cell r="D37">
            <v>25000</v>
          </cell>
        </row>
        <row r="38">
          <cell r="D38">
            <v>15000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2">
          <cell r="D62">
            <v>60000</v>
          </cell>
        </row>
        <row r="63">
          <cell r="D63">
            <v>50000</v>
          </cell>
        </row>
        <row r="64">
          <cell r="D64">
            <v>2500</v>
          </cell>
        </row>
        <row r="65">
          <cell r="D65">
            <v>10000</v>
          </cell>
        </row>
        <row r="66">
          <cell r="D66">
            <v>20000</v>
          </cell>
        </row>
        <row r="67">
          <cell r="D67">
            <v>50000</v>
          </cell>
        </row>
        <row r="68">
          <cell r="D68">
            <v>30000</v>
          </cell>
        </row>
        <row r="72">
          <cell r="D72">
            <v>0.03</v>
          </cell>
        </row>
        <row r="73">
          <cell r="D73">
            <v>0.05</v>
          </cell>
        </row>
      </sheetData>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7">
          <cell r="D17">
            <v>3500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3">
          <cell r="D33">
            <v>40000</v>
          </cell>
        </row>
        <row r="34">
          <cell r="D34">
            <v>50000</v>
          </cell>
        </row>
        <row r="35">
          <cell r="D35">
            <v>2700</v>
          </cell>
        </row>
        <row r="36">
          <cell r="D36">
            <v>33000</v>
          </cell>
        </row>
        <row r="37">
          <cell r="D37">
            <v>25000</v>
          </cell>
        </row>
        <row r="38">
          <cell r="D38">
            <v>15000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2">
          <cell r="D62">
            <v>60000</v>
          </cell>
        </row>
        <row r="63">
          <cell r="D63">
            <v>50000</v>
          </cell>
        </row>
        <row r="64">
          <cell r="D64">
            <v>2500</v>
          </cell>
        </row>
        <row r="65">
          <cell r="D65">
            <v>10000</v>
          </cell>
        </row>
        <row r="66">
          <cell r="D66">
            <v>20000</v>
          </cell>
        </row>
        <row r="67">
          <cell r="D67">
            <v>50000</v>
          </cell>
        </row>
        <row r="68">
          <cell r="D68">
            <v>30000</v>
          </cell>
        </row>
        <row r="72">
          <cell r="D72">
            <v>0.03</v>
          </cell>
        </row>
        <row r="73">
          <cell r="D73">
            <v>0.05</v>
          </cell>
        </row>
      </sheetData>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Interc_de_Hidr_3"/>
      <sheetName val="Cambio_de_Valv_3"/>
      <sheetName val="Interc_tapones3"/>
      <sheetName val="Interc_válv_3"/>
      <sheetName val="Coloc__e_Interc__Tapones3"/>
      <sheetName val="Varios_3"/>
      <sheetName val="Paral__13"/>
      <sheetName val="Paral__23"/>
      <sheetName val="Paral__33"/>
      <sheetName val="Paral_43"/>
      <sheetName val="Interc_de_Hidr_4"/>
      <sheetName val="Cambio_de_Valv_4"/>
      <sheetName val="Interc_tapones4"/>
      <sheetName val="Interc_válv_4"/>
      <sheetName val="Coloc__e_Interc__Tapones4"/>
      <sheetName val="Varios_4"/>
      <sheetName val="Paral__14"/>
      <sheetName val="Paral__24"/>
      <sheetName val="Paral__34"/>
      <sheetName val="Paral_44"/>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Interc_de_Hidr_3"/>
      <sheetName val="Cambio_de_Valv_3"/>
      <sheetName val="Interc_tapones3"/>
      <sheetName val="Interc_válv_3"/>
      <sheetName val="Coloc__e_Interc__Tapones3"/>
      <sheetName val="Varios_3"/>
      <sheetName val="Paral__13"/>
      <sheetName val="Paral__23"/>
      <sheetName val="Paral__33"/>
      <sheetName val="Paral_43"/>
      <sheetName val="Interc_de_Hidr_4"/>
      <sheetName val="Cambio_de_Valv_4"/>
      <sheetName val="Interc_tapones4"/>
      <sheetName val="Interc_válv_4"/>
      <sheetName val="Coloc__e_Interc__Tapones4"/>
      <sheetName val="Varios_4"/>
      <sheetName val="Paral__14"/>
      <sheetName val="Paral__24"/>
      <sheetName val="Paral__34"/>
      <sheetName val="Paral_44"/>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C 4A"/>
      <sheetName val="C_4A"/>
      <sheetName val="BASE"/>
    </sheetNames>
    <sheetDataSet>
      <sheetData sheetId="0"/>
      <sheetData sheetId="1" refreshError="1">
        <row r="2">
          <cell r="E2">
            <v>1</v>
          </cell>
          <cell r="F2">
            <v>2</v>
          </cell>
          <cell r="G2">
            <v>3</v>
          </cell>
          <cell r="H2">
            <v>4</v>
          </cell>
          <cell r="I2">
            <v>5</v>
          </cell>
          <cell r="J2">
            <v>6</v>
          </cell>
          <cell r="K2">
            <v>7</v>
          </cell>
          <cell r="L2">
            <v>8</v>
          </cell>
          <cell r="M2">
            <v>9</v>
          </cell>
          <cell r="N2">
            <v>10</v>
          </cell>
          <cell r="O2">
            <v>11</v>
          </cell>
          <cell r="P2">
            <v>12</v>
          </cell>
          <cell r="Q2">
            <v>13</v>
          </cell>
          <cell r="R2">
            <v>14</v>
          </cell>
        </row>
        <row r="3">
          <cell r="E3" t="str">
            <v>BULLD D6D</v>
          </cell>
          <cell r="F3" t="str">
            <v>BULLD. D8H</v>
          </cell>
          <cell r="G3" t="str">
            <v>EXC. E200</v>
          </cell>
          <cell r="H3" t="str">
            <v>EXCAVADORA</v>
          </cell>
          <cell r="I3" t="str">
            <v>FINISHER</v>
          </cell>
          <cell r="J3" t="str">
            <v>MOTONI/DORA</v>
          </cell>
          <cell r="K3" t="str">
            <v>COMPACTADOR</v>
          </cell>
          <cell r="L3" t="str">
            <v>VOLQUETAS</v>
          </cell>
          <cell r="M3" t="str">
            <v>CARGADOR 926</v>
          </cell>
          <cell r="N3" t="str">
            <v>CARROTANQUE</v>
          </cell>
          <cell r="O3" t="str">
            <v>CARROTANQUE</v>
          </cell>
          <cell r="P3" t="str">
            <v>VOLQUETA</v>
          </cell>
          <cell r="Q3" t="str">
            <v xml:space="preserve">TRITURADORA </v>
          </cell>
          <cell r="R3" t="str">
            <v>PLANTA MEZC.</v>
          </cell>
          <cell r="S3" t="str">
            <v>BULLD. D4H</v>
          </cell>
          <cell r="T3" t="str">
            <v>EXCAVADORA</v>
          </cell>
          <cell r="U3" t="str">
            <v>COMPRESOR</v>
          </cell>
          <cell r="V3" t="str">
            <v>TRACTOR</v>
          </cell>
          <cell r="W3" t="str">
            <v>COMPACTADOR</v>
          </cell>
        </row>
        <row r="4">
          <cell r="E4" t="str">
            <v>Caterpillar</v>
          </cell>
          <cell r="F4" t="str">
            <v>Caterpillar</v>
          </cell>
          <cell r="G4" t="str">
            <v>Caterpillar</v>
          </cell>
          <cell r="H4" t="str">
            <v>CAT 426</v>
          </cell>
          <cell r="I4" t="str">
            <v>Barber Green</v>
          </cell>
          <cell r="J4" t="str">
            <v>Huber</v>
          </cell>
          <cell r="K4" t="str">
            <v>Ingersoll</v>
          </cell>
          <cell r="M4" t="str">
            <v>Caterpillar</v>
          </cell>
          <cell r="N4" t="str">
            <v>2000 GLNS</v>
          </cell>
          <cell r="O4" t="str">
            <v>IMPRIMADOR</v>
          </cell>
          <cell r="P4" t="str">
            <v>Dumper</v>
          </cell>
          <cell r="Q4" t="str">
            <v>Y CLASIFIC.</v>
          </cell>
          <cell r="R4" t="str">
            <v>ASFALTICA</v>
          </cell>
          <cell r="S4" t="str">
            <v>Caterpillar</v>
          </cell>
          <cell r="T4" t="str">
            <v>Hitachi UH81</v>
          </cell>
          <cell r="U4" t="str">
            <v>Ingersoll</v>
          </cell>
          <cell r="V4" t="str">
            <v>Ford</v>
          </cell>
          <cell r="W4" t="str">
            <v>DYNAPAC</v>
          </cell>
        </row>
        <row r="5">
          <cell r="E5" t="str">
            <v>140 HP</v>
          </cell>
          <cell r="F5" t="str">
            <v>270 HP</v>
          </cell>
          <cell r="G5" t="str">
            <v>150 HP</v>
          </cell>
          <cell r="H5" t="str">
            <v>62 HP</v>
          </cell>
          <cell r="I5" t="str">
            <v>70 HP</v>
          </cell>
          <cell r="J5" t="str">
            <v>130 HP</v>
          </cell>
          <cell r="K5" t="str">
            <v>94 HP</v>
          </cell>
          <cell r="L5" t="str">
            <v>170 HP</v>
          </cell>
          <cell r="M5" t="str">
            <v>105 HP</v>
          </cell>
          <cell r="N5" t="str">
            <v>170 HP</v>
          </cell>
          <cell r="S5" t="str">
            <v>94 HP</v>
          </cell>
          <cell r="T5" t="str">
            <v>140 HP</v>
          </cell>
          <cell r="U5" t="str">
            <v>54 HP</v>
          </cell>
          <cell r="V5" t="str">
            <v>60 HP</v>
          </cell>
          <cell r="W5" t="str">
            <v>77 HP</v>
          </cell>
        </row>
        <row r="6">
          <cell r="E6">
            <v>5</v>
          </cell>
          <cell r="F6">
            <v>5</v>
          </cell>
          <cell r="G6">
            <v>5</v>
          </cell>
          <cell r="H6">
            <v>5</v>
          </cell>
          <cell r="I6">
            <v>5</v>
          </cell>
          <cell r="J6">
            <v>5</v>
          </cell>
          <cell r="K6">
            <v>5</v>
          </cell>
          <cell r="L6">
            <v>5</v>
          </cell>
          <cell r="M6">
            <v>10</v>
          </cell>
          <cell r="N6">
            <v>5</v>
          </cell>
          <cell r="O6">
            <v>5</v>
          </cell>
          <cell r="P6">
            <v>5</v>
          </cell>
          <cell r="Q6">
            <v>5</v>
          </cell>
          <cell r="R6">
            <v>5</v>
          </cell>
          <cell r="S6">
            <v>5</v>
          </cell>
          <cell r="T6">
            <v>5</v>
          </cell>
          <cell r="U6">
            <v>4</v>
          </cell>
          <cell r="V6">
            <v>5</v>
          </cell>
          <cell r="W6">
            <v>5</v>
          </cell>
        </row>
        <row r="7">
          <cell r="E7">
            <v>10000</v>
          </cell>
          <cell r="F7">
            <v>10000</v>
          </cell>
          <cell r="G7">
            <v>10000</v>
          </cell>
          <cell r="H7">
            <v>10000</v>
          </cell>
          <cell r="I7">
            <v>10000</v>
          </cell>
          <cell r="J7">
            <v>10000</v>
          </cell>
          <cell r="K7">
            <v>10000</v>
          </cell>
          <cell r="L7">
            <v>10000</v>
          </cell>
          <cell r="M7">
            <v>8000</v>
          </cell>
          <cell r="N7">
            <v>10000</v>
          </cell>
          <cell r="O7">
            <v>10000</v>
          </cell>
          <cell r="P7">
            <v>10000</v>
          </cell>
          <cell r="Q7">
            <v>10000</v>
          </cell>
          <cell r="R7">
            <v>10000</v>
          </cell>
          <cell r="S7">
            <v>10000</v>
          </cell>
          <cell r="T7">
            <v>10000</v>
          </cell>
          <cell r="U7">
            <v>8000</v>
          </cell>
          <cell r="V7">
            <v>10000</v>
          </cell>
          <cell r="W7">
            <v>10000</v>
          </cell>
        </row>
        <row r="8">
          <cell r="E8">
            <v>85000000</v>
          </cell>
          <cell r="F8">
            <v>80000000</v>
          </cell>
          <cell r="G8">
            <v>115000000</v>
          </cell>
          <cell r="H8">
            <v>43000000</v>
          </cell>
          <cell r="I8">
            <v>120000000</v>
          </cell>
          <cell r="J8">
            <v>80000000</v>
          </cell>
          <cell r="K8">
            <v>60000000</v>
          </cell>
          <cell r="L8">
            <v>60000000</v>
          </cell>
          <cell r="M8">
            <v>57000000</v>
          </cell>
          <cell r="N8">
            <v>30000000</v>
          </cell>
          <cell r="O8">
            <v>23000000</v>
          </cell>
          <cell r="P8">
            <v>180000000</v>
          </cell>
          <cell r="Q8">
            <v>170000000</v>
          </cell>
          <cell r="R8">
            <v>160000000</v>
          </cell>
          <cell r="S8">
            <v>42000000</v>
          </cell>
          <cell r="T8">
            <v>50000000</v>
          </cell>
          <cell r="U8">
            <v>25000000</v>
          </cell>
          <cell r="V8">
            <v>15000000</v>
          </cell>
          <cell r="W8">
            <v>65000000</v>
          </cell>
        </row>
        <row r="9">
          <cell r="E9">
            <v>10</v>
          </cell>
          <cell r="F9">
            <v>10</v>
          </cell>
          <cell r="G9">
            <v>10</v>
          </cell>
          <cell r="H9">
            <v>10</v>
          </cell>
          <cell r="I9">
            <v>10</v>
          </cell>
          <cell r="J9">
            <v>10</v>
          </cell>
          <cell r="K9">
            <v>10</v>
          </cell>
          <cell r="L9">
            <v>10</v>
          </cell>
          <cell r="M9">
            <v>10</v>
          </cell>
          <cell r="N9">
            <v>10</v>
          </cell>
          <cell r="O9">
            <v>10</v>
          </cell>
          <cell r="P9">
            <v>10</v>
          </cell>
          <cell r="Q9">
            <v>10</v>
          </cell>
          <cell r="R9">
            <v>10</v>
          </cell>
          <cell r="S9">
            <v>10</v>
          </cell>
          <cell r="T9">
            <v>10</v>
          </cell>
          <cell r="U9">
            <v>10</v>
          </cell>
          <cell r="V9">
            <v>10</v>
          </cell>
          <cell r="W9">
            <v>10</v>
          </cell>
        </row>
        <row r="10">
          <cell r="E10">
            <v>8500000</v>
          </cell>
          <cell r="F10">
            <v>8000000</v>
          </cell>
          <cell r="G10">
            <v>8000000</v>
          </cell>
          <cell r="H10">
            <v>3000000</v>
          </cell>
          <cell r="I10">
            <v>12000000</v>
          </cell>
          <cell r="J10">
            <v>8000000</v>
          </cell>
          <cell r="K10">
            <v>6000000</v>
          </cell>
          <cell r="L10">
            <v>6000000</v>
          </cell>
          <cell r="M10">
            <v>2700000</v>
          </cell>
          <cell r="N10">
            <v>3000000</v>
          </cell>
          <cell r="O10">
            <v>2300000</v>
          </cell>
          <cell r="P10">
            <v>18000000</v>
          </cell>
          <cell r="Q10">
            <v>17000000</v>
          </cell>
          <cell r="R10">
            <v>16000000</v>
          </cell>
          <cell r="S10">
            <v>4200000</v>
          </cell>
          <cell r="T10">
            <v>5000000</v>
          </cell>
          <cell r="U10">
            <v>2500000</v>
          </cell>
          <cell r="V10">
            <v>1500000</v>
          </cell>
          <cell r="W10">
            <v>6500000</v>
          </cell>
        </row>
        <row r="11">
          <cell r="E11">
            <v>27200</v>
          </cell>
          <cell r="F11">
            <v>25600</v>
          </cell>
          <cell r="G11">
            <v>36100</v>
          </cell>
          <cell r="H11">
            <v>13500</v>
          </cell>
          <cell r="I11">
            <v>38400</v>
          </cell>
          <cell r="J11">
            <v>25600</v>
          </cell>
          <cell r="K11">
            <v>19200</v>
          </cell>
          <cell r="L11">
            <v>19200</v>
          </cell>
          <cell r="M11">
            <v>16282.5</v>
          </cell>
          <cell r="N11">
            <v>9600</v>
          </cell>
          <cell r="O11">
            <v>7360</v>
          </cell>
          <cell r="P11">
            <v>57600</v>
          </cell>
          <cell r="Q11">
            <v>54400</v>
          </cell>
          <cell r="R11">
            <v>51200</v>
          </cell>
          <cell r="S11">
            <v>13440</v>
          </cell>
          <cell r="T11">
            <v>16000</v>
          </cell>
          <cell r="U11">
            <v>8281.25</v>
          </cell>
          <cell r="V11">
            <v>4800</v>
          </cell>
          <cell r="W11">
            <v>20800</v>
          </cell>
        </row>
        <row r="13">
          <cell r="E13">
            <v>76500000</v>
          </cell>
          <cell r="F13">
            <v>72000000</v>
          </cell>
          <cell r="G13">
            <v>107000000</v>
          </cell>
          <cell r="H13">
            <v>40000000</v>
          </cell>
          <cell r="I13">
            <v>108000000</v>
          </cell>
          <cell r="J13">
            <v>72000000</v>
          </cell>
          <cell r="K13">
            <v>54000000</v>
          </cell>
          <cell r="L13">
            <v>54000000</v>
          </cell>
          <cell r="M13">
            <v>54300000</v>
          </cell>
          <cell r="N13">
            <v>27000000</v>
          </cell>
          <cell r="O13">
            <v>20700000</v>
          </cell>
          <cell r="P13">
            <v>162000000</v>
          </cell>
          <cell r="Q13">
            <v>153000000</v>
          </cell>
          <cell r="R13">
            <v>144000000</v>
          </cell>
          <cell r="S13">
            <v>37800000</v>
          </cell>
          <cell r="T13">
            <v>45000000</v>
          </cell>
          <cell r="U13">
            <v>22500000</v>
          </cell>
          <cell r="V13">
            <v>13500000</v>
          </cell>
          <cell r="W13">
            <v>58500000</v>
          </cell>
        </row>
        <row r="14">
          <cell r="E14">
            <v>7650</v>
          </cell>
          <cell r="F14">
            <v>7200</v>
          </cell>
          <cell r="G14">
            <v>10700</v>
          </cell>
          <cell r="H14">
            <v>4000</v>
          </cell>
          <cell r="I14">
            <v>10800</v>
          </cell>
          <cell r="J14">
            <v>7200</v>
          </cell>
          <cell r="K14">
            <v>5400</v>
          </cell>
          <cell r="L14">
            <v>5400</v>
          </cell>
          <cell r="M14">
            <v>6787.5</v>
          </cell>
          <cell r="N14">
            <v>2700</v>
          </cell>
          <cell r="O14">
            <v>2070</v>
          </cell>
          <cell r="P14">
            <v>16200</v>
          </cell>
          <cell r="Q14">
            <v>15300</v>
          </cell>
          <cell r="R14">
            <v>14400</v>
          </cell>
          <cell r="S14">
            <v>3780</v>
          </cell>
          <cell r="T14">
            <v>4500</v>
          </cell>
          <cell r="U14">
            <v>2812.5</v>
          </cell>
          <cell r="V14">
            <v>1350</v>
          </cell>
          <cell r="W14">
            <v>5850</v>
          </cell>
        </row>
        <row r="15">
          <cell r="E15">
            <v>41</v>
          </cell>
          <cell r="F15">
            <v>81</v>
          </cell>
          <cell r="G15">
            <v>41</v>
          </cell>
          <cell r="H15">
            <v>41</v>
          </cell>
          <cell r="I15">
            <v>41</v>
          </cell>
          <cell r="J15">
            <v>41</v>
          </cell>
          <cell r="K15">
            <v>51</v>
          </cell>
          <cell r="L15">
            <v>41</v>
          </cell>
          <cell r="M15">
            <v>42</v>
          </cell>
          <cell r="N15">
            <v>35</v>
          </cell>
          <cell r="O15">
            <v>41</v>
          </cell>
          <cell r="P15">
            <v>41</v>
          </cell>
          <cell r="Q15">
            <v>41</v>
          </cell>
          <cell r="R15">
            <v>41</v>
          </cell>
          <cell r="S15">
            <v>41</v>
          </cell>
          <cell r="T15">
            <v>70</v>
          </cell>
          <cell r="U15">
            <v>60</v>
          </cell>
          <cell r="V15">
            <v>41</v>
          </cell>
          <cell r="W15">
            <v>51</v>
          </cell>
        </row>
        <row r="16">
          <cell r="E16">
            <v>11152</v>
          </cell>
          <cell r="F16">
            <v>20736</v>
          </cell>
          <cell r="G16">
            <v>14801</v>
          </cell>
          <cell r="H16">
            <v>5535</v>
          </cell>
          <cell r="I16">
            <v>15744</v>
          </cell>
          <cell r="J16">
            <v>10496</v>
          </cell>
          <cell r="K16">
            <v>9792</v>
          </cell>
          <cell r="L16">
            <v>7872</v>
          </cell>
          <cell r="M16">
            <v>6838.65</v>
          </cell>
          <cell r="N16">
            <v>3360</v>
          </cell>
          <cell r="O16">
            <v>3017.6</v>
          </cell>
          <cell r="P16">
            <v>23616</v>
          </cell>
          <cell r="Q16">
            <v>22304</v>
          </cell>
          <cell r="R16">
            <v>20992</v>
          </cell>
          <cell r="S16">
            <v>5510.4</v>
          </cell>
          <cell r="T16">
            <v>11200</v>
          </cell>
          <cell r="U16">
            <v>4968.75</v>
          </cell>
          <cell r="V16">
            <v>1968</v>
          </cell>
          <cell r="W16">
            <v>10608</v>
          </cell>
        </row>
        <row r="17">
          <cell r="E17">
            <v>18802</v>
          </cell>
          <cell r="F17">
            <v>27936</v>
          </cell>
          <cell r="G17">
            <v>25501</v>
          </cell>
          <cell r="H17">
            <v>9535</v>
          </cell>
          <cell r="I17">
            <v>26544</v>
          </cell>
          <cell r="J17">
            <v>17696</v>
          </cell>
          <cell r="K17">
            <v>15192</v>
          </cell>
          <cell r="L17">
            <v>13272</v>
          </cell>
          <cell r="M17">
            <v>13626.15</v>
          </cell>
          <cell r="N17">
            <v>6060</v>
          </cell>
          <cell r="O17">
            <v>5087.6000000000004</v>
          </cell>
          <cell r="P17">
            <v>39816</v>
          </cell>
          <cell r="Q17">
            <v>37604</v>
          </cell>
          <cell r="R17">
            <v>35392</v>
          </cell>
          <cell r="S17">
            <v>9290.4</v>
          </cell>
          <cell r="T17">
            <v>15700</v>
          </cell>
          <cell r="U17">
            <v>7781.25</v>
          </cell>
          <cell r="V17">
            <v>3318</v>
          </cell>
          <cell r="W17">
            <v>16458</v>
          </cell>
        </row>
        <row r="18">
          <cell r="E18">
            <v>7000</v>
          </cell>
          <cell r="F18">
            <v>5800</v>
          </cell>
          <cell r="G18">
            <v>5300</v>
          </cell>
          <cell r="H18">
            <v>6500</v>
          </cell>
          <cell r="I18">
            <v>6500</v>
          </cell>
          <cell r="J18">
            <v>6500</v>
          </cell>
          <cell r="K18">
            <v>8000</v>
          </cell>
          <cell r="L18">
            <v>7000</v>
          </cell>
          <cell r="M18">
            <v>7000</v>
          </cell>
          <cell r="N18">
            <v>6000</v>
          </cell>
          <cell r="O18">
            <v>6500</v>
          </cell>
          <cell r="P18">
            <v>7000</v>
          </cell>
          <cell r="Q18">
            <v>6000</v>
          </cell>
          <cell r="R18">
            <v>6000</v>
          </cell>
          <cell r="S18">
            <v>5300</v>
          </cell>
          <cell r="T18">
            <v>5300</v>
          </cell>
          <cell r="U18">
            <v>6500</v>
          </cell>
          <cell r="V18">
            <v>6000</v>
          </cell>
          <cell r="W18">
            <v>8000</v>
          </cell>
        </row>
        <row r="19">
          <cell r="E19">
            <v>7000</v>
          </cell>
          <cell r="F19">
            <v>5800</v>
          </cell>
          <cell r="G19">
            <v>5300</v>
          </cell>
          <cell r="H19">
            <v>6500</v>
          </cell>
          <cell r="I19">
            <v>6500</v>
          </cell>
          <cell r="J19">
            <v>6500</v>
          </cell>
          <cell r="K19">
            <v>8000</v>
          </cell>
          <cell r="L19">
            <v>7000</v>
          </cell>
          <cell r="M19">
            <v>7000</v>
          </cell>
          <cell r="N19">
            <v>6000</v>
          </cell>
          <cell r="O19">
            <v>6500</v>
          </cell>
          <cell r="P19">
            <v>7000</v>
          </cell>
          <cell r="Q19">
            <v>6000</v>
          </cell>
          <cell r="R19">
            <v>6000</v>
          </cell>
          <cell r="S19">
            <v>5300</v>
          </cell>
          <cell r="T19">
            <v>5300</v>
          </cell>
          <cell r="U19">
            <v>6500</v>
          </cell>
          <cell r="V19">
            <v>6000</v>
          </cell>
          <cell r="W19">
            <v>8000</v>
          </cell>
        </row>
        <row r="20">
          <cell r="E20">
            <v>3500</v>
          </cell>
          <cell r="F20">
            <v>2900</v>
          </cell>
          <cell r="G20">
            <v>2650</v>
          </cell>
          <cell r="H20">
            <v>3250</v>
          </cell>
          <cell r="I20">
            <v>3250</v>
          </cell>
          <cell r="J20">
            <v>3250</v>
          </cell>
          <cell r="K20">
            <v>4200</v>
          </cell>
          <cell r="L20">
            <v>3500</v>
          </cell>
          <cell r="M20">
            <v>3500</v>
          </cell>
          <cell r="N20">
            <v>3000</v>
          </cell>
          <cell r="O20">
            <v>3250</v>
          </cell>
          <cell r="P20">
            <v>3500</v>
          </cell>
          <cell r="Q20">
            <v>2800</v>
          </cell>
          <cell r="R20">
            <v>2800</v>
          </cell>
          <cell r="S20">
            <v>2650</v>
          </cell>
          <cell r="T20">
            <v>2650</v>
          </cell>
          <cell r="U20">
            <v>3250</v>
          </cell>
          <cell r="V20">
            <v>2800</v>
          </cell>
          <cell r="W20">
            <v>4200</v>
          </cell>
        </row>
        <row r="21">
          <cell r="E21">
            <v>3500</v>
          </cell>
          <cell r="F21">
            <v>2900</v>
          </cell>
          <cell r="G21">
            <v>2650</v>
          </cell>
          <cell r="H21">
            <v>3250</v>
          </cell>
          <cell r="I21">
            <v>3250</v>
          </cell>
          <cell r="J21">
            <v>3250</v>
          </cell>
          <cell r="K21">
            <v>4200</v>
          </cell>
          <cell r="L21">
            <v>3500</v>
          </cell>
          <cell r="M21">
            <v>3500</v>
          </cell>
          <cell r="N21">
            <v>3000</v>
          </cell>
          <cell r="O21">
            <v>3250</v>
          </cell>
          <cell r="P21">
            <v>3500</v>
          </cell>
          <cell r="Q21">
            <v>2800</v>
          </cell>
          <cell r="R21">
            <v>2800</v>
          </cell>
          <cell r="S21">
            <v>2650</v>
          </cell>
          <cell r="T21">
            <v>2650</v>
          </cell>
          <cell r="U21">
            <v>3250</v>
          </cell>
          <cell r="V21">
            <v>2800</v>
          </cell>
          <cell r="W21">
            <v>4200</v>
          </cell>
        </row>
        <row r="22">
          <cell r="E22">
            <v>21000</v>
          </cell>
          <cell r="F22">
            <v>17400</v>
          </cell>
          <cell r="G22">
            <v>15900</v>
          </cell>
          <cell r="H22">
            <v>19500</v>
          </cell>
          <cell r="I22">
            <v>19500</v>
          </cell>
          <cell r="J22">
            <v>19500</v>
          </cell>
          <cell r="K22">
            <v>24400</v>
          </cell>
          <cell r="L22">
            <v>21000</v>
          </cell>
          <cell r="M22">
            <v>21000</v>
          </cell>
          <cell r="N22">
            <v>18000</v>
          </cell>
          <cell r="O22">
            <v>19500</v>
          </cell>
          <cell r="P22">
            <v>21000</v>
          </cell>
          <cell r="Q22">
            <v>17600</v>
          </cell>
          <cell r="R22">
            <v>17600</v>
          </cell>
          <cell r="S22">
            <v>15900</v>
          </cell>
          <cell r="T22">
            <v>15900</v>
          </cell>
          <cell r="U22">
            <v>19500</v>
          </cell>
          <cell r="V22">
            <v>17600</v>
          </cell>
          <cell r="W22">
            <v>24400</v>
          </cell>
        </row>
        <row r="23">
          <cell r="E23">
            <v>2625</v>
          </cell>
          <cell r="F23">
            <v>2175</v>
          </cell>
          <cell r="G23">
            <v>1987.5</v>
          </cell>
          <cell r="H23">
            <v>2437.5</v>
          </cell>
          <cell r="I23">
            <v>2437.5</v>
          </cell>
          <cell r="J23">
            <v>2437.5</v>
          </cell>
          <cell r="K23">
            <v>3050</v>
          </cell>
          <cell r="L23">
            <v>2625</v>
          </cell>
          <cell r="M23">
            <v>2625</v>
          </cell>
          <cell r="N23">
            <v>2250</v>
          </cell>
          <cell r="O23">
            <v>2437.5</v>
          </cell>
          <cell r="P23">
            <v>2625</v>
          </cell>
          <cell r="Q23">
            <v>2200</v>
          </cell>
          <cell r="R23">
            <v>2200</v>
          </cell>
          <cell r="S23">
            <v>1987.5</v>
          </cell>
          <cell r="T23">
            <v>1987.5</v>
          </cell>
          <cell r="U23">
            <v>2437.5</v>
          </cell>
          <cell r="V23">
            <v>2200</v>
          </cell>
          <cell r="W23">
            <v>3050</v>
          </cell>
        </row>
        <row r="24">
          <cell r="E24">
            <v>4000</v>
          </cell>
          <cell r="F24">
            <v>2800</v>
          </cell>
          <cell r="G24">
            <v>2800</v>
          </cell>
          <cell r="H24">
            <v>2500</v>
          </cell>
          <cell r="I24">
            <v>2500</v>
          </cell>
          <cell r="J24">
            <v>4000</v>
          </cell>
          <cell r="K24">
            <v>4000</v>
          </cell>
          <cell r="M24">
            <v>4000</v>
          </cell>
          <cell r="N24">
            <v>2500</v>
          </cell>
          <cell r="O24">
            <v>4000</v>
          </cell>
          <cell r="P24">
            <v>4000</v>
          </cell>
          <cell r="Q24">
            <v>3964</v>
          </cell>
          <cell r="R24">
            <v>3964</v>
          </cell>
          <cell r="S24">
            <v>2717</v>
          </cell>
          <cell r="T24">
            <v>2717</v>
          </cell>
          <cell r="U24">
            <v>4000</v>
          </cell>
          <cell r="V24">
            <v>3964</v>
          </cell>
          <cell r="W24">
            <v>4000</v>
          </cell>
        </row>
        <row r="25">
          <cell r="E25">
            <v>4000</v>
          </cell>
          <cell r="F25">
            <v>2800</v>
          </cell>
          <cell r="G25">
            <v>2800</v>
          </cell>
          <cell r="H25">
            <v>2500</v>
          </cell>
          <cell r="I25">
            <v>2500</v>
          </cell>
          <cell r="J25">
            <v>4000</v>
          </cell>
          <cell r="K25">
            <v>4000</v>
          </cell>
          <cell r="M25">
            <v>4000</v>
          </cell>
          <cell r="N25">
            <v>2500</v>
          </cell>
          <cell r="O25">
            <v>4000</v>
          </cell>
          <cell r="P25">
            <v>4000</v>
          </cell>
          <cell r="Q25">
            <v>3964</v>
          </cell>
          <cell r="R25">
            <v>3964</v>
          </cell>
          <cell r="S25">
            <v>2717</v>
          </cell>
          <cell r="T25">
            <v>2717</v>
          </cell>
          <cell r="U25">
            <v>4000</v>
          </cell>
          <cell r="V25">
            <v>3964</v>
          </cell>
          <cell r="W25">
            <v>4000</v>
          </cell>
        </row>
        <row r="26">
          <cell r="E26">
            <v>2000</v>
          </cell>
          <cell r="F26">
            <v>1400</v>
          </cell>
          <cell r="G26">
            <v>1400</v>
          </cell>
          <cell r="H26">
            <v>1750</v>
          </cell>
          <cell r="I26">
            <v>1750</v>
          </cell>
          <cell r="J26">
            <v>2000</v>
          </cell>
          <cell r="K26">
            <v>2000</v>
          </cell>
          <cell r="M26">
            <v>2000</v>
          </cell>
          <cell r="N26">
            <v>1750</v>
          </cell>
          <cell r="O26">
            <v>2000</v>
          </cell>
          <cell r="P26">
            <v>2000</v>
          </cell>
          <cell r="Q26">
            <v>1358.5</v>
          </cell>
          <cell r="R26">
            <v>1358.5</v>
          </cell>
          <cell r="S26">
            <v>1359</v>
          </cell>
          <cell r="T26">
            <v>1359</v>
          </cell>
          <cell r="U26">
            <v>2000</v>
          </cell>
          <cell r="V26">
            <v>1358.5</v>
          </cell>
          <cell r="W26">
            <v>2000</v>
          </cell>
        </row>
        <row r="27">
          <cell r="E27">
            <v>2000</v>
          </cell>
          <cell r="F27">
            <v>1400</v>
          </cell>
          <cell r="G27">
            <v>1400</v>
          </cell>
          <cell r="H27">
            <v>1750</v>
          </cell>
          <cell r="I27">
            <v>1750</v>
          </cell>
          <cell r="J27">
            <v>2000</v>
          </cell>
          <cell r="K27">
            <v>2000</v>
          </cell>
          <cell r="M27">
            <v>2000</v>
          </cell>
          <cell r="N27">
            <v>1750</v>
          </cell>
          <cell r="O27">
            <v>2000</v>
          </cell>
          <cell r="P27">
            <v>2000</v>
          </cell>
          <cell r="Q27">
            <v>1358.5</v>
          </cell>
          <cell r="R27">
            <v>1358.5</v>
          </cell>
          <cell r="S27">
            <v>1359</v>
          </cell>
          <cell r="T27">
            <v>1359</v>
          </cell>
          <cell r="U27">
            <v>2000</v>
          </cell>
          <cell r="V27">
            <v>1358.5</v>
          </cell>
          <cell r="W27">
            <v>2000</v>
          </cell>
        </row>
        <row r="28">
          <cell r="E28">
            <v>12000</v>
          </cell>
          <cell r="F28">
            <v>8400</v>
          </cell>
          <cell r="G28">
            <v>8400</v>
          </cell>
          <cell r="H28">
            <v>8500</v>
          </cell>
          <cell r="I28">
            <v>8500</v>
          </cell>
          <cell r="J28">
            <v>12000</v>
          </cell>
          <cell r="K28">
            <v>12000</v>
          </cell>
          <cell r="M28">
            <v>12000</v>
          </cell>
          <cell r="N28">
            <v>8500</v>
          </cell>
          <cell r="O28">
            <v>12000</v>
          </cell>
          <cell r="P28">
            <v>12000</v>
          </cell>
          <cell r="Q28">
            <v>10645</v>
          </cell>
          <cell r="R28">
            <v>10645</v>
          </cell>
          <cell r="S28">
            <v>8152</v>
          </cell>
          <cell r="T28">
            <v>8152</v>
          </cell>
          <cell r="U28">
            <v>12000</v>
          </cell>
          <cell r="V28">
            <v>10645</v>
          </cell>
          <cell r="W28">
            <v>12000</v>
          </cell>
        </row>
        <row r="29">
          <cell r="E29">
            <v>1500</v>
          </cell>
          <cell r="F29">
            <v>1050</v>
          </cell>
          <cell r="G29">
            <v>1050</v>
          </cell>
          <cell r="H29">
            <v>1062.5</v>
          </cell>
          <cell r="I29">
            <v>1062.5</v>
          </cell>
          <cell r="J29">
            <v>1500</v>
          </cell>
          <cell r="K29">
            <v>1500</v>
          </cell>
          <cell r="M29">
            <v>1500</v>
          </cell>
          <cell r="N29">
            <v>1062.5</v>
          </cell>
          <cell r="O29">
            <v>1500</v>
          </cell>
          <cell r="P29">
            <v>1500</v>
          </cell>
          <cell r="Q29">
            <v>1330.625</v>
          </cell>
          <cell r="R29">
            <v>1330.625</v>
          </cell>
          <cell r="S29">
            <v>1019</v>
          </cell>
          <cell r="T29">
            <v>1019</v>
          </cell>
          <cell r="U29">
            <v>1500</v>
          </cell>
          <cell r="V29">
            <v>1330.625</v>
          </cell>
          <cell r="W29">
            <v>1500</v>
          </cell>
        </row>
        <row r="30">
          <cell r="E30">
            <v>4125</v>
          </cell>
          <cell r="F30">
            <v>3225</v>
          </cell>
          <cell r="G30">
            <v>3037.5</v>
          </cell>
          <cell r="H30">
            <v>3500</v>
          </cell>
          <cell r="I30">
            <v>3500</v>
          </cell>
          <cell r="J30">
            <v>3937.5</v>
          </cell>
          <cell r="K30">
            <v>4550</v>
          </cell>
          <cell r="L30">
            <v>2625</v>
          </cell>
          <cell r="M30">
            <v>4125</v>
          </cell>
          <cell r="N30">
            <v>3312.5</v>
          </cell>
          <cell r="O30">
            <v>3937.5</v>
          </cell>
          <cell r="P30">
            <v>4125</v>
          </cell>
          <cell r="Q30">
            <v>3530.625</v>
          </cell>
          <cell r="R30">
            <v>3530.625</v>
          </cell>
          <cell r="S30">
            <v>3006.5</v>
          </cell>
          <cell r="T30">
            <v>3006.5</v>
          </cell>
          <cell r="U30">
            <v>2437.5</v>
          </cell>
          <cell r="V30">
            <v>3530.625</v>
          </cell>
          <cell r="W30">
            <v>4550</v>
          </cell>
        </row>
        <row r="31">
          <cell r="E31">
            <v>80</v>
          </cell>
          <cell r="F31">
            <v>100</v>
          </cell>
          <cell r="G31">
            <v>45</v>
          </cell>
          <cell r="H31">
            <v>90</v>
          </cell>
          <cell r="I31">
            <v>60</v>
          </cell>
          <cell r="J31">
            <v>120</v>
          </cell>
          <cell r="K31">
            <v>120</v>
          </cell>
          <cell r="L31">
            <v>170</v>
          </cell>
          <cell r="M31">
            <v>90</v>
          </cell>
          <cell r="N31">
            <v>65</v>
          </cell>
          <cell r="O31">
            <v>110</v>
          </cell>
          <cell r="P31">
            <v>50</v>
          </cell>
          <cell r="Q31">
            <v>100</v>
          </cell>
          <cell r="R31">
            <v>115</v>
          </cell>
          <cell r="S31">
            <v>90</v>
          </cell>
          <cell r="T31">
            <v>50</v>
          </cell>
          <cell r="U31">
            <v>100</v>
          </cell>
          <cell r="V31">
            <v>110</v>
          </cell>
          <cell r="W31">
            <v>120</v>
          </cell>
        </row>
        <row r="32">
          <cell r="E32">
            <v>6120</v>
          </cell>
          <cell r="F32">
            <v>7200</v>
          </cell>
          <cell r="G32">
            <v>4815</v>
          </cell>
          <cell r="H32">
            <v>3600</v>
          </cell>
          <cell r="I32">
            <v>6480</v>
          </cell>
          <cell r="J32">
            <v>8640</v>
          </cell>
          <cell r="K32">
            <v>6480</v>
          </cell>
          <cell r="L32">
            <v>9180</v>
          </cell>
          <cell r="M32">
            <v>6108.75</v>
          </cell>
          <cell r="N32">
            <v>1755</v>
          </cell>
          <cell r="O32">
            <v>2277</v>
          </cell>
          <cell r="P32">
            <v>8100</v>
          </cell>
          <cell r="Q32">
            <v>15300</v>
          </cell>
          <cell r="R32">
            <v>16560</v>
          </cell>
          <cell r="S32">
            <v>3402</v>
          </cell>
          <cell r="T32">
            <v>2250</v>
          </cell>
          <cell r="U32">
            <v>2812.5</v>
          </cell>
          <cell r="V32">
            <v>1485</v>
          </cell>
          <cell r="W32">
            <v>7020</v>
          </cell>
        </row>
        <row r="33">
          <cell r="E33">
            <v>5</v>
          </cell>
          <cell r="F33">
            <v>10</v>
          </cell>
          <cell r="G33">
            <v>5</v>
          </cell>
          <cell r="H33">
            <v>3</v>
          </cell>
          <cell r="I33">
            <v>2</v>
          </cell>
          <cell r="J33">
            <v>5</v>
          </cell>
          <cell r="K33">
            <v>4</v>
          </cell>
          <cell r="L33">
            <v>6</v>
          </cell>
          <cell r="M33">
            <v>5</v>
          </cell>
          <cell r="N33">
            <v>4</v>
          </cell>
          <cell r="O33">
            <v>3</v>
          </cell>
          <cell r="P33">
            <v>3</v>
          </cell>
          <cell r="Q33">
            <v>1</v>
          </cell>
          <cell r="R33">
            <v>2</v>
          </cell>
          <cell r="S33">
            <v>4</v>
          </cell>
          <cell r="T33">
            <v>5</v>
          </cell>
          <cell r="U33">
            <v>3</v>
          </cell>
          <cell r="V33">
            <v>2</v>
          </cell>
          <cell r="W33">
            <v>4</v>
          </cell>
        </row>
        <row r="34">
          <cell r="E34">
            <v>3500</v>
          </cell>
          <cell r="F34">
            <v>7000</v>
          </cell>
          <cell r="G34">
            <v>3500</v>
          </cell>
          <cell r="H34">
            <v>2250</v>
          </cell>
          <cell r="I34">
            <v>1500</v>
          </cell>
          <cell r="J34">
            <v>3750</v>
          </cell>
          <cell r="K34">
            <v>3000</v>
          </cell>
          <cell r="L34">
            <v>4500</v>
          </cell>
          <cell r="M34">
            <v>3500</v>
          </cell>
          <cell r="N34">
            <v>3000</v>
          </cell>
          <cell r="O34">
            <v>2250</v>
          </cell>
          <cell r="P34">
            <v>6000</v>
          </cell>
          <cell r="Q34">
            <v>750</v>
          </cell>
          <cell r="R34">
            <v>1500</v>
          </cell>
          <cell r="S34">
            <v>2800</v>
          </cell>
          <cell r="T34">
            <v>3500</v>
          </cell>
          <cell r="U34">
            <v>1800</v>
          </cell>
          <cell r="V34">
            <v>1500</v>
          </cell>
          <cell r="W34">
            <v>3000</v>
          </cell>
        </row>
        <row r="36">
          <cell r="P36">
            <v>250</v>
          </cell>
        </row>
        <row r="37">
          <cell r="E37">
            <v>0.05</v>
          </cell>
          <cell r="F37">
            <v>0.32</v>
          </cell>
          <cell r="G37">
            <v>0.05</v>
          </cell>
          <cell r="H37">
            <v>0.04</v>
          </cell>
          <cell r="I37">
            <v>0.04</v>
          </cell>
          <cell r="J37">
            <v>0.1</v>
          </cell>
          <cell r="K37">
            <v>0.08</v>
          </cell>
          <cell r="L37">
            <v>0.1</v>
          </cell>
          <cell r="M37">
            <v>0.06</v>
          </cell>
          <cell r="N37">
            <v>0.2</v>
          </cell>
          <cell r="O37">
            <v>0.04</v>
          </cell>
          <cell r="P37">
            <v>0.5</v>
          </cell>
          <cell r="Q37">
            <v>0.04</v>
          </cell>
          <cell r="R37">
            <v>0.05</v>
          </cell>
          <cell r="S37">
            <v>0.04</v>
          </cell>
          <cell r="T37">
            <v>0.05</v>
          </cell>
          <cell r="U37">
            <v>0.2</v>
          </cell>
          <cell r="V37">
            <v>0.04</v>
          </cell>
          <cell r="W37">
            <v>0.08</v>
          </cell>
        </row>
        <row r="38">
          <cell r="E38">
            <v>228</v>
          </cell>
          <cell r="F38">
            <v>1459.2</v>
          </cell>
          <cell r="G38">
            <v>228</v>
          </cell>
          <cell r="H38">
            <v>182.4</v>
          </cell>
          <cell r="I38">
            <v>182.4</v>
          </cell>
          <cell r="J38">
            <v>456</v>
          </cell>
          <cell r="K38">
            <v>364.8</v>
          </cell>
          <cell r="L38">
            <v>450</v>
          </cell>
          <cell r="M38">
            <v>273.59999999999997</v>
          </cell>
          <cell r="N38">
            <v>900</v>
          </cell>
          <cell r="O38">
            <v>180</v>
          </cell>
          <cell r="P38">
            <v>2400</v>
          </cell>
          <cell r="Q38">
            <v>180</v>
          </cell>
          <cell r="R38">
            <v>225</v>
          </cell>
          <cell r="S38">
            <v>182.4</v>
          </cell>
          <cell r="T38">
            <v>228</v>
          </cell>
          <cell r="U38">
            <v>900</v>
          </cell>
          <cell r="V38">
            <v>180</v>
          </cell>
          <cell r="W38">
            <v>364.8</v>
          </cell>
        </row>
        <row r="39">
          <cell r="E39">
            <v>0.06</v>
          </cell>
          <cell r="F39">
            <v>0.15</v>
          </cell>
          <cell r="G39">
            <v>0.06</v>
          </cell>
          <cell r="H39">
            <v>0.03</v>
          </cell>
          <cell r="I39">
            <v>0.02</v>
          </cell>
          <cell r="J39">
            <v>0.05</v>
          </cell>
          <cell r="K39">
            <v>0.02</v>
          </cell>
          <cell r="L39">
            <v>0.03</v>
          </cell>
          <cell r="M39">
            <v>0.05</v>
          </cell>
          <cell r="N39">
            <v>0.05</v>
          </cell>
          <cell r="O39">
            <v>0.02</v>
          </cell>
          <cell r="P39">
            <v>0.2</v>
          </cell>
          <cell r="Q39">
            <v>0.02</v>
          </cell>
          <cell r="R39">
            <v>0.02</v>
          </cell>
          <cell r="S39">
            <v>0.05</v>
          </cell>
          <cell r="T39">
            <v>0.06</v>
          </cell>
          <cell r="U39">
            <v>0.02</v>
          </cell>
          <cell r="V39">
            <v>0.02</v>
          </cell>
          <cell r="W39">
            <v>0.02</v>
          </cell>
        </row>
        <row r="40">
          <cell r="E40">
            <v>288</v>
          </cell>
          <cell r="F40">
            <v>720</v>
          </cell>
          <cell r="G40">
            <v>288</v>
          </cell>
          <cell r="H40">
            <v>144</v>
          </cell>
          <cell r="I40">
            <v>96</v>
          </cell>
          <cell r="J40">
            <v>240</v>
          </cell>
          <cell r="K40">
            <v>96</v>
          </cell>
          <cell r="L40">
            <v>144</v>
          </cell>
          <cell r="M40">
            <v>240</v>
          </cell>
          <cell r="N40">
            <v>240</v>
          </cell>
          <cell r="O40">
            <v>96</v>
          </cell>
          <cell r="P40">
            <v>960</v>
          </cell>
          <cell r="Q40">
            <v>96</v>
          </cell>
          <cell r="R40">
            <v>96</v>
          </cell>
          <cell r="S40">
            <v>240</v>
          </cell>
          <cell r="T40">
            <v>288</v>
          </cell>
          <cell r="U40">
            <v>96</v>
          </cell>
          <cell r="V40">
            <v>96</v>
          </cell>
          <cell r="W40">
            <v>96</v>
          </cell>
        </row>
        <row r="41">
          <cell r="E41">
            <v>0.03</v>
          </cell>
          <cell r="F41">
            <v>0.1</v>
          </cell>
          <cell r="G41">
            <v>0.05</v>
          </cell>
          <cell r="H41">
            <v>0.03</v>
          </cell>
          <cell r="I41">
            <v>0.02</v>
          </cell>
          <cell r="J41">
            <v>0.03</v>
          </cell>
          <cell r="K41">
            <v>0.02</v>
          </cell>
          <cell r="L41">
            <v>0.02</v>
          </cell>
          <cell r="M41">
            <v>0.05</v>
          </cell>
          <cell r="N41">
            <v>0.02</v>
          </cell>
          <cell r="O41">
            <v>0.02</v>
          </cell>
          <cell r="P41">
            <v>0.1</v>
          </cell>
          <cell r="Q41">
            <v>0.02</v>
          </cell>
          <cell r="R41">
            <v>0.02</v>
          </cell>
          <cell r="S41">
            <v>0.02</v>
          </cell>
          <cell r="T41">
            <v>0.05</v>
          </cell>
          <cell r="U41">
            <v>0.02</v>
          </cell>
          <cell r="V41">
            <v>0.02</v>
          </cell>
          <cell r="W41">
            <v>0.02</v>
          </cell>
        </row>
        <row r="42">
          <cell r="E42">
            <v>150</v>
          </cell>
          <cell r="F42">
            <v>430</v>
          </cell>
          <cell r="G42">
            <v>215</v>
          </cell>
          <cell r="H42">
            <v>129</v>
          </cell>
          <cell r="I42">
            <v>86</v>
          </cell>
          <cell r="J42">
            <v>129</v>
          </cell>
          <cell r="K42">
            <v>90</v>
          </cell>
          <cell r="L42">
            <v>70</v>
          </cell>
          <cell r="M42">
            <v>215</v>
          </cell>
          <cell r="N42">
            <v>76</v>
          </cell>
          <cell r="O42">
            <v>70</v>
          </cell>
          <cell r="P42">
            <v>400</v>
          </cell>
          <cell r="Q42">
            <v>70</v>
          </cell>
          <cell r="R42">
            <v>70</v>
          </cell>
          <cell r="S42">
            <v>86</v>
          </cell>
          <cell r="T42">
            <v>215</v>
          </cell>
          <cell r="U42">
            <v>70</v>
          </cell>
          <cell r="V42">
            <v>70</v>
          </cell>
          <cell r="W42">
            <v>90</v>
          </cell>
        </row>
        <row r="43">
          <cell r="E43">
            <v>0.05</v>
          </cell>
          <cell r="F43">
            <v>0.16</v>
          </cell>
          <cell r="G43">
            <v>0.05</v>
          </cell>
          <cell r="H43">
            <v>0.06</v>
          </cell>
          <cell r="I43">
            <v>0.04</v>
          </cell>
          <cell r="J43">
            <v>0.04</v>
          </cell>
          <cell r="K43">
            <v>0.04</v>
          </cell>
          <cell r="L43">
            <v>0.05</v>
          </cell>
          <cell r="M43">
            <v>0.04</v>
          </cell>
          <cell r="N43">
            <v>0.05</v>
          </cell>
          <cell r="O43">
            <v>0.04</v>
          </cell>
          <cell r="P43">
            <v>0.06</v>
          </cell>
          <cell r="Q43">
            <v>0.04</v>
          </cell>
          <cell r="R43">
            <v>0.05</v>
          </cell>
          <cell r="S43">
            <v>0.04</v>
          </cell>
          <cell r="T43">
            <v>0.1</v>
          </cell>
          <cell r="U43">
            <v>0.04</v>
          </cell>
          <cell r="V43">
            <v>0.04</v>
          </cell>
          <cell r="W43">
            <v>0.04</v>
          </cell>
        </row>
        <row r="44">
          <cell r="E44">
            <v>26.25</v>
          </cell>
          <cell r="F44">
            <v>84</v>
          </cell>
          <cell r="G44">
            <v>26.25</v>
          </cell>
          <cell r="H44">
            <v>31.5</v>
          </cell>
          <cell r="I44">
            <v>21</v>
          </cell>
          <cell r="J44">
            <v>21</v>
          </cell>
          <cell r="K44">
            <v>20</v>
          </cell>
          <cell r="L44">
            <v>100</v>
          </cell>
          <cell r="M44">
            <v>21</v>
          </cell>
          <cell r="N44">
            <v>100</v>
          </cell>
          <cell r="O44">
            <v>95</v>
          </cell>
          <cell r="P44">
            <v>150</v>
          </cell>
          <cell r="Q44">
            <v>95</v>
          </cell>
          <cell r="R44">
            <v>100</v>
          </cell>
          <cell r="S44">
            <v>21</v>
          </cell>
          <cell r="T44">
            <v>52.5</v>
          </cell>
          <cell r="U44">
            <v>95</v>
          </cell>
          <cell r="V44">
            <v>95</v>
          </cell>
          <cell r="W44">
            <v>20</v>
          </cell>
        </row>
        <row r="45">
          <cell r="H45">
            <v>1000000</v>
          </cell>
          <cell r="J45">
            <v>1500000</v>
          </cell>
          <cell r="K45">
            <v>1200000</v>
          </cell>
          <cell r="L45">
            <v>600000</v>
          </cell>
          <cell r="N45">
            <v>1200000</v>
          </cell>
          <cell r="O45">
            <v>750000</v>
          </cell>
          <cell r="P45">
            <v>7000000</v>
          </cell>
          <cell r="U45">
            <v>750000</v>
          </cell>
          <cell r="V45">
            <v>750000</v>
          </cell>
          <cell r="W45">
            <v>1200000</v>
          </cell>
        </row>
        <row r="46">
          <cell r="H46">
            <v>50000</v>
          </cell>
          <cell r="J46">
            <v>6000</v>
          </cell>
          <cell r="K46">
            <v>2000</v>
          </cell>
          <cell r="L46">
            <v>1200</v>
          </cell>
          <cell r="N46">
            <v>1000</v>
          </cell>
          <cell r="O46">
            <v>600</v>
          </cell>
          <cell r="P46">
            <v>2000</v>
          </cell>
          <cell r="Q46">
            <v>600</v>
          </cell>
          <cell r="R46">
            <v>600</v>
          </cell>
          <cell r="U46">
            <v>600</v>
          </cell>
          <cell r="V46">
            <v>600</v>
          </cell>
          <cell r="W46">
            <v>2000</v>
          </cell>
        </row>
        <row r="47">
          <cell r="H47">
            <v>20</v>
          </cell>
          <cell r="J47">
            <v>250</v>
          </cell>
          <cell r="K47">
            <v>600</v>
          </cell>
          <cell r="L47">
            <v>500</v>
          </cell>
          <cell r="N47">
            <v>1200</v>
          </cell>
          <cell r="O47">
            <v>1250</v>
          </cell>
          <cell r="P47">
            <v>3500</v>
          </cell>
          <cell r="Q47">
            <v>0</v>
          </cell>
          <cell r="R47">
            <v>0</v>
          </cell>
          <cell r="U47">
            <v>1250</v>
          </cell>
          <cell r="V47">
            <v>1250</v>
          </cell>
          <cell r="W47">
            <v>600</v>
          </cell>
        </row>
        <row r="48">
          <cell r="E48">
            <v>50</v>
          </cell>
          <cell r="F48">
            <v>70</v>
          </cell>
          <cell r="G48">
            <v>20</v>
          </cell>
          <cell r="H48">
            <v>75</v>
          </cell>
          <cell r="I48">
            <v>40</v>
          </cell>
          <cell r="J48">
            <v>50</v>
          </cell>
          <cell r="K48">
            <v>40</v>
          </cell>
          <cell r="L48">
            <v>40</v>
          </cell>
          <cell r="M48">
            <v>50</v>
          </cell>
          <cell r="N48">
            <v>40</v>
          </cell>
          <cell r="O48">
            <v>70</v>
          </cell>
          <cell r="P48">
            <v>90</v>
          </cell>
          <cell r="Q48">
            <v>70</v>
          </cell>
          <cell r="R48">
            <v>70</v>
          </cell>
          <cell r="S48">
            <v>40</v>
          </cell>
          <cell r="T48">
            <v>20</v>
          </cell>
          <cell r="U48">
            <v>70</v>
          </cell>
          <cell r="V48">
            <v>70</v>
          </cell>
          <cell r="W48">
            <v>40</v>
          </cell>
        </row>
        <row r="49">
          <cell r="E49">
            <v>2062.5</v>
          </cell>
          <cell r="F49">
            <v>2257.5</v>
          </cell>
          <cell r="G49">
            <v>607.5</v>
          </cell>
          <cell r="H49">
            <v>2625</v>
          </cell>
          <cell r="I49">
            <v>1400</v>
          </cell>
          <cell r="J49">
            <v>1968.75</v>
          </cell>
          <cell r="K49">
            <v>1820</v>
          </cell>
          <cell r="L49">
            <v>1050</v>
          </cell>
          <cell r="M49">
            <v>2062.5</v>
          </cell>
          <cell r="N49">
            <v>1325</v>
          </cell>
          <cell r="O49">
            <v>2756.25</v>
          </cell>
          <cell r="P49">
            <v>3712.5</v>
          </cell>
          <cell r="Q49">
            <v>2471.4375</v>
          </cell>
          <cell r="R49">
            <v>2471.4375</v>
          </cell>
          <cell r="S49">
            <v>1202.5999999999999</v>
          </cell>
          <cell r="T49">
            <v>601.29999999999995</v>
          </cell>
          <cell r="U49">
            <v>1706.25</v>
          </cell>
          <cell r="V49">
            <v>2471.4375</v>
          </cell>
          <cell r="W49">
            <v>1820</v>
          </cell>
        </row>
        <row r="50">
          <cell r="E50">
            <v>12374.75</v>
          </cell>
          <cell r="F50">
            <v>19150.7</v>
          </cell>
          <cell r="G50">
            <v>9679.75</v>
          </cell>
          <cell r="H50">
            <v>8981.9</v>
          </cell>
          <cell r="I50">
            <v>9765.4</v>
          </cell>
          <cell r="J50">
            <v>15454.75</v>
          </cell>
          <cell r="K50">
            <v>12470.8</v>
          </cell>
          <cell r="L50">
            <v>15994</v>
          </cell>
          <cell r="M50">
            <v>12420.85</v>
          </cell>
          <cell r="N50">
            <v>8596</v>
          </cell>
          <cell r="O50">
            <v>8974.25</v>
          </cell>
          <cell r="P50">
            <v>25222.5</v>
          </cell>
          <cell r="Q50">
            <v>18962.4375</v>
          </cell>
          <cell r="R50">
            <v>21022.4375</v>
          </cell>
          <cell r="S50">
            <v>7934</v>
          </cell>
          <cell r="T50">
            <v>7134.8</v>
          </cell>
          <cell r="U50">
            <v>8729.75</v>
          </cell>
          <cell r="V50">
            <v>7147.4375</v>
          </cell>
          <cell r="W50">
            <v>13010.8</v>
          </cell>
        </row>
        <row r="51">
          <cell r="E51">
            <v>35301.75</v>
          </cell>
          <cell r="F51">
            <v>50311.7</v>
          </cell>
          <cell r="G51">
            <v>38218.25</v>
          </cell>
          <cell r="H51">
            <v>22016.9</v>
          </cell>
          <cell r="I51">
            <v>39809.4</v>
          </cell>
          <cell r="J51">
            <v>37088.25</v>
          </cell>
          <cell r="K51">
            <v>32212.799999999999</v>
          </cell>
          <cell r="L51">
            <v>31891</v>
          </cell>
          <cell r="M51">
            <v>30172</v>
          </cell>
          <cell r="N51">
            <v>17968.5</v>
          </cell>
          <cell r="O51">
            <v>17999.349999999999</v>
          </cell>
          <cell r="P51">
            <v>69163.5</v>
          </cell>
          <cell r="Q51">
            <v>60097.0625</v>
          </cell>
          <cell r="R51">
            <v>59945.0625</v>
          </cell>
          <cell r="S51">
            <v>20230.900000000001</v>
          </cell>
          <cell r="T51">
            <v>25841.3</v>
          </cell>
          <cell r="U51">
            <v>18948.5</v>
          </cell>
          <cell r="V51">
            <v>13996.0625</v>
          </cell>
          <cell r="W51">
            <v>34018.800000000003</v>
          </cell>
        </row>
        <row r="52">
          <cell r="E52">
            <v>35000</v>
          </cell>
          <cell r="F52">
            <v>45000</v>
          </cell>
          <cell r="G52">
            <v>38000</v>
          </cell>
          <cell r="H52">
            <v>22000</v>
          </cell>
          <cell r="I52">
            <v>40000</v>
          </cell>
          <cell r="J52">
            <v>37000</v>
          </cell>
          <cell r="K52">
            <v>32000</v>
          </cell>
          <cell r="L52">
            <v>32000</v>
          </cell>
          <cell r="M52">
            <v>30000</v>
          </cell>
          <cell r="N52">
            <v>18000</v>
          </cell>
          <cell r="O52">
            <v>18000</v>
          </cell>
          <cell r="P52">
            <v>69000</v>
          </cell>
          <cell r="Q52">
            <v>60000</v>
          </cell>
          <cell r="R52">
            <v>60000</v>
          </cell>
          <cell r="S52">
            <v>20000</v>
          </cell>
          <cell r="T52">
            <v>26000</v>
          </cell>
          <cell r="U52">
            <v>19000</v>
          </cell>
          <cell r="V52">
            <v>15000</v>
          </cell>
          <cell r="W52">
            <v>34000</v>
          </cell>
        </row>
      </sheetData>
      <sheetData sheetId="2" refreshError="1"/>
      <sheetData sheetId="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
      <sheetName val="BASE CTOS"/>
      <sheetName val="BASE"/>
      <sheetName val="Alcant Calle 19 y Guayabito"/>
      <sheetName val="APU Calle 19"/>
      <sheetName val="Alcant Calle Bolivar"/>
      <sheetName val="APU CALLE BOLIVAR"/>
      <sheetName val="RESUMEN DE CANT GUARNE"/>
      <sheetName val="PRESUPUESTO"/>
      <sheetName val="APU GUARNE"/>
      <sheetName val="DISEÑO"/>
      <sheetName val="CIMENTACION"/>
      <sheetName val="RESUMEN DE ACNT LOS ALAMOS"/>
      <sheetName val="PRESUPUESTO LOS ALAMOS"/>
      <sheetName val="APU LOS  ALAMOS ALCA"/>
      <sheetName val="RESUMEN DE CANT MIRADOR"/>
      <sheetName val="COLECTOR NORTE (1)"/>
      <sheetName val="COLECTOR NORTE (2)"/>
      <sheetName val="COLECTOR NORTE (3)"/>
      <sheetName val="COLECTOR NORTE (4)"/>
      <sheetName val="REDES SEC. NORTE"/>
      <sheetName val="DOM.  COLECTOR NORTE 1"/>
      <sheetName val="DOMI. SEC  NORTE"/>
      <sheetName val="COLECTOR ORIENTAL"/>
      <sheetName val="REDES SEC ORIENTAL"/>
      <sheetName val="DOMI. SEC ORIENTAL"/>
      <sheetName val="DOMI. COLEC.  ORIENTAL"/>
      <sheetName val="COLECTOR OCCIDENTAL"/>
      <sheetName val="REDES SEC. OCCIDENTAL"/>
      <sheetName val="DOMI. SEC OCCIDENTAL"/>
      <sheetName val="DOMI. COLEC  OCCIDENTAL "/>
      <sheetName val="APU COLECTOR NORTE."/>
      <sheetName val=" PTAR NORTE"/>
      <sheetName val="APU PTAR"/>
      <sheetName val="PRESUPUESTO PTAR OCCIDENTAL"/>
      <sheetName val="APU PTAR OCCIDENTAL"/>
      <sheetName val="PRESUPUESTO PTAR oriental"/>
      <sheetName val="RESUMEN OBRAS"/>
    </sheetNames>
    <sheetDataSet>
      <sheetData sheetId="0" refreshError="1"/>
      <sheetData sheetId="1" refreshError="1"/>
      <sheetData sheetId="2" refreshError="1"/>
      <sheetData sheetId="3" refreshError="1">
        <row r="3">
          <cell r="C3">
            <v>0.22</v>
          </cell>
        </row>
        <row r="273">
          <cell r="D273">
            <v>199630.19999999998</v>
          </cell>
        </row>
        <row r="278">
          <cell r="D278">
            <v>345599.95999999996</v>
          </cell>
        </row>
        <row r="282">
          <cell r="D282">
            <v>423911.56</v>
          </cell>
        </row>
        <row r="284">
          <cell r="D284">
            <v>913900.2</v>
          </cell>
        </row>
        <row r="287">
          <cell r="D287">
            <v>129618.4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 val="Mano_obra"/>
      <sheetName val="BASE_CTOS"/>
      <sheetName val="RESUMEN_MATERIALES"/>
      <sheetName val="4_1_1_APU"/>
      <sheetName val="4_1_2_Opt_boc_Trinidad"/>
      <sheetName val="4_1_3_Const_boc_Tirana"/>
      <sheetName val="4_1_4_Opt_desarenador"/>
      <sheetName val="4_1_5_Opt_aducción"/>
      <sheetName val="4_1_6_Const_tanque_250m³"/>
      <sheetName val="4_1_7_Opt_redes_dist"/>
    </sheetNames>
    <sheetDataSet>
      <sheetData sheetId="0">
        <row r="18">
          <cell r="D18">
            <v>566700</v>
          </cell>
        </row>
      </sheetData>
      <sheetData sheetId="1">
        <row r="8">
          <cell r="R8">
            <v>221817.13225453833</v>
          </cell>
        </row>
      </sheetData>
      <sheetData sheetId="2"/>
      <sheetData sheetId="3">
        <row r="4">
          <cell r="C4">
            <v>0.311</v>
          </cell>
        </row>
        <row r="9">
          <cell r="D9">
            <v>0.67800000000000005</v>
          </cell>
        </row>
        <row r="12">
          <cell r="D12">
            <v>63394.84</v>
          </cell>
        </row>
        <row r="13">
          <cell r="D13">
            <v>47546.13</v>
          </cell>
        </row>
        <row r="14">
          <cell r="D14">
            <v>31697.42</v>
          </cell>
        </row>
        <row r="59">
          <cell r="D59">
            <v>86768</v>
          </cell>
        </row>
        <row r="61">
          <cell r="D61">
            <v>84800</v>
          </cell>
        </row>
        <row r="62">
          <cell r="D62">
            <v>84800</v>
          </cell>
        </row>
        <row r="63">
          <cell r="D63">
            <v>25000</v>
          </cell>
        </row>
        <row r="456">
          <cell r="D456">
            <v>31319.999999999996</v>
          </cell>
        </row>
        <row r="490">
          <cell r="D490">
            <v>849550</v>
          </cell>
        </row>
        <row r="497">
          <cell r="D497">
            <v>30000</v>
          </cell>
        </row>
        <row r="504">
          <cell r="D504">
            <v>500</v>
          </cell>
        </row>
        <row r="505">
          <cell r="D505">
            <v>6380.0000000000009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8">
          <cell r="R8">
            <v>221817.13225453833</v>
          </cell>
        </row>
      </sheetData>
      <sheetData sheetId="14"/>
      <sheetData sheetId="15"/>
      <sheetData sheetId="16"/>
      <sheetData sheetId="17"/>
      <sheetData sheetId="18"/>
      <sheetData sheetId="19"/>
      <sheetData sheetId="20"/>
      <sheetData sheetId="21"/>
      <sheetData sheetId="22"/>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 val="Mano_obra"/>
      <sheetName val="BASE_CTOS"/>
      <sheetName val="RESUMEN_MATERIALES"/>
      <sheetName val="4_1_1_APU"/>
      <sheetName val="4_1_2_Opt_boc_Trinidad"/>
      <sheetName val="4_1_3_Const_boc_Tirana"/>
      <sheetName val="4_1_4_Opt_desarenador"/>
      <sheetName val="4_1_5_Opt_aducción"/>
      <sheetName val="4_1_6_Const_tanque_250m³"/>
      <sheetName val="4_1_7_Opt_redes_dist"/>
    </sheetNames>
    <sheetDataSet>
      <sheetData sheetId="0">
        <row r="18">
          <cell r="D18">
            <v>566700</v>
          </cell>
        </row>
      </sheetData>
      <sheetData sheetId="1">
        <row r="8">
          <cell r="R8">
            <v>221817.13225453833</v>
          </cell>
        </row>
      </sheetData>
      <sheetData sheetId="2"/>
      <sheetData sheetId="3">
        <row r="4">
          <cell r="C4">
            <v>0.311</v>
          </cell>
        </row>
        <row r="9">
          <cell r="D9">
            <v>0.67800000000000005</v>
          </cell>
        </row>
        <row r="12">
          <cell r="D12">
            <v>63394.84</v>
          </cell>
        </row>
        <row r="13">
          <cell r="D13">
            <v>47546.13</v>
          </cell>
        </row>
        <row r="14">
          <cell r="D14">
            <v>31697.42</v>
          </cell>
        </row>
        <row r="59">
          <cell r="D59">
            <v>86768</v>
          </cell>
        </row>
        <row r="61">
          <cell r="D61">
            <v>84800</v>
          </cell>
        </row>
        <row r="62">
          <cell r="D62">
            <v>84800</v>
          </cell>
        </row>
        <row r="63">
          <cell r="D63">
            <v>25000</v>
          </cell>
        </row>
        <row r="456">
          <cell r="D456">
            <v>31319.999999999996</v>
          </cell>
        </row>
        <row r="490">
          <cell r="D490">
            <v>849550</v>
          </cell>
        </row>
        <row r="497">
          <cell r="D497">
            <v>30000</v>
          </cell>
        </row>
        <row r="504">
          <cell r="D504">
            <v>500</v>
          </cell>
        </row>
        <row r="505">
          <cell r="D505">
            <v>6380.0000000000009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8">
          <cell r="R8">
            <v>221817.13225453833</v>
          </cell>
        </row>
      </sheetData>
      <sheetData sheetId="14"/>
      <sheetData sheetId="15"/>
      <sheetData sheetId="16"/>
      <sheetData sheetId="17"/>
      <sheetData sheetId="18"/>
      <sheetData sheetId="19"/>
      <sheetData sheetId="20"/>
      <sheetData sheetId="21"/>
      <sheetData sheetId="22"/>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16">
          <cell r="C16">
            <v>60000</v>
          </cell>
        </row>
        <row r="23">
          <cell r="C23">
            <v>2400</v>
          </cell>
        </row>
        <row r="41">
          <cell r="C41">
            <v>35000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actividad"/>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 val="F6__AU"/>
      <sheetName val="F7__AMBIENTAL"/>
      <sheetName val="BASE_CTOS"/>
      <sheetName val="FORMULARIO_3_PPTO"/>
      <sheetName val="F6__AU2"/>
      <sheetName val="F7__AMBIENTAL2"/>
      <sheetName val="BASE_CTOS2"/>
      <sheetName val="FORMULARIO_3_PPTO2"/>
      <sheetName val="F6__AU1"/>
      <sheetName val="F7__AMBIENTAL1"/>
      <sheetName val="BASE_CTOS1"/>
      <sheetName val="FORMULARIO_3_PPTO1"/>
    </sheetNames>
    <sheetDataSet>
      <sheetData sheetId="0"/>
      <sheetData sheetId="1"/>
      <sheetData sheetId="2"/>
      <sheetData sheetId="3"/>
      <sheetData sheetId="4">
        <row r="8">
          <cell r="D8">
            <v>0.75</v>
          </cell>
        </row>
        <row r="11">
          <cell r="D11">
            <v>68775</v>
          </cell>
        </row>
        <row r="12">
          <cell r="D12">
            <v>40200</v>
          </cell>
        </row>
        <row r="13">
          <cell r="D13">
            <v>34387.5</v>
          </cell>
        </row>
        <row r="347">
          <cell r="D347">
            <v>1345</v>
          </cell>
        </row>
        <row r="348">
          <cell r="D348">
            <v>7307</v>
          </cell>
        </row>
        <row r="353">
          <cell r="D353">
            <v>20226</v>
          </cell>
        </row>
        <row r="354">
          <cell r="D354">
            <v>66000</v>
          </cell>
        </row>
        <row r="482">
          <cell r="D482">
            <v>1000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s>
    <sheetDataSet>
      <sheetData sheetId="0"/>
      <sheetData sheetId="1"/>
      <sheetData sheetId="2"/>
      <sheetData sheetId="3"/>
      <sheetData sheetId="4">
        <row r="8">
          <cell r="D8">
            <v>0.75</v>
          </cell>
        </row>
        <row r="11">
          <cell r="D11">
            <v>68775</v>
          </cell>
        </row>
        <row r="12">
          <cell r="D12">
            <v>40200</v>
          </cell>
        </row>
        <row r="13">
          <cell r="D13">
            <v>34387.5</v>
          </cell>
        </row>
        <row r="347">
          <cell r="D347">
            <v>1345</v>
          </cell>
        </row>
        <row r="348">
          <cell r="D348">
            <v>7307</v>
          </cell>
        </row>
        <row r="353">
          <cell r="D353">
            <v>20226</v>
          </cell>
        </row>
        <row r="354">
          <cell r="D354">
            <v>66000</v>
          </cell>
        </row>
        <row r="482">
          <cell r="D482">
            <v>1000</v>
          </cell>
        </row>
      </sheetData>
      <sheetData sheetId="5"/>
      <sheetData sheetId="6"/>
      <sheetData sheetId="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PRESUPUESTO"/>
      <sheetName val="ACTAS"/>
      <sheetName val="MEMORIA ACTA (1)"/>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row r="2">
          <cell r="A2" t="str">
            <v>CD</v>
          </cell>
        </row>
        <row r="77">
          <cell r="G77">
            <v>181305380</v>
          </cell>
        </row>
        <row r="80">
          <cell r="G80">
            <v>181305380</v>
          </cell>
        </row>
        <row r="81">
          <cell r="F81">
            <v>0.25</v>
          </cell>
        </row>
        <row r="82">
          <cell r="F82">
            <v>0.03</v>
          </cell>
        </row>
        <row r="84">
          <cell r="F84">
            <v>0.33</v>
          </cell>
        </row>
        <row r="85">
          <cell r="F85">
            <v>0.19</v>
          </cell>
        </row>
      </sheetData>
      <sheetData sheetId="2"/>
      <sheetData sheetId="3"/>
      <sheetData sheetId="4"/>
      <sheetData sheetId="5"/>
      <sheetData sheetId="6">
        <row r="6">
          <cell r="P6">
            <v>181313073.94000006</v>
          </cell>
        </row>
      </sheetData>
      <sheetData sheetId="7"/>
      <sheetData sheetId="8"/>
      <sheetData sheetId="9"/>
      <sheetData sheetId="10"/>
      <sheetData sheetId="11">
        <row r="27">
          <cell r="H27">
            <v>0</v>
          </cell>
        </row>
      </sheetData>
      <sheetData sheetId="12"/>
      <sheetData sheetId="13"/>
      <sheetData sheetId="14">
        <row r="27">
          <cell r="P27">
            <v>42730</v>
          </cell>
        </row>
        <row r="30">
          <cell r="G30">
            <v>0</v>
          </cell>
        </row>
      </sheetData>
      <sheetData sheetId="15"/>
      <sheetData sheetId="16"/>
      <sheetData sheetId="17"/>
      <sheetData sheetId="18"/>
      <sheetData sheetId="19"/>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Formulario_N__4"/>
      <sheetName val="Formulario_N°_42"/>
      <sheetName val="CAPITULO_II2"/>
      <sheetName val="CAPITULO_III2"/>
      <sheetName val="CAPITULO_IV2"/>
      <sheetName val="CAPITULO_V_2"/>
      <sheetName val="CAPITULO_VI2"/>
      <sheetName val="AUXILIAR_CONCRETOS2"/>
      <sheetName val="CAPITULO_VII2"/>
      <sheetName val="CAPITULO_VIII2"/>
      <sheetName val="CAPITULO_IX2"/>
      <sheetName val="AUXILIAR_MEZCLA_Y_TRITURACION2"/>
      <sheetName val="Formulario_N__42"/>
      <sheetName val="Formulario_N°_41"/>
      <sheetName val="CAPITULO_II1"/>
      <sheetName val="CAPITULO_III1"/>
      <sheetName val="CAPITULO_IV1"/>
      <sheetName val="CAPITULO_V_1"/>
      <sheetName val="CAPITULO_VI1"/>
      <sheetName val="AUXILIAR_CONCRETOS1"/>
      <sheetName val="CAPITULO_VII1"/>
      <sheetName val="CAPITULO_VIII1"/>
      <sheetName val="CAPITULO_IX1"/>
      <sheetName val="AUXILIAR_MEZCLA_Y_TRITURACION1"/>
      <sheetName val="Formulario_N__41"/>
      <sheetName val="Presupuesto"/>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INSUMOS"/>
      <sheetName val="Materiales"/>
      <sheetName val="Cuadrillas"/>
      <sheetName val="Concretos y morteros"/>
      <sheetName val="Equipo"/>
      <sheetName val="Datos iniciales "/>
      <sheetName val="Transporte"/>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Macro1"/>
      <sheetName val="otro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ow r="2">
          <cell r="R2">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R2">
            <v>0</v>
          </cell>
        </row>
      </sheetData>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 val="LISTA CÓDIGOS"/>
      <sheetName val="BASE APU"/>
      <sheetName val="MANO DE OBRA"/>
      <sheetName val="INSUMOS"/>
      <sheetName val="EQUIPOS"/>
      <sheetName val="MATERIALES"/>
      <sheetName val="ESTRUCTURAS"/>
      <sheetName val="TRANSPORTE"/>
      <sheetName val="2009 Jagua"/>
      <sheetName val="Vitelma"/>
      <sheetName val="Piedra Herrada"/>
      <sheetName val="Vitelma3"/>
      <sheetName val="Vitelma2"/>
      <sheetName val="Piedra Herrada2"/>
      <sheetName val="Vitelma4"/>
      <sheetName val="PiedraHerrada "/>
      <sheetName val="PiedraHerrada3"/>
      <sheetName val="Tanque Fiscala"/>
      <sheetName val="Form 1| VALOR OFERTA"/>
      <sheetName val="Por Proyecto"/>
      <sheetName val="AIU"/>
      <sheetName val="Cronograma"/>
      <sheetName val="Excavacion_Rotura"/>
      <sheetName val="ALTERNATIVAS"/>
      <sheetName val="APU_DERIVACIÓNVitelma"/>
      <sheetName val="APU_EMPATEVitelma"/>
      <sheetName val="APU_EMPATEVitelma (V3)"/>
      <sheetName val="APU_EMPATEVitelma (V2)"/>
      <sheetName val="APU_DERIVACIÓNPiedraHerrada"/>
      <sheetName val="APU_EMPATEPiedraHerrada"/>
      <sheetName val="REFERENCIAAPU"/>
      <sheetName val="CATALOGOS"/>
      <sheetName val="APU"/>
      <sheetName val="APU (2)"/>
      <sheetName val="Items"/>
      <sheetName val="SAI 2016"/>
      <sheetName val="Imp Urbano"/>
      <sheetName val="Pto PMT Vitelma"/>
      <sheetName val="Pto PMT PH-La Fiscala"/>
      <sheetName val="Plan de Gestión Social"/>
      <sheetName val="FACTOR_PRESTACIONAL"/>
      <sheetName val="SAI 2015 (2)"/>
      <sheetName val="Hoja1"/>
      <sheetName val="Hoja3"/>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1">
          <cell r="B1" t="str">
            <v>Sistema de Tubería y Accesorios</v>
          </cell>
        </row>
      </sheetData>
      <sheetData sheetId="20">
        <row r="1">
          <cell r="B1" t="str">
            <v>Sistema de Tubería y Accesorios</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ow r="1">
          <cell r="B1">
            <v>0</v>
          </cell>
        </row>
      </sheetData>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 val="APU_COLECTOR_NORTE_"/>
      <sheetName val="FORMULARIO_AIU"/>
      <sheetName val="BASE_CTOS"/>
      <sheetName val="1__SISTEMA__MEDIA_FALDA"/>
      <sheetName val="APU_MEDIA_FALDA"/>
      <sheetName val="2__SISTEMA_LOS_GILES"/>
      <sheetName val="APU_LOS_GILES"/>
      <sheetName val="3__SISTEMA_BATEA_MOJADA"/>
      <sheetName val="APU_BATEA_MOJADA"/>
      <sheetName val="4_PTAP_"/>
      <sheetName val="APU_PTAP"/>
      <sheetName val="5__OPTIM_TANQUES"/>
      <sheetName val="APU_TANQUE"/>
      <sheetName val="6__REDES"/>
      <sheetName val="APU_REDES"/>
      <sheetName val="7__MICROCUENCAS"/>
      <sheetName val="APU_MICRO"/>
      <sheetName val="RESUMEN_OBRAS"/>
      <sheetName val="APU_COLECTOR_NORTE_2"/>
      <sheetName val="FORMULARIO_AIU2"/>
      <sheetName val="BASE_CTOS2"/>
      <sheetName val="1__SISTEMA__MEDIA_FALDA2"/>
      <sheetName val="APU_MEDIA_FALDA2"/>
      <sheetName val="2__SISTEMA_LOS_GILES2"/>
      <sheetName val="APU_LOS_GILES2"/>
      <sheetName val="3__SISTEMA_BATEA_MOJADA2"/>
      <sheetName val="APU_BATEA_MOJADA2"/>
      <sheetName val="4_PTAP_2"/>
      <sheetName val="APU_PTAP2"/>
      <sheetName val="5__OPTIM_TANQUES2"/>
      <sheetName val="APU_TANQUE2"/>
      <sheetName val="6__REDES2"/>
      <sheetName val="APU_REDES2"/>
      <sheetName val="7__MICROCUENCAS2"/>
      <sheetName val="APU_MICRO2"/>
      <sheetName val="RESUMEN_OBRAS2"/>
      <sheetName val="APU_COLECTOR_NORTE_1"/>
      <sheetName val="FORMULARIO_AIU1"/>
      <sheetName val="BASE_CTOS1"/>
      <sheetName val="1__SISTEMA__MEDIA_FALDA1"/>
      <sheetName val="APU_MEDIA_FALDA1"/>
      <sheetName val="2__SISTEMA_LOS_GILES1"/>
      <sheetName val="APU_LOS_GILES1"/>
      <sheetName val="3__SISTEMA_BATEA_MOJADA1"/>
      <sheetName val="APU_BATEA_MOJADA1"/>
      <sheetName val="4_PTAP_1"/>
      <sheetName val="APU_PTAP1"/>
      <sheetName val="5__OPTIM_TANQUES1"/>
      <sheetName val="APU_TANQUE1"/>
      <sheetName val="6__REDES1"/>
      <sheetName val="APU_REDES1"/>
      <sheetName val="7__MICROCUENCAS1"/>
      <sheetName val="APU_MICRO1"/>
      <sheetName val="RESUMEN_OBRAS1"/>
    </sheetNames>
    <sheetDataSet>
      <sheetData sheetId="0"/>
      <sheetData sheetId="1"/>
      <sheetData sheetId="2">
        <row r="48">
          <cell r="G48">
            <v>0.22</v>
          </cell>
        </row>
      </sheetData>
      <sheetData sheetId="3"/>
      <sheetData sheetId="4">
        <row r="26">
          <cell r="D26">
            <v>3130</v>
          </cell>
        </row>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s>
    <sheetDataSet>
      <sheetData sheetId="0"/>
      <sheetData sheetId="1"/>
      <sheetData sheetId="2">
        <row r="48">
          <cell r="G48">
            <v>0.22</v>
          </cell>
        </row>
      </sheetData>
      <sheetData sheetId="3"/>
      <sheetData sheetId="4">
        <row r="26">
          <cell r="D26">
            <v>3130</v>
          </cell>
        </row>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
      <sheetName val="ACUEDUCTO"/>
      <sheetName val="APU Acueducto"/>
      <sheetName val="ALCANTARILLADO"/>
      <sheetName val="APU REDES ALDO "/>
    </sheetNames>
    <sheetDataSet>
      <sheetData sheetId="0" refreshError="1">
        <row r="44">
          <cell r="G44">
            <v>0.3</v>
          </cell>
        </row>
      </sheetData>
      <sheetData sheetId="1" refreshError="1"/>
      <sheetData sheetId="2" refreshError="1">
        <row r="11">
          <cell r="D11">
            <v>65310.349866666686</v>
          </cell>
        </row>
        <row r="12">
          <cell r="D12">
            <v>48982.762400000014</v>
          </cell>
        </row>
        <row r="76">
          <cell r="D76">
            <v>10324</v>
          </cell>
        </row>
        <row r="86">
          <cell r="D86">
            <v>26284</v>
          </cell>
        </row>
        <row r="446">
          <cell r="D446">
            <v>37332</v>
          </cell>
        </row>
        <row r="460">
          <cell r="D460">
            <v>2550</v>
          </cell>
        </row>
        <row r="478">
          <cell r="D478">
            <v>1000000</v>
          </cell>
        </row>
        <row r="479">
          <cell r="D479">
            <v>1000000</v>
          </cell>
        </row>
      </sheetData>
      <sheetData sheetId="3" refreshError="1"/>
      <sheetData sheetId="4" refreshError="1"/>
      <sheetData sheetId="5" refreshError="1"/>
      <sheetData sheetId="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IU"/>
      <sheetName val="PRESTACIONES"/>
      <sheetName val="BASE_Concretos"/>
      <sheetName val="BASE"/>
      <sheetName val="COLECTOR-NORTE"/>
      <sheetName val="APU COLECTOR-NORTE"/>
      <sheetName val="COLECTOR-SUR"/>
      <sheetName val="APU COLECTOR-SUR"/>
      <sheetName val="REDES SECUND SUR"/>
      <sheetName val="APU Redes Secundarias  SUR"/>
      <sheetName val="DOMICILIARES"/>
      <sheetName val="PRESUPUESTO PTAR"/>
      <sheetName val="APU PTAR"/>
      <sheetName val="CANAL CRIBADO"/>
      <sheetName val="APU CANAL CRIBADO"/>
    </sheetNames>
    <sheetDataSet>
      <sheetData sheetId="0"/>
      <sheetData sheetId="1"/>
      <sheetData sheetId="2"/>
      <sheetData sheetId="3">
        <row r="3">
          <cell r="C3">
            <v>0.3</v>
          </cell>
        </row>
        <row r="138">
          <cell r="D138">
            <v>35142</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LISTA CÓDIGOS"/>
      <sheetName val="BASE APU"/>
      <sheetName val="MANO DE OBRA"/>
      <sheetName val="INSUMOS"/>
      <sheetName val="EQUIPOS"/>
      <sheetName val="MATERIALES"/>
      <sheetName val="ESTRUCTURAS"/>
      <sheetName val="TRANSPORTE"/>
      <sheetName val="AC2-AG96"/>
      <sheetName val="PRES.AGRI"/>
    </sheetNames>
    <sheetDataSet>
      <sheetData sheetId="0" refreshError="1"/>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refreshError="1"/>
      <sheetData sheetId="5" refreshError="1"/>
      <sheetData sheetId="6" refreshError="1"/>
      <sheetData sheetId="7"/>
      <sheetData sheetId="8">
        <row r="7">
          <cell r="A7">
            <v>0</v>
          </cell>
        </row>
      </sheetData>
      <sheetData sheetId="9"/>
      <sheetData sheetId="10"/>
      <sheetData sheetId="11"/>
      <sheetData sheetId="12"/>
      <sheetData sheetId="13"/>
      <sheetData sheetId="14"/>
      <sheetData sheetId="15" refreshError="1"/>
      <sheetData sheetId="1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ACOM ALDO. FRENTE"/>
      <sheetName val="FORMATO ACOM ALDO REVES"/>
    </sheetNames>
    <sheetDataSet>
      <sheetData sheetId="0"/>
      <sheetData sheetId="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sheetData sheetId="2"/>
      <sheetData sheetId="3"/>
      <sheetData sheetId="4"/>
      <sheetData sheetId="5"/>
      <sheetData sheetId="6"/>
      <sheetData sheetId="7"/>
      <sheetData sheetId="8" refreshError="1">
        <row r="33">
          <cell r="C33">
            <v>0.77967625899280601</v>
          </cell>
        </row>
      </sheetData>
      <sheetData sheetId="9"/>
      <sheetData sheetId="1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Res-Accide-10"/>
      <sheetName val="items"/>
      <sheetName val="PR 1"/>
      <sheetName val="aCCIDENTES%20DE%201995%20-%2019"/>
      <sheetName val="aCCIDENTES DE 1995 - 1996.xls"/>
      <sheetName val="ACTA DE MODIFICACION  (2)"/>
      <sheetName val="CONT_ADI"/>
      <sheetName val="#¡REF"/>
      <sheetName val="HISTORICOS FUEL OIL EXP"/>
      <sheetName val="\a  aaInformación GRUPO 4\A MIn"/>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Res-Accide-10"/>
      <sheetName val="items"/>
      <sheetName val="PR 1"/>
      <sheetName val="aCCIDENTES%20DE%201995%20-%2019"/>
      <sheetName val="aCCIDENTES DE 1995 - 1996.xls"/>
      <sheetName val="ACTA DE MODIFICACION  (2)"/>
      <sheetName val="CONT_ADI"/>
      <sheetName val="#¡REF"/>
      <sheetName val="HISTORICOS FUEL OIL EXP"/>
      <sheetName val="\a  aaInformación GRUPO 4\A MIn"/>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sheetData sheetId="17" refreshError="1"/>
      <sheetData sheetId="18" refreshError="1"/>
      <sheetData sheetId="19" refreshError="1"/>
      <sheetData sheetId="2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
      <sheetName val="Cuadrillas"/>
      <sheetName val="Equ"/>
      <sheetName val="Trans"/>
      <sheetName val="Mat"/>
      <sheetName val="Salarios"/>
      <sheetName val="FLUJOS"/>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General"/>
      <sheetName val="BASE"/>
      <sheetName val="HOJA BASE"/>
      <sheetName val="Hoja6"/>
      <sheetName val="1_Preliminares"/>
      <sheetName val="Insumos"/>
      <sheetName val="M.Obra"/>
    </sheetNames>
    <definedNames>
      <definedName name="absc"/>
    </defined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pecto General Obras"/>
    </sheetNames>
    <sheetDataSet>
      <sheetData sheetId="0">
        <row r="3">
          <cell r="B3" t="str">
            <v>EMPRESAS PÚBLICAS DE MEDELLÍN</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dales"/>
      <sheetName val="Lagunas"/>
      <sheetName val="Planta"/>
      <sheetName val="Perfil"/>
      <sheetName val="T. Grasa"/>
      <sheetName val="Rejilla"/>
      <sheetName val="Ref."/>
      <sheetName val="Jqm"/>
      <sheetName val="Eras de Secado CRITES"/>
      <sheetName val="Materiales"/>
      <sheetName val="Impres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refreshError="1">
        <row r="1">
          <cell r="J1">
            <v>2.1003416575999996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BASE_CTOS"/>
      <sheetName val="BASE_CTOS2"/>
      <sheetName val="BASE_CTOS1"/>
      <sheetName val="APU BOMBEO Y L. IMPUL."/>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Tabla 1.1"/>
      <sheetName val="CANALETA9"/>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 val="4__G1_Norte2"/>
      <sheetName val="4__G1_Norte"/>
      <sheetName val="4__G1_Norte1"/>
      <sheetName val="LISTA CÓDIGOS"/>
      <sheetName val="BASE APU"/>
      <sheetName val="MANO DE OBRA"/>
      <sheetName val="INSUMOS"/>
      <sheetName val="EQUIPOS"/>
      <sheetName val="MATERIALES"/>
      <sheetName val="ESTRUCTURAS"/>
      <sheetName val="TRANSPORTE"/>
    </sheetNames>
    <sheetDataSet>
      <sheetData sheetId="0">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DESARENADOR"/>
      <sheetName val="APU DESAR"/>
      <sheetName val="ADUCCION"/>
      <sheetName val="APU ADUCCION"/>
      <sheetName val="PTAP"/>
      <sheetName val="APU PTAP"/>
      <sheetName val="Vía"/>
      <sheetName val="apu via"/>
      <sheetName val=" REDES DE DISTRI"/>
      <sheetName val="apu redes"/>
      <sheetName val="ESTAC.  REGULA"/>
      <sheetName val="APU ESTC REGUL "/>
      <sheetName val="BASE CTOS"/>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DESARENADOR"/>
      <sheetName val="APU DESAR"/>
      <sheetName val="ADUCCION"/>
      <sheetName val="APU ADUCCION"/>
      <sheetName val="PTAP"/>
      <sheetName val="APU PTAP"/>
      <sheetName val="Vía"/>
      <sheetName val="apu via"/>
      <sheetName val=" REDES DE DISTRI"/>
      <sheetName val="apu redes"/>
      <sheetName val="ESTAC.  REGULA"/>
      <sheetName val="APU ESTC REGUL "/>
      <sheetName val="BASE CTOS"/>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A. P. U."/>
    </sheetNames>
    <sheetDataSet>
      <sheetData sheetId="0" refreshError="1"/>
      <sheetData sheetId="1" refreshError="1"/>
      <sheetData sheetId="2"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A. P. U."/>
    </sheetNames>
    <sheetDataSet>
      <sheetData sheetId="0" refreshError="1"/>
      <sheetData sheetId="1" refreshError="1"/>
      <sheetData sheetId="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CONTRAOFERTA"/>
      <sheetName val="CANTIDADES PRESUPUESTO ORIGINAL"/>
    </sheetNames>
    <sheetDataSet>
      <sheetData sheetId="0"/>
      <sheetData sheetId="1">
        <row r="17">
          <cell r="Q17">
            <v>2854829812.6480012</v>
          </cell>
        </row>
      </sheetData>
      <sheetData sheetId="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Hoja1_(2)2"/>
      <sheetName val="Hoja4_(2)2"/>
      <sheetName val="Hoja4_(3)2"/>
      <sheetName val="Hoja1_(2)1"/>
      <sheetName val="Hoja4_(2)1"/>
      <sheetName val="Hoja4_(3)1"/>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 val="COSTOS OFICINA"/>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súmen MGA"/>
    </sheetNames>
    <definedNames>
      <definedName name="FES"/>
      <definedName name="LG"/>
      <definedName name="PVT"/>
    </definedNames>
    <sheetDataSet>
      <sheetData sheetId="0"/>
      <sheetData sheetId="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Workings"/>
      <sheetName val="Inputs-SUMMARY"/>
      <sheetName val="Tax"/>
      <sheetName val="5094-2003"/>
      <sheetName val="resumen"/>
      <sheetName val="AIU"/>
      <sheetName val="9.4"/>
      <sheetName val="Hoja1"/>
      <sheetName val="A. P. 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refreshError="1"/>
      <sheetData sheetId="3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BASE_CTOS"/>
      <sheetName val="BASE_CTOS2"/>
      <sheetName val="BASE_CTOS1"/>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 sheetId="7"/>
      <sheetData sheetId="8"/>
      <sheetData sheetId="9"/>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BASE_CTOS"/>
      <sheetName val="BASE_CTOS2"/>
      <sheetName val="BASE_CTOS1"/>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 sheetId="7"/>
      <sheetData sheetId="8"/>
      <sheetData sheetId="9"/>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Cab"/>
      <sheetName val="AMPACITY"/>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Base_de_Diseño1"/>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 val="CONSUMOS"/>
    </sheetNames>
    <sheetDataSet>
      <sheetData sheetId="0">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 val="PPTO_AREA_URBANA"/>
      <sheetName val="Design (3)"/>
      <sheetName val="Design"/>
      <sheetName val="Base de Diseño"/>
      <sheetName val="Base_de_Diseño"/>
    </sheetNames>
    <sheetDataSet>
      <sheetData sheetId="0"/>
      <sheetData sheetId="1"/>
      <sheetData sheetId="2">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 sheetId="6" refreshError="1"/>
      <sheetData sheetId="7" refreshError="1"/>
      <sheetData sheetId="8" refreshError="1"/>
      <sheetData sheetId="9"/>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F PVC"/>
      <sheetName val="Presupuesto 2003"/>
      <sheetName val="1r.Localiz. Estac"/>
      <sheetName val="Reforestación"/>
      <sheetName val="Empradización"/>
      <sheetName val="Dom 2&quot;"/>
      <sheetName val="Instal. 2&quot; PVC"/>
      <sheetName val="Instal. 3&quot;-4&quot; PVC"/>
      <sheetName val="ANÁLISIS Y PRECIOS (Final) "/>
      <sheetName val="B-Morteros"/>
      <sheetName val="B-Formaleta-columnas"/>
      <sheetName val="B-form-cajas"/>
      <sheetName val="B-form-muros"/>
      <sheetName val="B-form-recipiente"/>
      <sheetName val="B-form-losa aerea"/>
      <sheetName val="B-Formaleta-solado"/>
      <sheetName val="Ccto-solado-atraque"/>
      <sheetName val="B-Formaleta-cimiento"/>
      <sheetName val="5e.Ccto-cimiento"/>
      <sheetName val="Ccto-losa-piso"/>
      <sheetName val="Ccto-losa imperm-piso"/>
      <sheetName val="Ccto-losa imperm aérea"/>
      <sheetName val="Ccto-losa aérea"/>
      <sheetName val="Ccto-muros"/>
      <sheetName val="Ccto-muros imperm"/>
      <sheetName val="Ccto-caja-canal"/>
      <sheetName val="Ccto-columnas"/>
      <sheetName val="Ccto-recipiente"/>
      <sheetName val="6e.Columnas 0.12 x 0.15"/>
      <sheetName val="6e.Columnas 0.15 x 0.20"/>
      <sheetName val="6e.Columnas 0.20x 0.20 "/>
      <sheetName val="6e.Columnas 0.25x 0.25"/>
      <sheetName val="6e.Viga 0.15 x 0.25"/>
      <sheetName val="básico-ccto2000"/>
      <sheetName val="básico-ccto2400"/>
      <sheetName val="básico-ccto3000"/>
      <sheetName val="6e.Mampostería 0,10"/>
      <sheetName val="6e.Filos y dilataciones"/>
      <sheetName val="Pintura"/>
      <sheetName val="23e.Promical"/>
      <sheetName val="1r.Localiz.inicial-redes"/>
      <sheetName val="5r.Topografía instalación tub."/>
      <sheetName val="Desmonte y retiro"/>
      <sheetName val="Taponamiento drenes"/>
      <sheetName val="Descapote"/>
      <sheetName val="Exc. a  maquina"/>
      <sheetName val="Diques "/>
      <sheetName val="Campamento 30M2"/>
      <sheetName val="Adecuación enrrocado"/>
      <sheetName val="Piedra pegada"/>
      <sheetName val="Púas"/>
      <sheetName val="Exc. a mano"/>
      <sheetName val="Ref-60ksi"/>
      <sheetName val="Malla eslabonada"/>
      <sheetName val="Experiencias"/>
      <sheetName val="Anden-2400"/>
      <sheetName val="Relleno-sitio"/>
      <sheetName val="Relleno-seleccionado"/>
      <sheetName val="22e.Retiro 1000mts-manual"/>
      <sheetName val="Retiro 1000mts-maquina"/>
      <sheetName val="Cinta PVC O-22"/>
      <sheetName val="Gravilla-clasificad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 val="CONDUIT"/>
      <sheetName val="DATOS EPANET"/>
      <sheetName val="Base_de_Diseño1"/>
      <sheetName val="PTO_REDES_A"/>
      <sheetName val="DATOS_EPANET"/>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row r="1">
          <cell r="A1" t="str">
            <v>Name</v>
          </cell>
        </row>
      </sheetData>
      <sheetData sheetId="14"/>
      <sheetData sheetId="15"/>
      <sheetData sheetId="16">
        <row r="1">
          <cell r="A1" t="str">
            <v>Name</v>
          </cell>
        </row>
      </sheetData>
      <sheetData sheetId="17">
        <row r="1">
          <cell r="A1" t="str">
            <v>Name</v>
          </cell>
        </row>
      </sheetData>
      <sheetData sheetId="18">
        <row r="1">
          <cell r="A1" t="str">
            <v>Name</v>
          </cell>
        </row>
      </sheetData>
      <sheetData sheetId="19">
        <row r="1">
          <cell r="A1" t="str">
            <v>Name</v>
          </cell>
        </row>
      </sheetData>
      <sheetData sheetId="20">
        <row r="1">
          <cell r="A1" t="str">
            <v>Name</v>
          </cell>
        </row>
      </sheetData>
      <sheetData sheetId="21">
        <row r="1">
          <cell r="A1" t="str">
            <v>Name</v>
          </cell>
        </row>
      </sheetData>
      <sheetData sheetId="22">
        <row r="1">
          <cell r="A1" t="str">
            <v>Name</v>
          </cell>
        </row>
      </sheetData>
      <sheetData sheetId="23" refreshError="1"/>
      <sheetData sheetId="24" refreshError="1"/>
      <sheetData sheetId="25" refreshError="1"/>
      <sheetData sheetId="26" refreshError="1"/>
      <sheetData sheetId="2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REF - Listas"/>
      <sheetName val="2008 Capital Budget"/>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APU PVC"/>
      <sheetName val="Seguimiento"/>
      <sheetName val="Resumen metas"/>
      <sheetName val="Brecha EPM"/>
    </sheetNames>
    <sheetDataSet>
      <sheetData sheetId="0"/>
      <sheetData sheetId="1"/>
      <sheetData sheetId="2" refreshError="1">
        <row r="24">
          <cell r="A24">
            <v>41</v>
          </cell>
          <cell r="B24" t="str">
            <v>C23</v>
          </cell>
          <cell r="C24" t="str">
            <v>C24</v>
          </cell>
          <cell r="G24"/>
          <cell r="J24"/>
          <cell r="K24"/>
          <cell r="L24"/>
          <cell r="M24"/>
          <cell r="N24"/>
          <cell r="O24"/>
          <cell r="P24"/>
          <cell r="Q24">
            <v>0.14000000000000001</v>
          </cell>
          <cell r="S24">
            <v>0.14000000000000001</v>
          </cell>
          <cell r="T24">
            <v>98</v>
          </cell>
          <cell r="U24">
            <v>55</v>
          </cell>
          <cell r="V24">
            <v>0.68799999999999994</v>
          </cell>
          <cell r="X24"/>
          <cell r="Y24"/>
          <cell r="AA24"/>
          <cell r="AB24"/>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cell r="BB24">
            <v>1E-3</v>
          </cell>
          <cell r="BC24">
            <v>0</v>
          </cell>
          <cell r="BD24">
            <v>0</v>
          </cell>
          <cell r="BE24">
            <v>1E-3</v>
          </cell>
          <cell r="BF24"/>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cell r="J25"/>
          <cell r="K25"/>
          <cell r="L25"/>
          <cell r="M25"/>
          <cell r="N25"/>
          <cell r="O25"/>
          <cell r="P25"/>
          <cell r="Q25">
            <v>0.06</v>
          </cell>
          <cell r="R25">
            <v>2.29</v>
          </cell>
          <cell r="S25">
            <v>2.4900000000000002</v>
          </cell>
          <cell r="T25">
            <v>98</v>
          </cell>
          <cell r="U25">
            <v>976</v>
          </cell>
          <cell r="V25">
            <v>0.68799999999999994</v>
          </cell>
          <cell r="X25">
            <v>0</v>
          </cell>
          <cell r="Y25"/>
          <cell r="AA25">
            <v>0</v>
          </cell>
          <cell r="AB25"/>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cell r="BH25"/>
          <cell r="BI25"/>
          <cell r="BJ25"/>
          <cell r="BK25"/>
          <cell r="BL25"/>
          <cell r="BM25"/>
          <cell r="BN25">
            <v>0.15</v>
          </cell>
          <cell r="BO25">
            <v>700.43299999999988</v>
          </cell>
          <cell r="BP25">
            <v>697.77299999999991</v>
          </cell>
          <cell r="BQ25">
            <v>700.63299999999992</v>
          </cell>
          <cell r="BR25">
            <v>697.97299999999996</v>
          </cell>
          <cell r="BS25">
            <v>701.923</v>
          </cell>
          <cell r="BT25">
            <v>699.173</v>
          </cell>
          <cell r="BU25"/>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cell r="J26"/>
          <cell r="K26"/>
          <cell r="L26"/>
          <cell r="M26"/>
          <cell r="N26"/>
          <cell r="O26"/>
          <cell r="P26"/>
          <cell r="S26">
            <v>2.4900000000000002</v>
          </cell>
          <cell r="T26">
            <v>98</v>
          </cell>
          <cell r="U26">
            <v>976</v>
          </cell>
          <cell r="V26">
            <v>0.68799999999999994</v>
          </cell>
          <cell r="X26">
            <v>0</v>
          </cell>
          <cell r="Y26"/>
          <cell r="AA26">
            <v>0</v>
          </cell>
          <cell r="AB26"/>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cell r="BH26"/>
          <cell r="BI26"/>
          <cell r="BJ26"/>
          <cell r="BK26"/>
          <cell r="BL26"/>
          <cell r="BM26"/>
          <cell r="BN26">
            <v>0.03</v>
          </cell>
          <cell r="BO26">
            <v>697.75299999999993</v>
          </cell>
          <cell r="BP26">
            <v>692.27299999999991</v>
          </cell>
          <cell r="BQ26">
            <v>697.95299999999997</v>
          </cell>
          <cell r="BR26">
            <v>692.47299999999996</v>
          </cell>
          <cell r="BS26">
            <v>699.173</v>
          </cell>
          <cell r="BT26">
            <v>693.673</v>
          </cell>
          <cell r="BU26"/>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cell r="J27"/>
          <cell r="K27"/>
          <cell r="L27"/>
          <cell r="M27"/>
          <cell r="N27"/>
          <cell r="O27"/>
          <cell r="P27"/>
          <cell r="R27">
            <v>1.82</v>
          </cell>
          <cell r="S27">
            <v>4.3100000000000005</v>
          </cell>
          <cell r="T27">
            <v>98</v>
          </cell>
          <cell r="U27">
            <v>1689</v>
          </cell>
          <cell r="V27">
            <v>0.68799999999999994</v>
          </cell>
          <cell r="X27">
            <v>0</v>
          </cell>
          <cell r="Y27"/>
          <cell r="AA27">
            <v>0</v>
          </cell>
          <cell r="AB27"/>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cell r="BH27"/>
          <cell r="BI27"/>
          <cell r="BJ27"/>
          <cell r="BK27"/>
          <cell r="BL27"/>
          <cell r="BM27"/>
          <cell r="BN27">
            <v>0.02</v>
          </cell>
          <cell r="BO27">
            <v>692.25299999999993</v>
          </cell>
          <cell r="BP27">
            <v>691.35299999999995</v>
          </cell>
          <cell r="BQ27">
            <v>692.45299999999997</v>
          </cell>
          <cell r="BR27">
            <v>691.553</v>
          </cell>
          <cell r="BS27">
            <v>693.673</v>
          </cell>
          <cell r="BT27">
            <v>692.75300000000016</v>
          </cell>
          <cell r="BU27"/>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cell r="J28"/>
          <cell r="K28"/>
          <cell r="L28"/>
          <cell r="M28"/>
          <cell r="N28"/>
          <cell r="O28"/>
          <cell r="P28"/>
          <cell r="S28">
            <v>4.3100000000000005</v>
          </cell>
          <cell r="T28">
            <v>98</v>
          </cell>
          <cell r="U28">
            <v>1689</v>
          </cell>
          <cell r="V28">
            <v>0.68799999999999994</v>
          </cell>
          <cell r="X28">
            <v>0</v>
          </cell>
          <cell r="Y28"/>
          <cell r="AA28">
            <v>0</v>
          </cell>
          <cell r="AB28"/>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cell r="J29"/>
          <cell r="K29"/>
          <cell r="L29"/>
          <cell r="M29"/>
          <cell r="N29"/>
          <cell r="O29"/>
          <cell r="P29"/>
          <cell r="S29">
            <v>4.3100000000000005</v>
          </cell>
          <cell r="T29">
            <v>98</v>
          </cell>
          <cell r="U29">
            <v>1689</v>
          </cell>
          <cell r="V29">
            <v>0.68799999999999994</v>
          </cell>
          <cell r="X29">
            <v>0</v>
          </cell>
          <cell r="Y29"/>
          <cell r="AA29">
            <v>0</v>
          </cell>
          <cell r="AB29"/>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cell r="BH29"/>
          <cell r="BI29"/>
          <cell r="BJ29"/>
          <cell r="BK29"/>
          <cell r="BL29"/>
          <cell r="BM29"/>
          <cell r="BN29">
            <v>0.11</v>
          </cell>
          <cell r="BO29">
            <v>687.76299999999992</v>
          </cell>
          <cell r="BP29">
            <v>686.9129999999999</v>
          </cell>
          <cell r="BQ29">
            <v>687.96299999999997</v>
          </cell>
          <cell r="BR29">
            <v>687.11299999999994</v>
          </cell>
          <cell r="BS29">
            <v>689.22299999999996</v>
          </cell>
          <cell r="BT29">
            <v>688.11300000000006</v>
          </cell>
          <cell r="BU29"/>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cell r="AA30">
            <v>0</v>
          </cell>
          <cell r="AB30"/>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cell r="AP30"/>
          <cell r="AQ30"/>
          <cell r="AR30"/>
          <cell r="AS30"/>
          <cell r="AT30">
            <v>0</v>
          </cell>
          <cell r="AU30"/>
          <cell r="AV30">
            <v>1.1671964236528531</v>
          </cell>
          <cell r="AW30">
            <v>185.63457031085673</v>
          </cell>
          <cell r="AX30"/>
          <cell r="AY30">
            <v>120.48880343979978</v>
          </cell>
          <cell r="AZ30" t="str">
            <v>46°26'13''</v>
          </cell>
          <cell r="BA30">
            <v>3.1081370028379447</v>
          </cell>
          <cell r="BB30"/>
          <cell r="BC30"/>
          <cell r="BD30"/>
          <cell r="BE30"/>
          <cell r="BF30">
            <v>0</v>
          </cell>
          <cell r="BG30">
            <v>0.83695201556002952</v>
          </cell>
          <cell r="BH30">
            <v>2.6666666666666665</v>
          </cell>
          <cell r="BI30">
            <v>1.2</v>
          </cell>
          <cell r="BJ30"/>
          <cell r="BK30"/>
          <cell r="BL30"/>
          <cell r="BM30">
            <v>1.1004840207873858</v>
          </cell>
          <cell r="BN30"/>
          <cell r="BO30">
            <v>686.87299999999993</v>
          </cell>
          <cell r="BP30">
            <v>686.51299999999992</v>
          </cell>
          <cell r="BQ30">
            <v>687.32299999999998</v>
          </cell>
          <cell r="BR30">
            <v>686.96299999999997</v>
          </cell>
          <cell r="BS30">
            <v>688.11300000000006</v>
          </cell>
          <cell r="BT30">
            <v>689.41300000000001</v>
          </cell>
          <cell r="BU30"/>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cell r="AA31">
            <v>0</v>
          </cell>
          <cell r="AB31"/>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cell r="AP31"/>
          <cell r="AQ31"/>
          <cell r="AR31"/>
          <cell r="AS31"/>
          <cell r="AT31">
            <v>0</v>
          </cell>
          <cell r="AU31"/>
          <cell r="AV31">
            <v>1.1671964236528531</v>
          </cell>
          <cell r="AW31">
            <v>185.63457031085673</v>
          </cell>
          <cell r="AX31"/>
          <cell r="AY31">
            <v>171.69793098169856</v>
          </cell>
          <cell r="AZ31" t="str">
            <v>51°12'33''</v>
          </cell>
          <cell r="BA31">
            <v>2.7823125836732552</v>
          </cell>
          <cell r="BB31"/>
          <cell r="BC31"/>
          <cell r="BD31"/>
          <cell r="BE31"/>
          <cell r="BF31">
            <v>0</v>
          </cell>
          <cell r="BG31">
            <v>0.83697043360582635</v>
          </cell>
          <cell r="BH31">
            <v>2.6666666666666665</v>
          </cell>
          <cell r="BI31">
            <v>1.2</v>
          </cell>
          <cell r="BJ31"/>
          <cell r="BK31"/>
          <cell r="BL31"/>
          <cell r="BM31">
            <v>1.1005158192416571</v>
          </cell>
          <cell r="BN31"/>
          <cell r="BO31">
            <v>686.51299999999992</v>
          </cell>
          <cell r="BP31">
            <v>686.47299999999996</v>
          </cell>
          <cell r="BQ31">
            <v>686.96299999999997</v>
          </cell>
          <cell r="BR31">
            <v>686.923</v>
          </cell>
          <cell r="BS31">
            <v>689.41300000000001</v>
          </cell>
          <cell r="BT31">
            <v>689.03300000000013</v>
          </cell>
          <cell r="BU31"/>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cell r="AA32">
            <v>0</v>
          </cell>
          <cell r="AB32"/>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cell r="AP32"/>
          <cell r="AQ32"/>
          <cell r="AR32"/>
          <cell r="AS32"/>
          <cell r="AT32">
            <v>0</v>
          </cell>
          <cell r="AU32"/>
          <cell r="AV32">
            <v>10.554935394568046</v>
          </cell>
          <cell r="AW32">
            <v>1678.6899419186741</v>
          </cell>
          <cell r="AX32"/>
          <cell r="AY32">
            <v>150.5004077340291</v>
          </cell>
          <cell r="AZ32" t="str">
            <v>21°11'51''</v>
          </cell>
          <cell r="BA32">
            <v>7.1254554098055687</v>
          </cell>
          <cell r="BB32"/>
          <cell r="BC32"/>
          <cell r="BD32"/>
          <cell r="BE32"/>
          <cell r="BF32">
            <v>0</v>
          </cell>
          <cell r="BG32"/>
          <cell r="BH32"/>
          <cell r="BI32"/>
          <cell r="BJ32"/>
          <cell r="BK32"/>
          <cell r="BL32"/>
          <cell r="BM32"/>
          <cell r="BN32">
            <v>0.1</v>
          </cell>
          <cell r="BO32">
            <v>686.37299999999993</v>
          </cell>
          <cell r="BP32">
            <v>684.2829999999999</v>
          </cell>
          <cell r="BQ32">
            <v>686.82299999999998</v>
          </cell>
          <cell r="BR32">
            <v>684.73299999999995</v>
          </cell>
          <cell r="BS32">
            <v>689.03300000000013</v>
          </cell>
          <cell r="BT32">
            <v>684.62300000000005</v>
          </cell>
          <cell r="BU32"/>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cell r="AA33">
            <v>0</v>
          </cell>
          <cell r="AB33"/>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cell r="AP33"/>
          <cell r="AQ33"/>
          <cell r="AR33"/>
          <cell r="AS33"/>
          <cell r="AT33">
            <v>0</v>
          </cell>
          <cell r="AU33"/>
          <cell r="AV33">
            <v>8.5185595128479807</v>
          </cell>
          <cell r="AW33">
            <v>1354.8183517269902</v>
          </cell>
          <cell r="AX33"/>
          <cell r="AY33">
            <v>150.4994376613574</v>
          </cell>
          <cell r="AZ33" t="str">
            <v>00°00'00''</v>
          </cell>
          <cell r="BA33">
            <v>1000</v>
          </cell>
          <cell r="BB33"/>
          <cell r="BC33"/>
          <cell r="BD33"/>
          <cell r="BE33"/>
          <cell r="BF33">
            <v>0</v>
          </cell>
          <cell r="BG33"/>
          <cell r="BH33"/>
          <cell r="BI33"/>
          <cell r="BJ33"/>
          <cell r="BK33"/>
          <cell r="BL33"/>
          <cell r="BM33"/>
          <cell r="BN33"/>
          <cell r="BO33">
            <v>683.88299999999992</v>
          </cell>
          <cell r="BP33">
            <v>682.83299999999997</v>
          </cell>
          <cell r="BQ33">
            <v>684.33299999999997</v>
          </cell>
          <cell r="BR33">
            <v>683.28300000000002</v>
          </cell>
          <cell r="BS33">
            <v>684.62300000000005</v>
          </cell>
          <cell r="BT33">
            <v>683.44299999999998</v>
          </cell>
          <cell r="BU33"/>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cell r="AA34">
            <v>0</v>
          </cell>
          <cell r="AB34"/>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cell r="AP34"/>
          <cell r="AQ34"/>
          <cell r="AR34"/>
          <cell r="AS34"/>
          <cell r="AT34">
            <v>0</v>
          </cell>
          <cell r="AU34"/>
          <cell r="AV34">
            <v>1.3129305471944275</v>
          </cell>
          <cell r="AW34">
            <v>208.81258118806932</v>
          </cell>
          <cell r="AX34"/>
          <cell r="AY34">
            <v>208.24170826422633</v>
          </cell>
          <cell r="AZ34" t="str">
            <v>57°44'32''</v>
          </cell>
          <cell r="BA34">
            <v>2.4182077430262381</v>
          </cell>
          <cell r="BB34"/>
          <cell r="BC34"/>
          <cell r="BD34"/>
          <cell r="BE34"/>
          <cell r="BF34">
            <v>0</v>
          </cell>
          <cell r="BG34">
            <v>0.87273757721530154</v>
          </cell>
          <cell r="BH34">
            <v>2.6666666666666665</v>
          </cell>
          <cell r="BI34">
            <v>1.2</v>
          </cell>
          <cell r="BJ34"/>
          <cell r="BK34"/>
          <cell r="BL34"/>
          <cell r="BM34">
            <v>1.1635873442743006</v>
          </cell>
          <cell r="BN34"/>
          <cell r="BO34">
            <v>683.00299999999993</v>
          </cell>
          <cell r="BP34">
            <v>682.60299999999995</v>
          </cell>
          <cell r="BQ34">
            <v>683.45299999999997</v>
          </cell>
          <cell r="BR34">
            <v>683.053</v>
          </cell>
          <cell r="BS34">
            <v>683.44299999999998</v>
          </cell>
          <cell r="BT34">
            <v>684.57300000000009</v>
          </cell>
          <cell r="BU34"/>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cell r="AA35">
            <v>0</v>
          </cell>
          <cell r="AB35"/>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cell r="AP35"/>
          <cell r="AQ35"/>
          <cell r="AR35"/>
          <cell r="AS35"/>
          <cell r="AT35">
            <v>0</v>
          </cell>
          <cell r="AU35"/>
          <cell r="AV35">
            <v>9.2051959495256561</v>
          </cell>
          <cell r="AW35">
            <v>3542.5745563108298</v>
          </cell>
          <cell r="AX35"/>
          <cell r="AY35">
            <v>114.73554446443033</v>
          </cell>
          <cell r="AZ35" t="str">
            <v>93°30'22''</v>
          </cell>
          <cell r="BA35">
            <v>1.0077907318737453</v>
          </cell>
          <cell r="BB35"/>
          <cell r="BC35"/>
          <cell r="BD35"/>
          <cell r="BE35"/>
          <cell r="BF35">
            <v>0</v>
          </cell>
          <cell r="BG35">
            <v>0.9343476434955017</v>
          </cell>
          <cell r="BH35">
            <v>2.1428571428571428</v>
          </cell>
          <cell r="BI35">
            <v>1.2</v>
          </cell>
          <cell r="BJ35"/>
          <cell r="BK35"/>
          <cell r="BL35"/>
          <cell r="BM35">
            <v>1.9886500545321404</v>
          </cell>
          <cell r="BN35"/>
          <cell r="BO35">
            <v>683.40299999999991</v>
          </cell>
          <cell r="BP35">
            <v>680.59299999999996</v>
          </cell>
          <cell r="BQ35">
            <v>684.10299999999995</v>
          </cell>
          <cell r="BR35">
            <v>681.29300000000001</v>
          </cell>
          <cell r="BS35">
            <v>684.57300000000009</v>
          </cell>
          <cell r="BT35">
            <v>679.55300000000011</v>
          </cell>
          <cell r="BU35"/>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cell r="AA36">
            <v>0</v>
          </cell>
          <cell r="AB36"/>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cell r="AP36"/>
          <cell r="AQ36"/>
          <cell r="AR36"/>
          <cell r="AS36"/>
          <cell r="AT36">
            <v>0</v>
          </cell>
          <cell r="AU36"/>
          <cell r="AV36">
            <v>10.915187647171557</v>
          </cell>
          <cell r="AW36">
            <v>4200.6564823012577</v>
          </cell>
          <cell r="AX36"/>
          <cell r="AY36">
            <v>114.73715898942989</v>
          </cell>
          <cell r="AZ36" t="str">
            <v>00°00'00''</v>
          </cell>
          <cell r="BA36">
            <v>1000</v>
          </cell>
          <cell r="BB36"/>
          <cell r="BC36"/>
          <cell r="BD36"/>
          <cell r="BE36"/>
          <cell r="BF36">
            <v>0</v>
          </cell>
          <cell r="BG36"/>
          <cell r="BH36"/>
          <cell r="BI36"/>
          <cell r="BJ36"/>
          <cell r="BK36"/>
          <cell r="BL36"/>
          <cell r="BM36"/>
          <cell r="BN36"/>
          <cell r="BO36">
            <v>680.59299999999996</v>
          </cell>
          <cell r="BP36">
            <v>676.18299999999999</v>
          </cell>
          <cell r="BQ36">
            <v>681.29300000000001</v>
          </cell>
          <cell r="BR36">
            <v>676.88300000000004</v>
          </cell>
          <cell r="BS36">
            <v>679.55300000000011</v>
          </cell>
          <cell r="BT36">
            <v>674.35300000000007</v>
          </cell>
          <cell r="BU36"/>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cell r="AA37">
            <v>0</v>
          </cell>
          <cell r="AB37"/>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cell r="AP37"/>
          <cell r="AQ37"/>
          <cell r="AR37"/>
          <cell r="AS37"/>
          <cell r="AT37">
            <v>0</v>
          </cell>
          <cell r="AU37"/>
          <cell r="AV37">
            <v>6.630265807271055</v>
          </cell>
          <cell r="AW37">
            <v>1874.6634916323314</v>
          </cell>
          <cell r="AX37"/>
          <cell r="AY37">
            <v>99.698075365859424</v>
          </cell>
          <cell r="AZ37" t="str">
            <v>15°02'21''</v>
          </cell>
          <cell r="BA37">
            <v>9.4697332935740395</v>
          </cell>
          <cell r="BB37"/>
          <cell r="BC37"/>
          <cell r="BD37"/>
          <cell r="BE37"/>
          <cell r="BF37">
            <v>0</v>
          </cell>
          <cell r="BG37"/>
          <cell r="BH37"/>
          <cell r="BI37"/>
          <cell r="BJ37"/>
          <cell r="BK37"/>
          <cell r="BL37"/>
          <cell r="BM37"/>
          <cell r="BN37"/>
          <cell r="BO37">
            <v>676.18299999999999</v>
          </cell>
          <cell r="BP37">
            <v>674.65300000000002</v>
          </cell>
          <cell r="BQ37">
            <v>676.78300000000002</v>
          </cell>
          <cell r="BR37">
            <v>675.25300000000004</v>
          </cell>
          <cell r="BS37">
            <v>674.35300000000007</v>
          </cell>
          <cell r="BT37">
            <v>672.02300000000014</v>
          </cell>
          <cell r="BU37"/>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cell r="G38"/>
          <cell r="J38"/>
          <cell r="K38"/>
          <cell r="L38"/>
          <cell r="M38"/>
          <cell r="N38"/>
          <cell r="O38"/>
          <cell r="P38"/>
          <cell r="S38"/>
          <cell r="U38"/>
          <cell r="X38">
            <v>0</v>
          </cell>
          <cell r="Y38"/>
          <cell r="AA38">
            <v>0</v>
          </cell>
          <cell r="AB38"/>
          <cell r="AC38"/>
          <cell r="AD38"/>
          <cell r="AE38"/>
          <cell r="AF38"/>
          <cell r="AG38"/>
          <cell r="AH38"/>
          <cell r="AI38"/>
          <cell r="AJ38">
            <v>1.74</v>
          </cell>
          <cell r="AK38">
            <v>12</v>
          </cell>
          <cell r="AL38"/>
          <cell r="AM38"/>
          <cell r="AN38"/>
          <cell r="AO38"/>
          <cell r="AP38"/>
          <cell r="AQ38"/>
          <cell r="AR38"/>
          <cell r="AS38"/>
          <cell r="AT38"/>
          <cell r="AU38"/>
          <cell r="AV38"/>
          <cell r="AW38"/>
          <cell r="AX38"/>
          <cell r="AY38"/>
          <cell r="AZ38"/>
          <cell r="BA38"/>
          <cell r="BB38"/>
          <cell r="BC38"/>
          <cell r="BD38"/>
          <cell r="BE38"/>
          <cell r="BF38"/>
          <cell r="BG38"/>
          <cell r="BH38"/>
          <cell r="BI38"/>
          <cell r="BJ38"/>
          <cell r="BK38"/>
          <cell r="BL38"/>
          <cell r="BM38"/>
          <cell r="BN38"/>
          <cell r="BO38">
            <v>674.87300000000005</v>
          </cell>
          <cell r="BP38"/>
          <cell r="BQ38">
            <v>674.87300000000005</v>
          </cell>
          <cell r="BR38"/>
          <cell r="BS38"/>
          <cell r="BT38"/>
          <cell r="BU38"/>
          <cell r="BV38"/>
          <cell r="BW38"/>
          <cell r="BX38"/>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cell r="G39"/>
          <cell r="J39"/>
          <cell r="K39"/>
          <cell r="L39"/>
          <cell r="M39"/>
          <cell r="N39"/>
          <cell r="O39"/>
          <cell r="P39"/>
          <cell r="S39"/>
          <cell r="U39"/>
          <cell r="X39">
            <v>0</v>
          </cell>
          <cell r="Y39"/>
          <cell r="AA39">
            <v>0</v>
          </cell>
          <cell r="AB39"/>
          <cell r="AC39"/>
          <cell r="AD39"/>
          <cell r="AE39"/>
          <cell r="AF39"/>
          <cell r="AG39"/>
          <cell r="AH39"/>
          <cell r="AI39"/>
          <cell r="AJ39">
            <v>22.27</v>
          </cell>
          <cell r="AK39">
            <v>8</v>
          </cell>
          <cell r="AL39"/>
          <cell r="AM39"/>
          <cell r="AN39"/>
          <cell r="AO39"/>
          <cell r="AP39"/>
          <cell r="AQ39"/>
          <cell r="AR39"/>
          <cell r="AS39"/>
          <cell r="AT39"/>
          <cell r="AU39"/>
          <cell r="AV39"/>
          <cell r="AW39"/>
          <cell r="AX39"/>
          <cell r="AY39"/>
          <cell r="AZ39"/>
          <cell r="BA39"/>
          <cell r="BB39"/>
          <cell r="BC39"/>
          <cell r="BD39"/>
          <cell r="BE39"/>
          <cell r="BF39"/>
          <cell r="BG39"/>
          <cell r="BH39"/>
          <cell r="BI39"/>
          <cell r="BJ39"/>
          <cell r="BK39"/>
          <cell r="BL39"/>
          <cell r="BM39"/>
          <cell r="BN39"/>
          <cell r="BO39">
            <v>0</v>
          </cell>
          <cell r="BP39"/>
          <cell r="BQ39">
            <v>0</v>
          </cell>
          <cell r="BR39"/>
          <cell r="BS39"/>
          <cell r="BT39"/>
          <cell r="BU39"/>
          <cell r="BV39"/>
          <cell r="BW39"/>
          <cell r="BX39"/>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cell r="F40"/>
          <cell r="G40"/>
          <cell r="J40"/>
          <cell r="K40"/>
          <cell r="L40"/>
          <cell r="M40"/>
          <cell r="N40"/>
          <cell r="O40"/>
          <cell r="P40"/>
          <cell r="S40"/>
          <cell r="U40"/>
          <cell r="X40">
            <v>0</v>
          </cell>
          <cell r="Y40"/>
          <cell r="AA40">
            <v>0</v>
          </cell>
          <cell r="AB40"/>
          <cell r="AC40"/>
          <cell r="AD40"/>
          <cell r="AE40"/>
          <cell r="AF40"/>
          <cell r="AG40"/>
          <cell r="AH40"/>
          <cell r="AI40"/>
          <cell r="AJ40">
            <v>22.35</v>
          </cell>
          <cell r="AK40">
            <v>8</v>
          </cell>
          <cell r="AL40"/>
          <cell r="AM40"/>
          <cell r="AN40"/>
          <cell r="AO40"/>
          <cell r="AP40"/>
          <cell r="AQ40"/>
          <cell r="AR40"/>
          <cell r="AS40"/>
          <cell r="AT40"/>
          <cell r="AU40"/>
          <cell r="AV40"/>
          <cell r="AW40"/>
          <cell r="AX40"/>
          <cell r="AY40"/>
          <cell r="AZ40"/>
          <cell r="BA40"/>
          <cell r="BB40"/>
          <cell r="BC40"/>
          <cell r="BD40"/>
          <cell r="BE40"/>
          <cell r="BF40"/>
          <cell r="BG40"/>
          <cell r="BH40"/>
          <cell r="BI40"/>
          <cell r="BJ40"/>
          <cell r="BK40"/>
          <cell r="BL40"/>
          <cell r="BM40"/>
          <cell r="BN40"/>
          <cell r="BO40">
            <v>0</v>
          </cell>
          <cell r="BP40"/>
          <cell r="BQ40">
            <v>0</v>
          </cell>
          <cell r="BR40"/>
          <cell r="BS40"/>
          <cell r="BT40"/>
          <cell r="BU40"/>
          <cell r="BV40"/>
          <cell r="BW40"/>
          <cell r="BX40"/>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cell r="J41"/>
          <cell r="K41"/>
          <cell r="L41"/>
          <cell r="M41"/>
          <cell r="N41"/>
          <cell r="O41"/>
          <cell r="P41"/>
          <cell r="Q41">
            <v>0.4</v>
          </cell>
          <cell r="S41">
            <v>0.4</v>
          </cell>
          <cell r="T41">
            <v>98</v>
          </cell>
          <cell r="U41">
            <v>157</v>
          </cell>
          <cell r="V41">
            <v>0.68799999999999994</v>
          </cell>
          <cell r="X41"/>
          <cell r="Y41"/>
          <cell r="AA41"/>
          <cell r="AB41"/>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cell r="BB41">
            <v>1E-3</v>
          </cell>
          <cell r="BC41">
            <v>0</v>
          </cell>
          <cell r="BD41">
            <v>0</v>
          </cell>
          <cell r="BE41">
            <v>1E-3</v>
          </cell>
          <cell r="BF41"/>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cell r="J42"/>
          <cell r="K42"/>
          <cell r="L42"/>
          <cell r="M42"/>
          <cell r="N42"/>
          <cell r="O42"/>
          <cell r="P42"/>
          <cell r="S42">
            <v>0.4</v>
          </cell>
          <cell r="T42">
            <v>98</v>
          </cell>
          <cell r="U42">
            <v>157</v>
          </cell>
          <cell r="V42">
            <v>0.68799999999999994</v>
          </cell>
          <cell r="X42">
            <v>0</v>
          </cell>
          <cell r="Y42"/>
          <cell r="AA42">
            <v>0</v>
          </cell>
          <cell r="AB42"/>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cell r="BH42"/>
          <cell r="BI42"/>
          <cell r="BJ42"/>
          <cell r="BK42"/>
          <cell r="BL42"/>
          <cell r="BM42"/>
          <cell r="BN42">
            <v>0.03</v>
          </cell>
          <cell r="BO42">
            <v>698.82299999999987</v>
          </cell>
          <cell r="BP42">
            <v>695.51299999999992</v>
          </cell>
          <cell r="BQ42">
            <v>699.02299999999991</v>
          </cell>
          <cell r="BR42">
            <v>695.71299999999997</v>
          </cell>
          <cell r="BS42">
            <v>699.85300000000007</v>
          </cell>
          <cell r="BT42">
            <v>696.53300000000013</v>
          </cell>
          <cell r="BU42"/>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cell r="J43"/>
          <cell r="K43"/>
          <cell r="L43"/>
          <cell r="M43"/>
          <cell r="N43"/>
          <cell r="O43"/>
          <cell r="P43"/>
          <cell r="S43">
            <v>0.4</v>
          </cell>
          <cell r="T43">
            <v>98</v>
          </cell>
          <cell r="U43">
            <v>157</v>
          </cell>
          <cell r="V43">
            <v>0.68799999999999994</v>
          </cell>
          <cell r="X43">
            <v>0</v>
          </cell>
          <cell r="Y43"/>
          <cell r="AA43">
            <v>0</v>
          </cell>
          <cell r="AB43"/>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cell r="BH43"/>
          <cell r="BI43"/>
          <cell r="BJ43"/>
          <cell r="BK43"/>
          <cell r="BL43"/>
          <cell r="BM43"/>
          <cell r="BN43">
            <v>0.01</v>
          </cell>
          <cell r="BO43">
            <v>695.50299999999993</v>
          </cell>
          <cell r="BP43">
            <v>692.20299999999997</v>
          </cell>
          <cell r="BQ43">
            <v>695.70299999999997</v>
          </cell>
          <cell r="BR43">
            <v>692.40300000000002</v>
          </cell>
          <cell r="BS43">
            <v>696.53300000000013</v>
          </cell>
          <cell r="BT43">
            <v>693.23299999999995</v>
          </cell>
          <cell r="BU43"/>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cell r="J44"/>
          <cell r="K44"/>
          <cell r="L44"/>
          <cell r="M44"/>
          <cell r="N44"/>
          <cell r="O44"/>
          <cell r="P44"/>
          <cell r="S44">
            <v>0.4</v>
          </cell>
          <cell r="T44">
            <v>98</v>
          </cell>
          <cell r="U44">
            <v>157</v>
          </cell>
          <cell r="V44">
            <v>0.68799999999999994</v>
          </cell>
          <cell r="X44">
            <v>0</v>
          </cell>
          <cell r="Y44"/>
          <cell r="AA44">
            <v>0</v>
          </cell>
          <cell r="AB44"/>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cell r="BH44"/>
          <cell r="BI44"/>
          <cell r="BJ44"/>
          <cell r="BK44"/>
          <cell r="BL44"/>
          <cell r="BM44"/>
          <cell r="BN44">
            <v>0.01</v>
          </cell>
          <cell r="BO44">
            <v>692.19299999999998</v>
          </cell>
          <cell r="BP44">
            <v>691.69299999999998</v>
          </cell>
          <cell r="BQ44">
            <v>692.39300000000003</v>
          </cell>
          <cell r="BR44">
            <v>691.89300000000003</v>
          </cell>
          <cell r="BS44">
            <v>693.23299999999995</v>
          </cell>
          <cell r="BT44">
            <v>692.71299999999997</v>
          </cell>
          <cell r="BU44"/>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cell r="J45"/>
          <cell r="K45"/>
          <cell r="L45"/>
          <cell r="M45"/>
          <cell r="N45"/>
          <cell r="O45"/>
          <cell r="P45"/>
          <cell r="Q45">
            <v>0.37</v>
          </cell>
          <cell r="S45">
            <v>0.77</v>
          </cell>
          <cell r="T45">
            <v>98</v>
          </cell>
          <cell r="U45">
            <v>302</v>
          </cell>
          <cell r="V45">
            <v>0.68799999999999994</v>
          </cell>
          <cell r="X45">
            <v>0</v>
          </cell>
          <cell r="Y45"/>
          <cell r="AA45">
            <v>0</v>
          </cell>
          <cell r="AB45"/>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cell r="G46"/>
          <cell r="J46"/>
          <cell r="K46"/>
          <cell r="L46"/>
          <cell r="M46"/>
          <cell r="N46"/>
          <cell r="O46"/>
          <cell r="P46"/>
          <cell r="S46"/>
          <cell r="U46"/>
          <cell r="X46">
            <v>0</v>
          </cell>
          <cell r="Y46"/>
          <cell r="AA46">
            <v>0</v>
          </cell>
          <cell r="AB46"/>
          <cell r="AC46"/>
          <cell r="AD46"/>
          <cell r="AE46"/>
          <cell r="AF46"/>
          <cell r="AG46"/>
          <cell r="AH46"/>
          <cell r="AI46"/>
          <cell r="AJ46">
            <v>16.149999999999999</v>
          </cell>
          <cell r="AK46">
            <v>8</v>
          </cell>
          <cell r="AL46"/>
          <cell r="AM46"/>
          <cell r="AN46"/>
          <cell r="AO46"/>
          <cell r="AP46"/>
          <cell r="AQ46"/>
          <cell r="AR46"/>
          <cell r="AS46"/>
          <cell r="AT46"/>
          <cell r="AU46"/>
          <cell r="AV46"/>
          <cell r="AW46"/>
          <cell r="AX46"/>
          <cell r="AY46"/>
          <cell r="AZ46"/>
          <cell r="BA46"/>
          <cell r="BB46"/>
          <cell r="BC46"/>
          <cell r="BD46"/>
          <cell r="BE46"/>
          <cell r="BF46"/>
          <cell r="BG46"/>
          <cell r="BH46"/>
          <cell r="BI46"/>
          <cell r="BJ46"/>
          <cell r="BK46"/>
          <cell r="BL46"/>
          <cell r="BM46"/>
          <cell r="BN46"/>
          <cell r="BO46">
            <v>691.31299999999999</v>
          </cell>
          <cell r="BP46"/>
          <cell r="BQ46">
            <v>691.31299999999999</v>
          </cell>
          <cell r="BR46"/>
          <cell r="BS46"/>
          <cell r="BT46"/>
          <cell r="BU46"/>
          <cell r="BV46"/>
          <cell r="BW46"/>
          <cell r="BX46"/>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cell r="F47"/>
          <cell r="G47"/>
          <cell r="J47"/>
          <cell r="K47"/>
          <cell r="L47"/>
          <cell r="M47"/>
          <cell r="N47"/>
          <cell r="O47"/>
          <cell r="P47"/>
          <cell r="S47"/>
          <cell r="U47"/>
          <cell r="X47">
            <v>0</v>
          </cell>
          <cell r="Y47"/>
          <cell r="AA47">
            <v>0</v>
          </cell>
          <cell r="AB47"/>
          <cell r="AC47"/>
          <cell r="AD47"/>
          <cell r="AE47"/>
          <cell r="AF47"/>
          <cell r="AG47"/>
          <cell r="AH47"/>
          <cell r="AI47"/>
          <cell r="AJ47">
            <v>2.12</v>
          </cell>
          <cell r="AK47">
            <v>8</v>
          </cell>
          <cell r="AL47"/>
          <cell r="AM47"/>
          <cell r="AN47"/>
          <cell r="AO47"/>
          <cell r="AP47"/>
          <cell r="AQ47"/>
          <cell r="AR47"/>
          <cell r="AS47"/>
          <cell r="AT47"/>
          <cell r="AU47"/>
          <cell r="AV47"/>
          <cell r="AW47"/>
          <cell r="AX47"/>
          <cell r="AY47"/>
          <cell r="AZ47"/>
          <cell r="BA47"/>
          <cell r="BB47"/>
          <cell r="BC47"/>
          <cell r="BD47"/>
          <cell r="BE47"/>
          <cell r="BF47"/>
          <cell r="BG47"/>
          <cell r="BH47"/>
          <cell r="BI47"/>
          <cell r="BJ47"/>
          <cell r="BK47"/>
          <cell r="BL47"/>
          <cell r="BM47"/>
          <cell r="BN47"/>
          <cell r="BO47">
            <v>-0.09</v>
          </cell>
          <cell r="BP47"/>
          <cell r="BQ47">
            <v>-0.09</v>
          </cell>
          <cell r="BR47"/>
          <cell r="BS47"/>
          <cell r="BT47"/>
          <cell r="BU47"/>
          <cell r="BV47"/>
          <cell r="BW47"/>
          <cell r="BX47"/>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cell r="J48"/>
          <cell r="K48"/>
          <cell r="L48"/>
          <cell r="M48"/>
          <cell r="N48"/>
          <cell r="O48"/>
          <cell r="P48"/>
          <cell r="Q48">
            <v>0.06</v>
          </cell>
          <cell r="S48">
            <v>0.06</v>
          </cell>
          <cell r="T48">
            <v>98</v>
          </cell>
          <cell r="U48">
            <v>24</v>
          </cell>
          <cell r="V48">
            <v>0.68799999999999994</v>
          </cell>
          <cell r="X48"/>
          <cell r="Y48"/>
          <cell r="AA48"/>
          <cell r="AB48"/>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cell r="BB48">
            <v>1E-3</v>
          </cell>
          <cell r="BC48">
            <v>0</v>
          </cell>
          <cell r="BD48">
            <v>0</v>
          </cell>
          <cell r="BE48">
            <v>1E-3</v>
          </cell>
          <cell r="BF48"/>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cell r="J49"/>
          <cell r="K49"/>
          <cell r="L49"/>
          <cell r="M49"/>
          <cell r="N49"/>
          <cell r="O49"/>
          <cell r="P49"/>
          <cell r="Q49">
            <v>0.4</v>
          </cell>
          <cell r="S49">
            <v>0.46</v>
          </cell>
          <cell r="T49">
            <v>98</v>
          </cell>
          <cell r="U49">
            <v>181</v>
          </cell>
          <cell r="V49">
            <v>0.68799999999999994</v>
          </cell>
          <cell r="X49">
            <v>0</v>
          </cell>
          <cell r="Y49"/>
          <cell r="AA49">
            <v>0</v>
          </cell>
          <cell r="AB49"/>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cell r="BH49"/>
          <cell r="BI49"/>
          <cell r="BJ49"/>
          <cell r="BK49"/>
          <cell r="BL49"/>
          <cell r="BM49"/>
          <cell r="BN49">
            <v>0.05</v>
          </cell>
          <cell r="BO49">
            <v>734.20299999999997</v>
          </cell>
          <cell r="BP49">
            <v>723.38299999999992</v>
          </cell>
          <cell r="BQ49">
            <v>734.40300000000002</v>
          </cell>
          <cell r="BR49">
            <v>723.58299999999997</v>
          </cell>
          <cell r="BS49">
            <v>735.45299999999997</v>
          </cell>
          <cell r="BT49">
            <v>724.58300000000008</v>
          </cell>
          <cell r="BU49"/>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cell r="J50"/>
          <cell r="K50"/>
          <cell r="L50"/>
          <cell r="M50"/>
          <cell r="N50"/>
          <cell r="O50"/>
          <cell r="P50"/>
          <cell r="S50">
            <v>0.46</v>
          </cell>
          <cell r="T50">
            <v>98</v>
          </cell>
          <cell r="U50">
            <v>181</v>
          </cell>
          <cell r="V50">
            <v>0.68799999999999994</v>
          </cell>
          <cell r="X50">
            <v>0</v>
          </cell>
          <cell r="Y50"/>
          <cell r="AA50">
            <v>0</v>
          </cell>
          <cell r="AB50"/>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cell r="J51"/>
          <cell r="K51"/>
          <cell r="L51"/>
          <cell r="M51"/>
          <cell r="N51"/>
          <cell r="O51"/>
          <cell r="P51"/>
          <cell r="Q51">
            <v>0.55000000000000004</v>
          </cell>
          <cell r="S51">
            <v>1.01</v>
          </cell>
          <cell r="T51">
            <v>98</v>
          </cell>
          <cell r="U51">
            <v>397</v>
          </cell>
          <cell r="V51">
            <v>0.68799999999999994</v>
          </cell>
          <cell r="X51">
            <v>0</v>
          </cell>
          <cell r="Y51"/>
          <cell r="AA51">
            <v>0</v>
          </cell>
          <cell r="AB51"/>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cell r="G52"/>
          <cell r="J52"/>
          <cell r="L52"/>
          <cell r="M52"/>
          <cell r="N52"/>
          <cell r="O52"/>
          <cell r="P52"/>
          <cell r="S52"/>
          <cell r="U52"/>
          <cell r="X52">
            <v>0</v>
          </cell>
          <cell r="Y52"/>
          <cell r="AA52">
            <v>0</v>
          </cell>
          <cell r="AB52"/>
          <cell r="AC52"/>
          <cell r="AD52"/>
          <cell r="AE52"/>
          <cell r="AF52"/>
          <cell r="AG52"/>
          <cell r="AH52"/>
          <cell r="AI52"/>
          <cell r="AJ52">
            <v>0.02</v>
          </cell>
          <cell r="AK52">
            <v>30</v>
          </cell>
          <cell r="AL52"/>
          <cell r="AM52"/>
          <cell r="AN52"/>
          <cell r="AO52"/>
          <cell r="AP52"/>
          <cell r="AQ52"/>
          <cell r="AR52"/>
          <cell r="AS52"/>
          <cell r="AT52"/>
          <cell r="AU52"/>
          <cell r="AV52"/>
          <cell r="AW52"/>
          <cell r="AX52"/>
          <cell r="AY52"/>
          <cell r="AZ52"/>
          <cell r="BA52"/>
          <cell r="BB52"/>
          <cell r="BC52"/>
          <cell r="BD52"/>
          <cell r="BE52"/>
          <cell r="BF52"/>
          <cell r="BG52"/>
          <cell r="BH52"/>
          <cell r="BI52"/>
          <cell r="BJ52"/>
          <cell r="BK52"/>
          <cell r="BL52"/>
          <cell r="BM52"/>
          <cell r="BN52"/>
          <cell r="BO52">
            <v>721.06299999999987</v>
          </cell>
          <cell r="BP52"/>
          <cell r="BQ52">
            <v>721.06299999999987</v>
          </cell>
          <cell r="BR52"/>
          <cell r="BS52"/>
          <cell r="BT52"/>
          <cell r="BU52"/>
          <cell r="BV52"/>
          <cell r="BW52"/>
          <cell r="BX52"/>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cell r="F53"/>
          <cell r="G53"/>
          <cell r="J53"/>
          <cell r="L53"/>
          <cell r="M53"/>
          <cell r="N53"/>
          <cell r="O53"/>
          <cell r="P53"/>
          <cell r="S53"/>
          <cell r="U53"/>
          <cell r="X53">
            <v>0</v>
          </cell>
          <cell r="Y53"/>
          <cell r="AA53">
            <v>0</v>
          </cell>
          <cell r="AB53"/>
          <cell r="AC53"/>
          <cell r="AD53"/>
          <cell r="AE53"/>
          <cell r="AF53"/>
          <cell r="AG53"/>
          <cell r="AH53"/>
          <cell r="AI53"/>
          <cell r="AJ53">
            <v>0.02</v>
          </cell>
          <cell r="AK53">
            <v>30</v>
          </cell>
          <cell r="AL53"/>
          <cell r="AM53"/>
          <cell r="AN53"/>
          <cell r="AO53"/>
          <cell r="AP53"/>
          <cell r="AQ53"/>
          <cell r="AR53"/>
          <cell r="AS53"/>
          <cell r="AT53"/>
          <cell r="AU53"/>
          <cell r="AV53"/>
          <cell r="AW53"/>
          <cell r="AX53"/>
          <cell r="AY53"/>
          <cell r="AZ53"/>
          <cell r="BA53"/>
          <cell r="BB53"/>
          <cell r="BC53"/>
          <cell r="BD53"/>
          <cell r="BE53"/>
          <cell r="BF53"/>
          <cell r="BG53"/>
          <cell r="BH53"/>
          <cell r="BI53"/>
          <cell r="BJ53"/>
          <cell r="BK53"/>
          <cell r="BL53"/>
          <cell r="BM53"/>
          <cell r="BN53"/>
          <cell r="BO53">
            <v>0</v>
          </cell>
          <cell r="BP53"/>
          <cell r="BQ53">
            <v>0</v>
          </cell>
          <cell r="BR53"/>
          <cell r="BS53"/>
          <cell r="BT53"/>
          <cell r="BU53"/>
          <cell r="BV53"/>
          <cell r="BW53"/>
          <cell r="BX53"/>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cell r="J54"/>
          <cell r="L54"/>
          <cell r="M54"/>
          <cell r="N54"/>
          <cell r="O54"/>
          <cell r="P54"/>
          <cell r="Q54">
            <v>0.13</v>
          </cell>
          <cell r="S54">
            <v>0.13</v>
          </cell>
          <cell r="T54">
            <v>98</v>
          </cell>
          <cell r="U54">
            <v>51</v>
          </cell>
          <cell r="V54">
            <v>0.68799999999999994</v>
          </cell>
          <cell r="X54"/>
          <cell r="Y54"/>
          <cell r="AA54"/>
          <cell r="AB54"/>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cell r="BB54">
            <v>1E-3</v>
          </cell>
          <cell r="BC54">
            <v>0</v>
          </cell>
          <cell r="BD54">
            <v>0</v>
          </cell>
          <cell r="BE54">
            <v>1E-3</v>
          </cell>
          <cell r="BF54"/>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cell r="J55"/>
          <cell r="L55"/>
          <cell r="M55"/>
          <cell r="N55"/>
          <cell r="O55"/>
          <cell r="P55"/>
          <cell r="Q55">
            <v>0.09</v>
          </cell>
          <cell r="S55">
            <v>0.22</v>
          </cell>
          <cell r="U55">
            <v>51</v>
          </cell>
          <cell r="X55">
            <v>0</v>
          </cell>
          <cell r="Y55"/>
          <cell r="AA55">
            <v>0</v>
          </cell>
          <cell r="AB55"/>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cell r="BH55"/>
          <cell r="BI55"/>
          <cell r="BJ55"/>
          <cell r="BK55"/>
          <cell r="BL55"/>
          <cell r="BM55"/>
          <cell r="BN55">
            <v>0.01</v>
          </cell>
          <cell r="BO55">
            <v>719.68299999999988</v>
          </cell>
          <cell r="BP55">
            <v>718.44299999999987</v>
          </cell>
          <cell r="BQ55">
            <v>719.88299999999992</v>
          </cell>
          <cell r="BR55">
            <v>718.64299999999992</v>
          </cell>
          <cell r="BS55">
            <v>722.99299999999994</v>
          </cell>
          <cell r="BT55">
            <v>719.75300000000016</v>
          </cell>
          <cell r="BU55"/>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cell r="G56"/>
          <cell r="J56"/>
          <cell r="L56"/>
          <cell r="M56"/>
          <cell r="N56"/>
          <cell r="O56"/>
          <cell r="P56"/>
          <cell r="S56"/>
          <cell r="U56"/>
          <cell r="X56">
            <v>0</v>
          </cell>
          <cell r="Y56"/>
          <cell r="AA56">
            <v>0</v>
          </cell>
          <cell r="AB56"/>
          <cell r="AC56"/>
          <cell r="AD56"/>
          <cell r="AE56"/>
          <cell r="AF56"/>
          <cell r="AG56"/>
          <cell r="AH56"/>
          <cell r="AI56"/>
          <cell r="AJ56">
            <v>0.02</v>
          </cell>
          <cell r="AK56">
            <v>30</v>
          </cell>
          <cell r="AL56"/>
          <cell r="AM56"/>
          <cell r="AN56"/>
          <cell r="AO56"/>
          <cell r="AP56"/>
          <cell r="AQ56"/>
          <cell r="AR56"/>
          <cell r="AS56"/>
          <cell r="AT56"/>
          <cell r="AU56"/>
          <cell r="AV56"/>
          <cell r="AW56"/>
          <cell r="AX56"/>
          <cell r="AY56"/>
          <cell r="AZ56"/>
          <cell r="BA56"/>
          <cell r="BB56"/>
          <cell r="BC56"/>
          <cell r="BD56"/>
          <cell r="BE56"/>
          <cell r="BF56"/>
          <cell r="BG56"/>
          <cell r="BH56"/>
          <cell r="BI56"/>
          <cell r="BJ56"/>
          <cell r="BK56"/>
          <cell r="BL56"/>
          <cell r="BM56"/>
          <cell r="BN56"/>
          <cell r="BO56">
            <v>718.44299999999987</v>
          </cell>
          <cell r="BP56"/>
          <cell r="BQ56">
            <v>718.44299999999987</v>
          </cell>
          <cell r="BR56"/>
          <cell r="BS56"/>
          <cell r="BT56"/>
          <cell r="BU56"/>
          <cell r="BV56"/>
          <cell r="BW56"/>
          <cell r="BX56"/>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cell r="G57"/>
          <cell r="J57"/>
          <cell r="L57"/>
          <cell r="M57"/>
          <cell r="N57"/>
          <cell r="O57"/>
          <cell r="P57"/>
          <cell r="S57"/>
          <cell r="U57"/>
          <cell r="X57">
            <v>0</v>
          </cell>
          <cell r="Y57"/>
          <cell r="AA57">
            <v>0</v>
          </cell>
          <cell r="AB57"/>
          <cell r="AC57"/>
          <cell r="AD57"/>
          <cell r="AE57"/>
          <cell r="AF57"/>
          <cell r="AG57"/>
          <cell r="AH57"/>
          <cell r="AI57"/>
          <cell r="AJ57">
            <v>0.02</v>
          </cell>
          <cell r="AK57">
            <v>30</v>
          </cell>
          <cell r="AL57"/>
          <cell r="AM57"/>
          <cell r="AN57"/>
          <cell r="AO57"/>
          <cell r="AP57"/>
          <cell r="AQ57"/>
          <cell r="AR57"/>
          <cell r="AS57"/>
          <cell r="AT57"/>
          <cell r="AU57"/>
          <cell r="AV57"/>
          <cell r="AW57"/>
          <cell r="AX57"/>
          <cell r="AY57"/>
          <cell r="AZ57"/>
          <cell r="BA57"/>
          <cell r="BB57"/>
          <cell r="BC57"/>
          <cell r="BD57"/>
          <cell r="BE57"/>
          <cell r="BF57"/>
          <cell r="BG57"/>
          <cell r="BH57"/>
          <cell r="BI57"/>
          <cell r="BJ57"/>
          <cell r="BK57"/>
          <cell r="BL57"/>
          <cell r="BM57"/>
          <cell r="BN57"/>
          <cell r="BO57">
            <v>0</v>
          </cell>
          <cell r="BP57"/>
          <cell r="BQ57">
            <v>0</v>
          </cell>
          <cell r="BR57"/>
          <cell r="BS57"/>
          <cell r="BT57"/>
          <cell r="BU57"/>
          <cell r="BV57"/>
          <cell r="BW57"/>
          <cell r="BX57"/>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cell r="F58"/>
          <cell r="G58"/>
          <cell r="J58"/>
          <cell r="L58"/>
          <cell r="M58"/>
          <cell r="N58"/>
          <cell r="O58"/>
          <cell r="P58"/>
          <cell r="S58"/>
          <cell r="U58"/>
          <cell r="X58">
            <v>0</v>
          </cell>
          <cell r="Y58"/>
          <cell r="AA58">
            <v>0</v>
          </cell>
          <cell r="AB58"/>
          <cell r="AC58"/>
          <cell r="AD58"/>
          <cell r="AE58"/>
          <cell r="AF58"/>
          <cell r="AG58"/>
          <cell r="AH58"/>
          <cell r="AI58"/>
          <cell r="AJ58">
            <v>0.02</v>
          </cell>
          <cell r="AK58">
            <v>30</v>
          </cell>
          <cell r="AL58"/>
          <cell r="AM58"/>
          <cell r="AN58"/>
          <cell r="AO58"/>
          <cell r="AP58"/>
          <cell r="AQ58"/>
          <cell r="AR58"/>
          <cell r="AS58"/>
          <cell r="AT58"/>
          <cell r="AU58"/>
          <cell r="AV58"/>
          <cell r="AW58"/>
          <cell r="AX58"/>
          <cell r="AY58"/>
          <cell r="AZ58"/>
          <cell r="BA58"/>
          <cell r="BB58"/>
          <cell r="BC58"/>
          <cell r="BD58"/>
          <cell r="BE58"/>
          <cell r="BF58"/>
          <cell r="BG58"/>
          <cell r="BH58"/>
          <cell r="BI58"/>
          <cell r="BJ58"/>
          <cell r="BK58"/>
          <cell r="BL58"/>
          <cell r="BM58"/>
          <cell r="BN58"/>
          <cell r="BO58">
            <v>0</v>
          </cell>
          <cell r="BP58"/>
          <cell r="BQ58">
            <v>0</v>
          </cell>
          <cell r="BR58"/>
          <cell r="BS58"/>
          <cell r="BT58"/>
          <cell r="BU58"/>
          <cell r="BV58"/>
          <cell r="BW58"/>
          <cell r="BX58"/>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cell r="K59">
            <v>0.11460125141746949</v>
          </cell>
          <cell r="L59">
            <v>0.11460125141746949</v>
          </cell>
          <cell r="M59">
            <v>3</v>
          </cell>
          <cell r="N59">
            <v>471.90281881227315</v>
          </cell>
          <cell r="O59">
            <v>0.63012548262548296</v>
          </cell>
          <cell r="P59">
            <v>930.73051325856159</v>
          </cell>
          <cell r="S59">
            <v>0</v>
          </cell>
          <cell r="U59"/>
          <cell r="X59"/>
          <cell r="Y59"/>
          <cell r="AA59"/>
          <cell r="AB59"/>
          <cell r="AC59"/>
          <cell r="AD59"/>
          <cell r="AE59"/>
          <cell r="AF59"/>
          <cell r="AG59"/>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cell r="BB59">
            <v>1E-3</v>
          </cell>
          <cell r="BC59">
            <v>0</v>
          </cell>
          <cell r="BD59">
            <v>0</v>
          </cell>
          <cell r="BE59">
            <v>1E-3</v>
          </cell>
          <cell r="BF59"/>
          <cell r="BG59">
            <v>1.0664386366702769</v>
          </cell>
          <cell r="BH59">
            <v>1.9999999999999996</v>
          </cell>
          <cell r="BI59">
            <v>1.3</v>
          </cell>
          <cell r="BJ59"/>
          <cell r="BK59"/>
          <cell r="BL59"/>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cell r="K60">
            <v>0.207825604811361</v>
          </cell>
          <cell r="L60">
            <v>3.2078256048113611</v>
          </cell>
          <cell r="M60">
            <v>3.2078256048113611</v>
          </cell>
          <cell r="N60">
            <v>467.36338090484503</v>
          </cell>
          <cell r="O60">
            <v>0.63583333333333336</v>
          </cell>
          <cell r="P60">
            <v>1349.4</v>
          </cell>
          <cell r="S60">
            <v>0</v>
          </cell>
          <cell r="U60"/>
          <cell r="X60">
            <v>0</v>
          </cell>
          <cell r="Y60"/>
          <cell r="AA60">
            <v>0</v>
          </cell>
          <cell r="AB60"/>
          <cell r="AC60"/>
          <cell r="AD60"/>
          <cell r="AE60"/>
          <cell r="AF60"/>
          <cell r="AG60"/>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cell r="BK60"/>
          <cell r="BL60"/>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cell r="K61">
            <v>6.9013978503485104E-2</v>
          </cell>
          <cell r="L61">
            <v>3.276839583314846</v>
          </cell>
          <cell r="M61">
            <v>3.276839583314846</v>
          </cell>
          <cell r="N61">
            <v>465.87382715726278</v>
          </cell>
          <cell r="O61">
            <v>0.6375000000000004</v>
          </cell>
          <cell r="P61">
            <v>1348.6250869773014</v>
          </cell>
          <cell r="S61">
            <v>0</v>
          </cell>
          <cell r="U61"/>
          <cell r="X61">
            <v>0</v>
          </cell>
          <cell r="Y61"/>
          <cell r="AA61">
            <v>0</v>
          </cell>
          <cell r="AB61"/>
          <cell r="AC61"/>
          <cell r="AD61"/>
          <cell r="AE61"/>
          <cell r="AF61"/>
          <cell r="AG61"/>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cell r="BH61"/>
          <cell r="BI61"/>
          <cell r="BJ61"/>
          <cell r="BK61"/>
          <cell r="BL61"/>
          <cell r="BM61"/>
          <cell r="BN61">
            <v>0.7</v>
          </cell>
          <cell r="BO61">
            <v>667.16300000000001</v>
          </cell>
          <cell r="BP61">
            <v>665.34299999999996</v>
          </cell>
          <cell r="BQ61">
            <v>667.76300000000003</v>
          </cell>
          <cell r="BR61">
            <v>665.94299999999998</v>
          </cell>
          <cell r="BS61">
            <v>669.34300000000007</v>
          </cell>
          <cell r="BT61">
            <v>666.94299999999998</v>
          </cell>
          <cell r="BU61"/>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cell r="K62">
            <v>6.9013978503485104E-2</v>
          </cell>
          <cell r="L62">
            <v>3.3458535618183309</v>
          </cell>
          <cell r="M62">
            <v>3.3458535618183309</v>
          </cell>
          <cell r="N62">
            <v>464.39306287061709</v>
          </cell>
          <cell r="O62">
            <v>0.63312529056252875</v>
          </cell>
          <cell r="P62">
            <v>1335.1132875976296</v>
          </cell>
          <cell r="S62">
            <v>0</v>
          </cell>
          <cell r="U62"/>
          <cell r="X62">
            <v>0</v>
          </cell>
          <cell r="Y62"/>
          <cell r="AA62">
            <v>0</v>
          </cell>
          <cell r="AB62"/>
          <cell r="AC62"/>
          <cell r="AD62"/>
          <cell r="AE62"/>
          <cell r="AF62"/>
          <cell r="AG62"/>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cell r="BH62"/>
          <cell r="BI62"/>
          <cell r="BJ62"/>
          <cell r="BK62"/>
          <cell r="BL62"/>
          <cell r="BM62"/>
          <cell r="BN62">
            <v>0.3</v>
          </cell>
          <cell r="BO62">
            <v>665.11300000000006</v>
          </cell>
          <cell r="BP62">
            <v>663.12300000000005</v>
          </cell>
          <cell r="BQ62">
            <v>665.71300000000008</v>
          </cell>
          <cell r="BR62">
            <v>663.72300000000007</v>
          </cell>
          <cell r="BS62">
            <v>666.94299999999998</v>
          </cell>
          <cell r="BT62">
            <v>664.52300000000014</v>
          </cell>
          <cell r="BU62"/>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cell r="K63">
            <v>6.9013978503485104E-2</v>
          </cell>
          <cell r="L63">
            <v>3.4148675403218158</v>
          </cell>
          <cell r="M63">
            <v>3.4148675403218158</v>
          </cell>
          <cell r="N63">
            <v>462.92101245913631</v>
          </cell>
          <cell r="O63">
            <v>0.66360108303249099</v>
          </cell>
          <cell r="P63">
            <v>1394.9438066942571</v>
          </cell>
          <cell r="S63">
            <v>0</v>
          </cell>
          <cell r="U63"/>
          <cell r="X63">
            <v>0</v>
          </cell>
          <cell r="Y63"/>
          <cell r="AA63">
            <v>0</v>
          </cell>
          <cell r="AB63"/>
          <cell r="AC63"/>
          <cell r="AD63"/>
          <cell r="AE63"/>
          <cell r="AF63"/>
          <cell r="AG63"/>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cell r="BK63"/>
          <cell r="BL63"/>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cell r="G64"/>
          <cell r="J64"/>
          <cell r="L64"/>
          <cell r="M64"/>
          <cell r="N64"/>
          <cell r="O64"/>
          <cell r="P64"/>
          <cell r="S64"/>
          <cell r="U64"/>
          <cell r="X64">
            <v>0</v>
          </cell>
          <cell r="Y64"/>
          <cell r="AA64">
            <v>0</v>
          </cell>
          <cell r="AB64"/>
          <cell r="AC64"/>
          <cell r="AD64"/>
          <cell r="AE64"/>
          <cell r="AF64"/>
          <cell r="AG64"/>
          <cell r="AH64"/>
          <cell r="AI64"/>
          <cell r="AJ64">
            <v>0.02</v>
          </cell>
          <cell r="AK64">
            <v>30</v>
          </cell>
          <cell r="AL64"/>
          <cell r="AM64"/>
          <cell r="AN64"/>
          <cell r="AO64"/>
          <cell r="AP64"/>
          <cell r="AQ64"/>
          <cell r="AR64"/>
          <cell r="AS64"/>
          <cell r="AT64"/>
          <cell r="AU64"/>
          <cell r="AV64"/>
          <cell r="AW64"/>
          <cell r="AX64"/>
          <cell r="AY64"/>
          <cell r="AZ64"/>
          <cell r="BA64"/>
          <cell r="BB64"/>
          <cell r="BC64"/>
          <cell r="BD64"/>
          <cell r="BE64"/>
          <cell r="BF64"/>
          <cell r="BG64"/>
          <cell r="BH64"/>
          <cell r="BI64"/>
          <cell r="BJ64"/>
          <cell r="BK64"/>
          <cell r="BL64"/>
          <cell r="BM64"/>
          <cell r="BN64"/>
          <cell r="BO64">
            <v>662.77300000000002</v>
          </cell>
          <cell r="BP64"/>
          <cell r="BQ64">
            <v>662.77300000000002</v>
          </cell>
          <cell r="BR64"/>
          <cell r="BS64"/>
          <cell r="BT64"/>
          <cell r="BU64"/>
          <cell r="BV64"/>
          <cell r="BW64"/>
          <cell r="BX64"/>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cell r="F65"/>
          <cell r="G65"/>
          <cell r="J65"/>
          <cell r="L65"/>
          <cell r="M65"/>
          <cell r="N65"/>
          <cell r="O65"/>
          <cell r="P65"/>
          <cell r="S65"/>
          <cell r="U65"/>
          <cell r="X65">
            <v>0</v>
          </cell>
          <cell r="Y65"/>
          <cell r="AA65">
            <v>0</v>
          </cell>
          <cell r="AB65"/>
          <cell r="AC65"/>
          <cell r="AD65"/>
          <cell r="AE65"/>
          <cell r="AF65"/>
          <cell r="AG65"/>
          <cell r="AH65"/>
          <cell r="AI65"/>
          <cell r="AJ65">
            <v>0.02</v>
          </cell>
          <cell r="AK65">
            <v>30</v>
          </cell>
          <cell r="AL65"/>
          <cell r="AM65"/>
          <cell r="AN65"/>
          <cell r="AO65"/>
          <cell r="AP65"/>
          <cell r="AQ65"/>
          <cell r="AR65"/>
          <cell r="AS65"/>
          <cell r="AT65"/>
          <cell r="AU65"/>
          <cell r="AV65"/>
          <cell r="AW65"/>
          <cell r="AX65"/>
          <cell r="AY65"/>
          <cell r="AZ65"/>
          <cell r="BA65"/>
          <cell r="BB65"/>
          <cell r="BC65"/>
          <cell r="BD65"/>
          <cell r="BE65"/>
          <cell r="BF65"/>
          <cell r="BG65"/>
          <cell r="BH65"/>
          <cell r="BI65"/>
          <cell r="BJ65"/>
          <cell r="BK65"/>
          <cell r="BL65"/>
          <cell r="BM65"/>
          <cell r="BN65"/>
          <cell r="BO65">
            <v>0</v>
          </cell>
          <cell r="BP65"/>
          <cell r="BQ65">
            <v>0</v>
          </cell>
          <cell r="BR65"/>
          <cell r="BS65"/>
          <cell r="BT65"/>
          <cell r="BU65"/>
          <cell r="BV65"/>
          <cell r="BW65"/>
          <cell r="BX65"/>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cell r="K66">
            <v>6.9013978503485104E-2</v>
          </cell>
          <cell r="L66">
            <v>6.9013978503485104E-2</v>
          </cell>
          <cell r="M66">
            <v>3</v>
          </cell>
          <cell r="N66">
            <v>471.90281881227315</v>
          </cell>
          <cell r="O66">
            <v>0.63517830045523482</v>
          </cell>
          <cell r="P66">
            <v>407.6497053891714</v>
          </cell>
          <cell r="S66">
            <v>0</v>
          </cell>
          <cell r="U66"/>
          <cell r="X66"/>
          <cell r="Y66"/>
          <cell r="AA66"/>
          <cell r="AB66"/>
          <cell r="AC66"/>
          <cell r="AD66"/>
          <cell r="AE66"/>
          <cell r="AF66"/>
          <cell r="AG66"/>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cell r="BB66">
            <v>1E-3</v>
          </cell>
          <cell r="BC66">
            <v>0</v>
          </cell>
          <cell r="BD66">
            <v>0</v>
          </cell>
          <cell r="BE66">
            <v>1E-3</v>
          </cell>
          <cell r="BF66"/>
          <cell r="BG66">
            <v>0.96081913019759546</v>
          </cell>
          <cell r="BH66">
            <v>2.6666666666666665</v>
          </cell>
          <cell r="BI66">
            <v>1.2</v>
          </cell>
          <cell r="BJ66"/>
          <cell r="BK66"/>
          <cell r="BL66"/>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cell r="AA12">
            <v>0</v>
          </cell>
          <cell r="AB12"/>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cell r="AA13">
            <v>0</v>
          </cell>
          <cell r="AB13"/>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cell r="BK13"/>
          <cell r="BL13"/>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cell r="AA14">
            <v>0</v>
          </cell>
          <cell r="AB14"/>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cell r="BH14"/>
          <cell r="BI14"/>
          <cell r="BJ14"/>
          <cell r="BK14"/>
          <cell r="BL14"/>
          <cell r="BM14"/>
          <cell r="BN14">
            <v>0.67</v>
          </cell>
          <cell r="BO14">
            <v>723.83299999999997</v>
          </cell>
          <cell r="BP14">
            <v>718.91300000000001</v>
          </cell>
          <cell r="BQ14">
            <v>724.28300000000002</v>
          </cell>
          <cell r="BR14">
            <v>719.36300000000006</v>
          </cell>
          <cell r="BS14">
            <v>726.10300000000007</v>
          </cell>
          <cell r="BT14">
            <v>720.88300000000004</v>
          </cell>
          <cell r="BU14"/>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cell r="AA15">
            <v>0</v>
          </cell>
          <cell r="AB15"/>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cell r="BH15"/>
          <cell r="BI15"/>
          <cell r="BJ15"/>
          <cell r="BK15"/>
          <cell r="BL15"/>
          <cell r="BM15"/>
          <cell r="BN15">
            <v>0.1</v>
          </cell>
          <cell r="BO15">
            <v>718.803</v>
          </cell>
          <cell r="BP15">
            <v>711.83299999999997</v>
          </cell>
          <cell r="BQ15">
            <v>719.25300000000004</v>
          </cell>
          <cell r="BR15">
            <v>712.28300000000002</v>
          </cell>
          <cell r="BS15">
            <v>720.88300000000004</v>
          </cell>
          <cell r="BT15">
            <v>713.70299999999997</v>
          </cell>
          <cell r="BU15"/>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cell r="AA16">
            <v>0</v>
          </cell>
          <cell r="AB16"/>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cell r="BH16"/>
          <cell r="BI16"/>
          <cell r="BJ16"/>
          <cell r="BK16"/>
          <cell r="BL16"/>
          <cell r="BM16"/>
          <cell r="BN16">
            <v>0.75</v>
          </cell>
          <cell r="BO16">
            <v>711.08299999999997</v>
          </cell>
          <cell r="BP16">
            <v>708.48299999999995</v>
          </cell>
          <cell r="BQ16">
            <v>711.53300000000002</v>
          </cell>
          <cell r="BR16">
            <v>708.93299999999999</v>
          </cell>
          <cell r="BS16">
            <v>713.70299999999997</v>
          </cell>
          <cell r="BT16">
            <v>710.13300000000004</v>
          </cell>
          <cell r="BU16"/>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cell r="AA17">
            <v>0</v>
          </cell>
          <cell r="AB17"/>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cell r="BK17"/>
          <cell r="BL17"/>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cell r="AA18">
            <v>0</v>
          </cell>
          <cell r="AB18"/>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cell r="BK18"/>
          <cell r="BL18"/>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cell r="AA19">
            <v>0</v>
          </cell>
          <cell r="AB19"/>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cell r="BH19"/>
          <cell r="BI19"/>
          <cell r="BJ19"/>
          <cell r="BK19"/>
          <cell r="BL19"/>
          <cell r="BM19"/>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cell r="AA20">
            <v>0</v>
          </cell>
          <cell r="AB20"/>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cell r="BH20"/>
          <cell r="BI20"/>
          <cell r="BJ20"/>
          <cell r="BK20"/>
          <cell r="BL20"/>
          <cell r="BM20"/>
          <cell r="BN20">
            <v>0.27</v>
          </cell>
          <cell r="BO20">
            <v>696.59299999999996</v>
          </cell>
          <cell r="BP20">
            <v>695.29300000000001</v>
          </cell>
          <cell r="BQ20">
            <v>697.04300000000001</v>
          </cell>
          <cell r="BR20">
            <v>695.74300000000005</v>
          </cell>
          <cell r="BS20">
            <v>702.74299999999994</v>
          </cell>
          <cell r="BT20">
            <v>698.83300000000008</v>
          </cell>
          <cell r="BU20"/>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cell r="AA21">
            <v>0</v>
          </cell>
          <cell r="AB21"/>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cell r="BH21"/>
          <cell r="BI21"/>
          <cell r="BJ21"/>
          <cell r="BK21"/>
          <cell r="BL21"/>
          <cell r="BM21"/>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cell r="AA22">
            <v>0</v>
          </cell>
          <cell r="AB22"/>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cell r="BK22"/>
          <cell r="BL22"/>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cell r="K23"/>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cell r="AA23">
            <v>0</v>
          </cell>
          <cell r="AB23"/>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cell r="BH23"/>
          <cell r="BI23"/>
          <cell r="BJ23"/>
          <cell r="BK23"/>
          <cell r="BL23"/>
          <cell r="BM23"/>
          <cell r="BN23">
            <v>0.4</v>
          </cell>
          <cell r="BO23">
            <v>687.23300000000006</v>
          </cell>
          <cell r="BP23">
            <v>687.05300000000011</v>
          </cell>
          <cell r="BQ23">
            <v>687.68300000000011</v>
          </cell>
          <cell r="BR23">
            <v>687.50300000000016</v>
          </cell>
          <cell r="BS23">
            <v>689.34300000000007</v>
          </cell>
          <cell r="BT23">
            <v>688.78700000000003</v>
          </cell>
          <cell r="BU23"/>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cell r="K24"/>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cell r="AA24">
            <v>0</v>
          </cell>
          <cell r="AB24"/>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cell r="BH24"/>
          <cell r="BI24"/>
          <cell r="BJ24"/>
          <cell r="BK24"/>
          <cell r="BL24"/>
          <cell r="BM24"/>
          <cell r="BN24">
            <v>0.08</v>
          </cell>
          <cell r="BO24">
            <v>686.97300000000007</v>
          </cell>
          <cell r="BP24">
            <v>686.61300000000006</v>
          </cell>
          <cell r="BQ24">
            <v>687.17300000000012</v>
          </cell>
          <cell r="BR24">
            <v>686.8130000000001</v>
          </cell>
          <cell r="BS24">
            <v>688.78700000000003</v>
          </cell>
          <cell r="BT24">
            <v>688.11300000000006</v>
          </cell>
          <cell r="BU24"/>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cell r="K25"/>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cell r="AA25">
            <v>0</v>
          </cell>
          <cell r="AB25"/>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cell r="K26"/>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cell r="AA26">
            <v>0</v>
          </cell>
          <cell r="AB26"/>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cell r="K27"/>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cell r="AA27">
            <v>0</v>
          </cell>
          <cell r="AB27"/>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cell r="K28"/>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cell r="AA28">
            <v>0</v>
          </cell>
          <cell r="AB28"/>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cell r="BH28"/>
          <cell r="BI28"/>
          <cell r="BJ28"/>
          <cell r="BK28"/>
          <cell r="BL28"/>
          <cell r="BM28"/>
          <cell r="BN28">
            <v>0.21</v>
          </cell>
          <cell r="BO28">
            <v>682.27300000000025</v>
          </cell>
          <cell r="BP28">
            <v>681.51300000000026</v>
          </cell>
          <cell r="BQ28">
            <v>682.7230000000003</v>
          </cell>
          <cell r="BR28">
            <v>681.96300000000031</v>
          </cell>
          <cell r="BS28">
            <v>684.62300000000005</v>
          </cell>
          <cell r="BT28">
            <v>683.44299999999998</v>
          </cell>
          <cell r="BU28"/>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cell r="K29"/>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cell r="AA29">
            <v>0</v>
          </cell>
          <cell r="AB29"/>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cell r="AA30">
            <v>0</v>
          </cell>
          <cell r="AB30"/>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cell r="BK30"/>
          <cell r="BL30"/>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cell r="AA31">
            <v>0</v>
          </cell>
          <cell r="AB31"/>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cell r="BH31"/>
          <cell r="BI31"/>
          <cell r="BJ31"/>
          <cell r="BK31"/>
          <cell r="BL31"/>
          <cell r="BM31"/>
          <cell r="BN31">
            <v>0.9</v>
          </cell>
          <cell r="BO31">
            <v>676.98300000000029</v>
          </cell>
          <cell r="BP31">
            <v>672.70300000000032</v>
          </cell>
          <cell r="BQ31">
            <v>677.68300000000033</v>
          </cell>
          <cell r="BR31">
            <v>673.40300000000036</v>
          </cell>
          <cell r="BS31">
            <v>679.55300000000011</v>
          </cell>
          <cell r="BT31">
            <v>674.35300000000007</v>
          </cell>
          <cell r="BU31"/>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cell r="AA32">
            <v>0</v>
          </cell>
          <cell r="AB32"/>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cell r="BH32"/>
          <cell r="BI32"/>
          <cell r="BJ32"/>
          <cell r="BK32"/>
          <cell r="BL32"/>
          <cell r="BM32"/>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cell r="AA33">
            <v>0</v>
          </cell>
          <cell r="AB33"/>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cell r="G34"/>
          <cell r="J34"/>
          <cell r="L34"/>
          <cell r="M34"/>
          <cell r="N34"/>
          <cell r="O34"/>
          <cell r="P34"/>
          <cell r="S34"/>
          <cell r="T34">
            <v>98</v>
          </cell>
          <cell r="U34"/>
          <cell r="V34">
            <v>0.68799999999999994</v>
          </cell>
          <cell r="X34">
            <v>0</v>
          </cell>
          <cell r="Y34"/>
          <cell r="AA34">
            <v>0</v>
          </cell>
          <cell r="AB34"/>
          <cell r="AC34"/>
          <cell r="AD34"/>
          <cell r="AE34"/>
          <cell r="AF34"/>
          <cell r="AG34"/>
          <cell r="AH34"/>
          <cell r="AI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v>670.05300000000022</v>
          </cell>
          <cell r="BP34"/>
          <cell r="BQ34">
            <v>670.05300000000022</v>
          </cell>
          <cell r="BR34"/>
          <cell r="BS34"/>
          <cell r="BT34"/>
          <cell r="BU34"/>
          <cell r="BV34"/>
          <cell r="BW34"/>
          <cell r="BX34"/>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cell r="F35"/>
          <cell r="G35"/>
          <cell r="J35"/>
          <cell r="L35"/>
          <cell r="M35"/>
          <cell r="N35"/>
          <cell r="O35"/>
          <cell r="P35"/>
          <cell r="S35"/>
          <cell r="T35">
            <v>98</v>
          </cell>
          <cell r="U35"/>
          <cell r="V35">
            <v>0.68799999999999994</v>
          </cell>
          <cell r="X35">
            <v>0</v>
          </cell>
          <cell r="Y35"/>
          <cell r="AA35">
            <v>0</v>
          </cell>
          <cell r="AB35"/>
          <cell r="AC35"/>
          <cell r="AD35"/>
          <cell r="AE35"/>
          <cell r="AF35"/>
          <cell r="AG35"/>
          <cell r="AH35"/>
          <cell r="AI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v>0</v>
          </cell>
          <cell r="BP35"/>
          <cell r="BQ35">
            <v>0</v>
          </cell>
          <cell r="BR35"/>
          <cell r="BS35"/>
          <cell r="BT35"/>
          <cell r="BU35"/>
          <cell r="BV35"/>
          <cell r="BW35"/>
          <cell r="BX35"/>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cell r="Y36"/>
          <cell r="AA36"/>
          <cell r="AB36"/>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cell r="BB36">
            <v>1E-3</v>
          </cell>
          <cell r="BC36">
            <v>0</v>
          </cell>
          <cell r="BD36">
            <v>0</v>
          </cell>
          <cell r="BE36">
            <v>1E-3</v>
          </cell>
          <cell r="BF36"/>
          <cell r="BG36">
            <v>1.3992256904642315</v>
          </cell>
          <cell r="BH36">
            <v>3.4285714285714279</v>
          </cell>
          <cell r="BI36">
            <v>1.2</v>
          </cell>
          <cell r="BJ36"/>
          <cell r="BK36"/>
          <cell r="BL36"/>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cell r="G37"/>
          <cell r="J37"/>
          <cell r="L37"/>
          <cell r="M37"/>
          <cell r="N37"/>
          <cell r="O37"/>
          <cell r="P37"/>
          <cell r="S37"/>
          <cell r="X37">
            <v>0</v>
          </cell>
          <cell r="Y37"/>
          <cell r="AA37">
            <v>0</v>
          </cell>
          <cell r="AB37"/>
          <cell r="AC37"/>
          <cell r="AD37"/>
          <cell r="AE37"/>
          <cell r="AF37"/>
          <cell r="AG37"/>
          <cell r="AH37"/>
          <cell r="AI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v>731.01300000000015</v>
          </cell>
          <cell r="BP37"/>
          <cell r="BQ37">
            <v>731.01300000000015</v>
          </cell>
          <cell r="BR37"/>
          <cell r="BS37"/>
          <cell r="BT37"/>
          <cell r="BU37"/>
          <cell r="BV37"/>
          <cell r="BW37"/>
          <cell r="BX37"/>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cell r="F38"/>
          <cell r="G38"/>
          <cell r="J38"/>
          <cell r="K38"/>
          <cell r="L38"/>
          <cell r="M38"/>
          <cell r="N38"/>
          <cell r="O38"/>
          <cell r="P38"/>
          <cell r="S38"/>
          <cell r="U38"/>
          <cell r="X38">
            <v>0</v>
          </cell>
          <cell r="Y38"/>
          <cell r="AA38">
            <v>0</v>
          </cell>
          <cell r="AB38"/>
          <cell r="AC38"/>
          <cell r="AD38"/>
          <cell r="AE38"/>
          <cell r="AF38"/>
          <cell r="AG38"/>
          <cell r="AH38"/>
          <cell r="AI38"/>
          <cell r="AL38"/>
          <cell r="AM38"/>
          <cell r="AN38"/>
          <cell r="AO38"/>
          <cell r="AP38"/>
          <cell r="AQ38"/>
          <cell r="AR38"/>
          <cell r="AS38"/>
          <cell r="AT38"/>
          <cell r="AU38"/>
          <cell r="AV38"/>
          <cell r="AW38"/>
          <cell r="AX38"/>
          <cell r="AY38"/>
          <cell r="AZ38"/>
          <cell r="BA38"/>
          <cell r="BB38"/>
          <cell r="BC38"/>
          <cell r="BD38"/>
          <cell r="BE38"/>
          <cell r="BF38"/>
          <cell r="BG38"/>
          <cell r="BH38"/>
          <cell r="BI38"/>
          <cell r="BJ38"/>
          <cell r="BK38"/>
          <cell r="BL38"/>
          <cell r="BM38"/>
          <cell r="BN38"/>
          <cell r="BO38">
            <v>0</v>
          </cell>
          <cell r="BP38"/>
          <cell r="BQ38">
            <v>0</v>
          </cell>
          <cell r="BR38"/>
          <cell r="BS38"/>
          <cell r="BT38"/>
          <cell r="BU38"/>
          <cell r="BV38"/>
          <cell r="BW38"/>
          <cell r="BX38"/>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cell r="K39"/>
          <cell r="L39">
            <v>3.72</v>
          </cell>
          <cell r="M39">
            <v>3.72</v>
          </cell>
          <cell r="N39">
            <v>456.51514969634218</v>
          </cell>
          <cell r="O39">
            <v>0.63097305389221547</v>
          </cell>
          <cell r="P39">
            <v>449.35606271706217</v>
          </cell>
          <cell r="Q39">
            <v>0.08</v>
          </cell>
          <cell r="R39">
            <v>1.46</v>
          </cell>
          <cell r="S39">
            <v>1.54</v>
          </cell>
          <cell r="U39">
            <v>0</v>
          </cell>
          <cell r="V39">
            <v>0.68799999999999994</v>
          </cell>
          <cell r="X39"/>
          <cell r="Y39"/>
          <cell r="AA39"/>
          <cell r="AB39"/>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cell r="BB39">
            <v>1E-3</v>
          </cell>
          <cell r="BC39">
            <v>0</v>
          </cell>
          <cell r="BD39">
            <v>0</v>
          </cell>
          <cell r="BE39">
            <v>1E-3</v>
          </cell>
          <cell r="BF39"/>
          <cell r="BG39">
            <v>1.0634840016004636</v>
          </cell>
          <cell r="BH39">
            <v>2.6666666666666665</v>
          </cell>
          <cell r="BI39">
            <v>1.2</v>
          </cell>
          <cell r="BJ39"/>
          <cell r="BK39"/>
          <cell r="BL39"/>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cell r="K40"/>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cell r="AA40">
            <v>0</v>
          </cell>
          <cell r="AB40"/>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cell r="BK40"/>
          <cell r="BL40"/>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cell r="F41"/>
          <cell r="G41"/>
          <cell r="J41"/>
          <cell r="K41"/>
          <cell r="L41"/>
          <cell r="M41"/>
          <cell r="N41"/>
          <cell r="O41"/>
          <cell r="P41"/>
          <cell r="S41"/>
          <cell r="U41"/>
          <cell r="X41">
            <v>0</v>
          </cell>
          <cell r="Y41"/>
          <cell r="AA41">
            <v>0</v>
          </cell>
          <cell r="AB41"/>
          <cell r="AC41"/>
          <cell r="AD41"/>
          <cell r="AE41"/>
          <cell r="AF41"/>
          <cell r="AG41"/>
          <cell r="AH41"/>
          <cell r="AI41"/>
          <cell r="AL41"/>
          <cell r="AM41"/>
          <cell r="AN41"/>
          <cell r="AO41"/>
          <cell r="AP41"/>
          <cell r="AQ41"/>
          <cell r="AR41"/>
          <cell r="AS41"/>
          <cell r="AT41"/>
          <cell r="AU41"/>
          <cell r="AV41"/>
          <cell r="AW41"/>
          <cell r="AX41"/>
          <cell r="AY41"/>
          <cell r="AZ41"/>
          <cell r="BA41"/>
          <cell r="BB41"/>
          <cell r="BC41"/>
          <cell r="BD41"/>
          <cell r="BE41"/>
          <cell r="BF41"/>
          <cell r="BG41"/>
          <cell r="BH41"/>
          <cell r="BI41"/>
          <cell r="BJ41"/>
          <cell r="BK41"/>
          <cell r="BL41"/>
          <cell r="BM41"/>
          <cell r="BN41"/>
          <cell r="BO41">
            <v>707.60299999999995</v>
          </cell>
          <cell r="BP41"/>
          <cell r="BQ41">
            <v>707.60299999999995</v>
          </cell>
          <cell r="BR41"/>
          <cell r="BS41"/>
          <cell r="BT41"/>
          <cell r="BU41"/>
          <cell r="BV41"/>
          <cell r="BW41"/>
          <cell r="BX41"/>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cell r="K42"/>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cell r="Y42"/>
          <cell r="AA42"/>
          <cell r="AB42"/>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cell r="BB42">
            <v>1E-3</v>
          </cell>
          <cell r="BC42">
            <v>0</v>
          </cell>
          <cell r="BD42">
            <v>0</v>
          </cell>
          <cell r="BE42">
            <v>1E-3</v>
          </cell>
          <cell r="BF42"/>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cell r="K43"/>
          <cell r="L43">
            <v>4.6541116427098697</v>
          </cell>
          <cell r="M43">
            <v>4.6541116427098697</v>
          </cell>
          <cell r="N43">
            <v>437.8905648792479</v>
          </cell>
          <cell r="O43">
            <v>0.62915394402035474</v>
          </cell>
          <cell r="P43">
            <v>120.73273186182797</v>
          </cell>
          <cell r="S43">
            <v>12.92</v>
          </cell>
          <cell r="U43">
            <v>0</v>
          </cell>
          <cell r="X43">
            <v>0</v>
          </cell>
          <cell r="Y43"/>
          <cell r="AA43">
            <v>0</v>
          </cell>
          <cell r="AB43"/>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cell r="BD43"/>
          <cell r="BE43"/>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cell r="G44"/>
          <cell r="J44"/>
          <cell r="K44"/>
          <cell r="L44"/>
          <cell r="M44"/>
          <cell r="N44"/>
          <cell r="O44"/>
          <cell r="P44"/>
          <cell r="S44"/>
          <cell r="U44"/>
          <cell r="X44">
            <v>0</v>
          </cell>
          <cell r="Y44"/>
          <cell r="AA44">
            <v>0</v>
          </cell>
          <cell r="AB44"/>
          <cell r="AC44"/>
          <cell r="AD44"/>
          <cell r="AE44"/>
          <cell r="AF44"/>
          <cell r="AG44"/>
          <cell r="AH44"/>
          <cell r="AI44"/>
          <cell r="AL44"/>
          <cell r="AM44"/>
          <cell r="AN44"/>
          <cell r="AO44"/>
          <cell r="AP44"/>
          <cell r="AQ44"/>
          <cell r="AR44"/>
          <cell r="AS44"/>
          <cell r="AT44"/>
          <cell r="AU44"/>
          <cell r="AV44"/>
          <cell r="AW44"/>
          <cell r="AX44"/>
          <cell r="AY44"/>
          <cell r="AZ44"/>
          <cell r="BA44"/>
          <cell r="BB44"/>
          <cell r="BC44"/>
          <cell r="BD44"/>
          <cell r="BE44"/>
          <cell r="BF44"/>
          <cell r="BG44"/>
          <cell r="BH44"/>
          <cell r="BI44"/>
          <cell r="BJ44"/>
          <cell r="BK44"/>
          <cell r="BL44"/>
          <cell r="BM44"/>
          <cell r="BN44"/>
          <cell r="BO44">
            <v>681.12300000000027</v>
          </cell>
          <cell r="BP44"/>
          <cell r="BQ44">
            <v>681.12300000000027</v>
          </cell>
          <cell r="BR44"/>
          <cell r="BS44"/>
          <cell r="BT44"/>
          <cell r="BU44"/>
          <cell r="BV44"/>
          <cell r="BW44"/>
          <cell r="BX44"/>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cell r="G45"/>
          <cell r="J45"/>
          <cell r="K45"/>
          <cell r="L45"/>
          <cell r="M45"/>
          <cell r="N45"/>
          <cell r="O45"/>
          <cell r="P45"/>
          <cell r="S45"/>
          <cell r="U45"/>
          <cell r="X45">
            <v>0</v>
          </cell>
          <cell r="Y45"/>
          <cell r="AA45">
            <v>0</v>
          </cell>
          <cell r="AB45"/>
          <cell r="AC45"/>
          <cell r="AD45"/>
          <cell r="AE45"/>
          <cell r="AF45"/>
          <cell r="AG45"/>
          <cell r="AH45"/>
          <cell r="AI45"/>
          <cell r="AL45"/>
          <cell r="AM45"/>
          <cell r="AN45"/>
          <cell r="AO45"/>
          <cell r="AP45"/>
          <cell r="AQ45"/>
          <cell r="AR45"/>
          <cell r="AS45"/>
          <cell r="AT45"/>
          <cell r="AU45"/>
          <cell r="AV45"/>
          <cell r="AW45"/>
          <cell r="AX45"/>
          <cell r="AY45"/>
          <cell r="BA45"/>
          <cell r="BB45"/>
          <cell r="BC45"/>
          <cell r="BD45"/>
          <cell r="BE45"/>
          <cell r="BF45"/>
          <cell r="BG45"/>
          <cell r="BH45"/>
          <cell r="BI45"/>
          <cell r="BJ45"/>
          <cell r="BK45"/>
          <cell r="BL45"/>
          <cell r="BM45"/>
          <cell r="BN45"/>
          <cell r="BO45">
            <v>0</v>
          </cell>
          <cell r="BP45"/>
          <cell r="BQ45">
            <v>0</v>
          </cell>
          <cell r="BR45"/>
          <cell r="BS45"/>
          <cell r="BT45"/>
          <cell r="BU45"/>
          <cell r="BV45"/>
          <cell r="BW45"/>
          <cell r="BX45"/>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cell r="G46"/>
          <cell r="J46"/>
          <cell r="K46"/>
          <cell r="L46"/>
          <cell r="M46"/>
          <cell r="N46"/>
          <cell r="O46"/>
          <cell r="P46"/>
          <cell r="S46"/>
          <cell r="U46"/>
          <cell r="X46">
            <v>0</v>
          </cell>
          <cell r="Y46"/>
          <cell r="AA46">
            <v>0</v>
          </cell>
          <cell r="AB46"/>
          <cell r="AC46"/>
          <cell r="AD46"/>
          <cell r="AE46"/>
          <cell r="AF46"/>
          <cell r="AG46"/>
          <cell r="AH46"/>
          <cell r="AI46"/>
          <cell r="AL46"/>
          <cell r="AM46"/>
          <cell r="AN46"/>
          <cell r="AO46"/>
          <cell r="AP46"/>
          <cell r="AQ46"/>
          <cell r="AR46"/>
          <cell r="AS46"/>
          <cell r="AT46"/>
          <cell r="AU46"/>
          <cell r="AV46"/>
          <cell r="AW46"/>
          <cell r="AX46"/>
          <cell r="AY46"/>
          <cell r="AZ46"/>
          <cell r="BA46"/>
          <cell r="BB46"/>
          <cell r="BC46"/>
          <cell r="BD46"/>
          <cell r="BE46"/>
          <cell r="BF46"/>
          <cell r="BG46"/>
          <cell r="BH46"/>
          <cell r="BI46"/>
          <cell r="BJ46"/>
          <cell r="BK46"/>
          <cell r="BL46"/>
          <cell r="BM46"/>
          <cell r="BN46"/>
          <cell r="BO46">
            <v>0</v>
          </cell>
          <cell r="BP46"/>
          <cell r="BQ46">
            <v>0</v>
          </cell>
          <cell r="BR46"/>
          <cell r="BS46"/>
          <cell r="BT46"/>
          <cell r="BU46"/>
          <cell r="BV46"/>
          <cell r="BW46"/>
          <cell r="BX46"/>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cell r="G47"/>
          <cell r="J47"/>
          <cell r="L47"/>
          <cell r="M47"/>
          <cell r="N47"/>
          <cell r="O47"/>
          <cell r="P47"/>
          <cell r="S47"/>
          <cell r="U47"/>
          <cell r="X47">
            <v>0</v>
          </cell>
          <cell r="Y47"/>
          <cell r="AA47">
            <v>0</v>
          </cell>
          <cell r="AB47"/>
          <cell r="AC47"/>
          <cell r="AD47"/>
          <cell r="AE47"/>
          <cell r="AF47"/>
          <cell r="AG47"/>
          <cell r="AH47"/>
          <cell r="AI47"/>
          <cell r="AL47"/>
          <cell r="AM47"/>
          <cell r="AN47"/>
          <cell r="AO47"/>
          <cell r="AP47"/>
          <cell r="AQ47"/>
          <cell r="AR47"/>
          <cell r="AS47"/>
          <cell r="AT47"/>
          <cell r="AU47"/>
          <cell r="AV47"/>
          <cell r="AW47"/>
          <cell r="AX47"/>
          <cell r="AY47"/>
          <cell r="AZ47"/>
          <cell r="BA47"/>
          <cell r="BB47"/>
          <cell r="BC47"/>
          <cell r="BD47"/>
          <cell r="BE47"/>
          <cell r="BF47"/>
          <cell r="BG47"/>
          <cell r="BH47"/>
          <cell r="BI47"/>
          <cell r="BJ47"/>
          <cell r="BK47"/>
          <cell r="BL47"/>
          <cell r="BM47"/>
          <cell r="BN47"/>
          <cell r="BO47">
            <v>0</v>
          </cell>
          <cell r="BP47"/>
          <cell r="BQ47">
            <v>0</v>
          </cell>
          <cell r="BR47"/>
          <cell r="BS47"/>
          <cell r="BT47"/>
          <cell r="BU47"/>
          <cell r="BV47"/>
          <cell r="BW47"/>
          <cell r="BX47"/>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cell r="D48" t="b">
            <v>1</v>
          </cell>
          <cell r="E48">
            <v>0</v>
          </cell>
          <cell r="F48"/>
          <cell r="G48"/>
          <cell r="H48" t="b">
            <v>0</v>
          </cell>
          <cell r="I48">
            <v>0</v>
          </cell>
          <cell r="J48"/>
          <cell r="K48">
            <v>0</v>
          </cell>
          <cell r="L48"/>
          <cell r="M48"/>
          <cell r="N48"/>
          <cell r="O48"/>
          <cell r="P48"/>
          <cell r="Q48">
            <v>0</v>
          </cell>
          <cell r="R48" t="b">
            <v>1</v>
          </cell>
          <cell r="S48"/>
          <cell r="T48">
            <v>0</v>
          </cell>
          <cell r="U48"/>
          <cell r="V48">
            <v>0</v>
          </cell>
          <cell r="W48"/>
          <cell r="X48">
            <v>0</v>
          </cell>
          <cell r="Y48"/>
          <cell r="Z48" t="b">
            <v>1</v>
          </cell>
          <cell r="AA48">
            <v>0</v>
          </cell>
          <cell r="AB48"/>
          <cell r="AC48"/>
          <cell r="AD48"/>
          <cell r="AE48"/>
          <cell r="AF48"/>
          <cell r="AG48"/>
          <cell r="AH48"/>
          <cell r="AI48"/>
          <cell r="AJ48">
            <v>4.170511198008438E-67</v>
          </cell>
          <cell r="AK48" t="str">
            <v>M. DE O. PREPARACIÓN MEZCLAS</v>
          </cell>
          <cell r="AL48"/>
          <cell r="AM48"/>
          <cell r="AN48"/>
          <cell r="AO48"/>
          <cell r="AP48"/>
          <cell r="AQ48"/>
          <cell r="AR48"/>
          <cell r="AS48"/>
          <cell r="AT48"/>
          <cell r="AU48"/>
          <cell r="AV48"/>
          <cell r="AW48"/>
          <cell r="AX48"/>
          <cell r="AY48"/>
          <cell r="AZ48"/>
          <cell r="BA48"/>
          <cell r="BB48"/>
          <cell r="BC48"/>
          <cell r="BD48"/>
          <cell r="BE48"/>
          <cell r="BF48"/>
          <cell r="BG48"/>
          <cell r="BH48"/>
          <cell r="BI48"/>
          <cell r="BJ48"/>
          <cell r="BK48"/>
          <cell r="BL48"/>
          <cell r="BM48"/>
          <cell r="BN48"/>
          <cell r="BO48">
            <v>0</v>
          </cell>
          <cell r="BP48"/>
          <cell r="BQ48">
            <v>0</v>
          </cell>
          <cell r="BR48"/>
          <cell r="BS48"/>
          <cell r="BT48"/>
          <cell r="BU48"/>
          <cell r="BV48"/>
          <cell r="BW48"/>
          <cell r="BX48"/>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cell r="G49"/>
          <cell r="J49"/>
          <cell r="L49"/>
          <cell r="M49"/>
          <cell r="N49"/>
          <cell r="O49"/>
          <cell r="P49"/>
          <cell r="S49"/>
          <cell r="U49"/>
          <cell r="X49">
            <v>0</v>
          </cell>
          <cell r="Y49"/>
          <cell r="AA49">
            <v>0</v>
          </cell>
          <cell r="AB49"/>
          <cell r="AC49"/>
          <cell r="AD49"/>
          <cell r="AE49"/>
          <cell r="AF49"/>
          <cell r="AG49"/>
          <cell r="AH49"/>
          <cell r="AI49"/>
          <cell r="AL49"/>
          <cell r="AM49"/>
          <cell r="AN49"/>
          <cell r="AO49"/>
          <cell r="AP49"/>
          <cell r="AQ49"/>
          <cell r="AR49"/>
          <cell r="AS49"/>
          <cell r="AT49"/>
          <cell r="AU49"/>
          <cell r="AV49"/>
          <cell r="AW49"/>
          <cell r="AX49"/>
          <cell r="AY49"/>
          <cell r="AZ49"/>
          <cell r="BA49"/>
          <cell r="BB49"/>
          <cell r="BC49"/>
          <cell r="BD49"/>
          <cell r="BE49"/>
          <cell r="BF49"/>
          <cell r="BG49"/>
          <cell r="BH49"/>
          <cell r="BI49"/>
          <cell r="BJ49"/>
          <cell r="BK49"/>
          <cell r="BL49"/>
          <cell r="BM49"/>
          <cell r="BN49"/>
          <cell r="BO49">
            <v>0</v>
          </cell>
          <cell r="BP49"/>
          <cell r="BQ49">
            <v>0</v>
          </cell>
          <cell r="BR49"/>
          <cell r="BS49"/>
          <cell r="BT49"/>
          <cell r="BU49"/>
          <cell r="BV49"/>
          <cell r="BW49"/>
          <cell r="BX49"/>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cell r="G50"/>
          <cell r="J50"/>
          <cell r="L50"/>
          <cell r="M50"/>
          <cell r="N50"/>
          <cell r="O50"/>
          <cell r="P50"/>
          <cell r="S50"/>
          <cell r="U50"/>
          <cell r="X50">
            <v>0</v>
          </cell>
          <cell r="Y50"/>
          <cell r="AA50">
            <v>0</v>
          </cell>
          <cell r="AB50"/>
          <cell r="AC50"/>
          <cell r="AD50"/>
          <cell r="AE50"/>
          <cell r="AF50"/>
          <cell r="AG50"/>
          <cell r="AH50"/>
          <cell r="AI50"/>
          <cell r="AL50"/>
          <cell r="AM50"/>
          <cell r="AN50"/>
          <cell r="AO50"/>
          <cell r="AP50"/>
          <cell r="AQ50"/>
          <cell r="AR50"/>
          <cell r="AS50"/>
          <cell r="AT50"/>
          <cell r="AU50"/>
          <cell r="AV50"/>
          <cell r="AW50"/>
          <cell r="AX50"/>
          <cell r="AY50"/>
          <cell r="AZ50"/>
          <cell r="BA50"/>
          <cell r="BB50"/>
          <cell r="BC50"/>
          <cell r="BD50"/>
          <cell r="BE50"/>
          <cell r="BF50"/>
          <cell r="BG50"/>
          <cell r="BH50"/>
          <cell r="BI50"/>
          <cell r="BJ50"/>
          <cell r="BK50"/>
          <cell r="BL50"/>
          <cell r="BM50"/>
          <cell r="BN50"/>
          <cell r="BO50">
            <v>0</v>
          </cell>
          <cell r="BP50"/>
          <cell r="BQ50">
            <v>0</v>
          </cell>
          <cell r="BR50"/>
          <cell r="BS50"/>
          <cell r="BT50"/>
          <cell r="BU50"/>
          <cell r="BV50"/>
          <cell r="BW50"/>
          <cell r="BX50"/>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cell r="G51"/>
          <cell r="J51"/>
          <cell r="L51"/>
          <cell r="M51"/>
          <cell r="N51"/>
          <cell r="O51"/>
          <cell r="P51"/>
          <cell r="S51"/>
          <cell r="U51"/>
          <cell r="X51">
            <v>0</v>
          </cell>
          <cell r="Y51"/>
          <cell r="AA51">
            <v>0</v>
          </cell>
          <cell r="AB51"/>
          <cell r="AC51"/>
          <cell r="AD51"/>
          <cell r="AE51"/>
          <cell r="AF51"/>
          <cell r="AG51"/>
          <cell r="AH51"/>
          <cell r="AI51"/>
          <cell r="AL51"/>
          <cell r="AM51"/>
          <cell r="AN51"/>
          <cell r="AO51"/>
          <cell r="AP51"/>
          <cell r="AQ51"/>
          <cell r="AR51"/>
          <cell r="AS51"/>
          <cell r="AT51"/>
          <cell r="AU51"/>
          <cell r="AV51"/>
          <cell r="AW51"/>
          <cell r="AX51"/>
          <cell r="AY51"/>
          <cell r="BA51"/>
          <cell r="BB51"/>
          <cell r="BC51"/>
          <cell r="BD51"/>
          <cell r="BE51"/>
          <cell r="BF51"/>
          <cell r="BG51"/>
          <cell r="BH51"/>
          <cell r="BI51"/>
          <cell r="BJ51"/>
          <cell r="BK51"/>
          <cell r="BL51"/>
          <cell r="BM51"/>
          <cell r="BN51"/>
          <cell r="BO51">
            <v>0</v>
          </cell>
          <cell r="BP51"/>
          <cell r="BQ51">
            <v>0</v>
          </cell>
          <cell r="BR51"/>
          <cell r="BS51"/>
          <cell r="BT51"/>
          <cell r="BU51"/>
          <cell r="BV51"/>
          <cell r="BW51"/>
          <cell r="BX51"/>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cell r="G52"/>
          <cell r="J52"/>
          <cell r="L52"/>
          <cell r="M52"/>
          <cell r="N52"/>
          <cell r="O52"/>
          <cell r="P52"/>
          <cell r="S52"/>
          <cell r="U52"/>
          <cell r="X52">
            <v>0</v>
          </cell>
          <cell r="Y52"/>
          <cell r="AA52">
            <v>0</v>
          </cell>
          <cell r="AB52"/>
          <cell r="AC52"/>
          <cell r="AD52"/>
          <cell r="AE52"/>
          <cell r="AF52"/>
          <cell r="AG52"/>
          <cell r="AH52"/>
          <cell r="AI52"/>
          <cell r="AL52"/>
          <cell r="AM52"/>
          <cell r="AN52"/>
          <cell r="AO52"/>
          <cell r="AP52"/>
          <cell r="AQ52"/>
          <cell r="AR52"/>
          <cell r="AS52"/>
          <cell r="AT52"/>
          <cell r="AU52"/>
          <cell r="AV52"/>
          <cell r="AW52"/>
          <cell r="AX52"/>
          <cell r="AY52"/>
          <cell r="AZ52"/>
          <cell r="BA52"/>
          <cell r="BB52"/>
          <cell r="BC52"/>
          <cell r="BD52"/>
          <cell r="BE52"/>
          <cell r="BF52"/>
          <cell r="BG52"/>
          <cell r="BH52"/>
          <cell r="BI52"/>
          <cell r="BJ52"/>
          <cell r="BK52"/>
          <cell r="BL52"/>
          <cell r="BM52"/>
          <cell r="BN52"/>
          <cell r="BO52">
            <v>0</v>
          </cell>
          <cell r="BP52"/>
          <cell r="BQ52">
            <v>0</v>
          </cell>
          <cell r="BR52"/>
          <cell r="BS52"/>
          <cell r="BT52"/>
          <cell r="BU52"/>
          <cell r="BV52"/>
          <cell r="BW52"/>
          <cell r="BX52"/>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cell r="G53"/>
          <cell r="J53"/>
          <cell r="L53"/>
          <cell r="M53"/>
          <cell r="N53"/>
          <cell r="O53"/>
          <cell r="P53"/>
          <cell r="S53"/>
          <cell r="U53"/>
          <cell r="X53">
            <v>0</v>
          </cell>
          <cell r="Y53"/>
          <cell r="AA53">
            <v>0</v>
          </cell>
          <cell r="AB53"/>
          <cell r="AC53"/>
          <cell r="AD53"/>
          <cell r="AE53"/>
          <cell r="AF53"/>
          <cell r="AG53"/>
          <cell r="AH53"/>
          <cell r="AI53"/>
          <cell r="AL53"/>
          <cell r="AM53"/>
          <cell r="AN53"/>
          <cell r="AO53"/>
          <cell r="AP53"/>
          <cell r="AQ53"/>
          <cell r="AR53"/>
          <cell r="AS53"/>
          <cell r="AT53"/>
          <cell r="AU53"/>
          <cell r="AV53"/>
          <cell r="AW53"/>
          <cell r="AX53"/>
          <cell r="AY53"/>
          <cell r="AZ53"/>
          <cell r="BA53"/>
          <cell r="BB53"/>
          <cell r="BC53"/>
          <cell r="BD53"/>
          <cell r="BE53"/>
          <cell r="BF53"/>
          <cell r="BG53"/>
          <cell r="BH53"/>
          <cell r="BI53"/>
          <cell r="BJ53"/>
          <cell r="BK53"/>
          <cell r="BL53"/>
          <cell r="BM53"/>
          <cell r="BN53"/>
          <cell r="BO53">
            <v>0</v>
          </cell>
          <cell r="BP53"/>
          <cell r="BQ53">
            <v>0</v>
          </cell>
          <cell r="BR53"/>
          <cell r="BS53"/>
          <cell r="BT53"/>
          <cell r="BU53"/>
          <cell r="BV53"/>
          <cell r="BW53"/>
          <cell r="BX53"/>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cell r="G54"/>
          <cell r="J54"/>
          <cell r="L54"/>
          <cell r="M54"/>
          <cell r="N54"/>
          <cell r="O54"/>
          <cell r="P54"/>
          <cell r="S54"/>
          <cell r="U54"/>
          <cell r="X54">
            <v>0</v>
          </cell>
          <cell r="Y54"/>
          <cell r="AA54">
            <v>0</v>
          </cell>
          <cell r="AB54"/>
          <cell r="AC54"/>
          <cell r="AD54"/>
          <cell r="AE54"/>
          <cell r="AF54"/>
          <cell r="AG54"/>
          <cell r="AH54"/>
          <cell r="AI54"/>
          <cell r="AL54"/>
          <cell r="AM54"/>
          <cell r="AN54"/>
          <cell r="AO54"/>
          <cell r="AP54"/>
          <cell r="AQ54"/>
          <cell r="AR54"/>
          <cell r="AS54"/>
          <cell r="AT54"/>
          <cell r="AU54"/>
          <cell r="AV54"/>
          <cell r="AW54"/>
          <cell r="AX54"/>
          <cell r="AY54"/>
          <cell r="AZ54"/>
          <cell r="BA54"/>
          <cell r="BB54"/>
          <cell r="BC54"/>
          <cell r="BD54"/>
          <cell r="BE54"/>
          <cell r="BF54"/>
          <cell r="BG54"/>
          <cell r="BH54"/>
          <cell r="BI54"/>
          <cell r="BJ54"/>
          <cell r="BK54"/>
          <cell r="BL54"/>
          <cell r="BM54"/>
          <cell r="BN54"/>
          <cell r="BO54">
            <v>0</v>
          </cell>
          <cell r="BP54"/>
          <cell r="BQ54">
            <v>0</v>
          </cell>
          <cell r="BR54"/>
          <cell r="BS54"/>
          <cell r="BT54"/>
          <cell r="BU54"/>
          <cell r="BV54"/>
          <cell r="BW54"/>
          <cell r="BX54"/>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cell r="G55"/>
          <cell r="J55"/>
          <cell r="L55"/>
          <cell r="M55"/>
          <cell r="N55"/>
          <cell r="O55"/>
          <cell r="P55"/>
          <cell r="S55"/>
          <cell r="U55"/>
          <cell r="X55">
            <v>0</v>
          </cell>
          <cell r="Y55"/>
          <cell r="AA55">
            <v>0</v>
          </cell>
          <cell r="AB55"/>
          <cell r="AC55"/>
          <cell r="AD55"/>
          <cell r="AE55"/>
          <cell r="AF55"/>
          <cell r="AG55"/>
          <cell r="AH55"/>
          <cell r="AI55"/>
          <cell r="AL55"/>
          <cell r="AM55"/>
          <cell r="AN55"/>
          <cell r="AO55"/>
          <cell r="AP55"/>
          <cell r="AQ55"/>
          <cell r="AR55"/>
          <cell r="AS55"/>
          <cell r="AT55"/>
          <cell r="AU55"/>
          <cell r="AV55"/>
          <cell r="AW55"/>
          <cell r="AX55"/>
          <cell r="AY55"/>
          <cell r="AZ55"/>
          <cell r="BA55"/>
          <cell r="BB55"/>
          <cell r="BC55"/>
          <cell r="BD55"/>
          <cell r="BE55"/>
          <cell r="BF55"/>
          <cell r="BG55"/>
          <cell r="BH55"/>
          <cell r="BI55"/>
          <cell r="BJ55"/>
          <cell r="BK55"/>
          <cell r="BL55"/>
          <cell r="BM55"/>
          <cell r="BN55"/>
          <cell r="BO55">
            <v>0</v>
          </cell>
          <cell r="BP55"/>
          <cell r="BQ55">
            <v>0</v>
          </cell>
          <cell r="BR55"/>
          <cell r="BS55"/>
          <cell r="BT55"/>
          <cell r="BU55"/>
          <cell r="BV55"/>
          <cell r="BW55"/>
          <cell r="BX55"/>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cell r="G56"/>
          <cell r="J56"/>
          <cell r="L56"/>
          <cell r="M56"/>
          <cell r="N56"/>
          <cell r="O56"/>
          <cell r="P56"/>
          <cell r="S56"/>
          <cell r="U56"/>
          <cell r="X56">
            <v>0</v>
          </cell>
          <cell r="Y56"/>
          <cell r="AA56">
            <v>0</v>
          </cell>
          <cell r="AB56"/>
          <cell r="AC56"/>
          <cell r="AD56"/>
          <cell r="AE56"/>
          <cell r="AF56"/>
          <cell r="AG56"/>
          <cell r="AH56"/>
          <cell r="AI56"/>
          <cell r="AL56"/>
          <cell r="AM56"/>
          <cell r="AN56"/>
          <cell r="AO56"/>
          <cell r="AP56"/>
          <cell r="AQ56"/>
          <cell r="AR56"/>
          <cell r="AS56"/>
          <cell r="AT56"/>
          <cell r="AU56"/>
          <cell r="AV56"/>
          <cell r="AW56"/>
          <cell r="AX56"/>
          <cell r="AY56"/>
          <cell r="AZ56"/>
          <cell r="BA56"/>
          <cell r="BB56"/>
          <cell r="BC56"/>
          <cell r="BD56"/>
          <cell r="BE56"/>
          <cell r="BF56"/>
          <cell r="BG56"/>
          <cell r="BH56"/>
          <cell r="BI56"/>
          <cell r="BJ56"/>
          <cell r="BK56"/>
          <cell r="BL56"/>
          <cell r="BM56"/>
          <cell r="BN56"/>
          <cell r="BO56">
            <v>0</v>
          </cell>
          <cell r="BP56"/>
          <cell r="BQ56">
            <v>0</v>
          </cell>
          <cell r="BR56"/>
          <cell r="BS56"/>
          <cell r="BT56"/>
          <cell r="BU56"/>
          <cell r="BV56"/>
          <cell r="BW56"/>
          <cell r="BX56"/>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cell r="G57"/>
          <cell r="J57"/>
          <cell r="L57"/>
          <cell r="M57"/>
          <cell r="N57"/>
          <cell r="O57"/>
          <cell r="P57"/>
          <cell r="S57"/>
          <cell r="U57"/>
          <cell r="X57">
            <v>0</v>
          </cell>
          <cell r="Y57"/>
          <cell r="AA57">
            <v>0</v>
          </cell>
          <cell r="AB57"/>
          <cell r="AC57"/>
          <cell r="AD57"/>
          <cell r="AE57"/>
          <cell r="AF57"/>
          <cell r="AG57"/>
          <cell r="AH57"/>
          <cell r="AI57"/>
          <cell r="AL57"/>
          <cell r="AM57"/>
          <cell r="AN57"/>
          <cell r="AO57"/>
          <cell r="AP57"/>
          <cell r="AQ57"/>
          <cell r="AR57"/>
          <cell r="AS57"/>
          <cell r="AT57"/>
          <cell r="AU57"/>
          <cell r="AV57"/>
          <cell r="AW57"/>
          <cell r="AX57"/>
          <cell r="AY57"/>
          <cell r="AZ57"/>
          <cell r="BA57"/>
          <cell r="BB57"/>
          <cell r="BC57"/>
          <cell r="BD57"/>
          <cell r="BE57"/>
          <cell r="BF57"/>
          <cell r="BG57"/>
          <cell r="BH57"/>
          <cell r="BI57"/>
          <cell r="BJ57"/>
          <cell r="BK57"/>
          <cell r="BL57"/>
          <cell r="BM57"/>
          <cell r="BN57"/>
          <cell r="BO57">
            <v>0</v>
          </cell>
          <cell r="BP57"/>
          <cell r="BQ57">
            <v>0</v>
          </cell>
          <cell r="BR57"/>
          <cell r="BS57"/>
          <cell r="BT57"/>
          <cell r="BU57"/>
          <cell r="BV57"/>
          <cell r="BW57"/>
          <cell r="BX57"/>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cell r="G58"/>
          <cell r="J58"/>
          <cell r="L58"/>
          <cell r="M58"/>
          <cell r="N58"/>
          <cell r="O58"/>
          <cell r="P58"/>
          <cell r="S58"/>
          <cell r="U58"/>
          <cell r="X58">
            <v>0</v>
          </cell>
          <cell r="Y58"/>
          <cell r="AA58">
            <v>0</v>
          </cell>
          <cell r="AB58"/>
          <cell r="AC58"/>
          <cell r="AD58"/>
          <cell r="AE58"/>
          <cell r="AF58"/>
          <cell r="AG58"/>
          <cell r="AH58"/>
          <cell r="AI58"/>
          <cell r="AL58"/>
          <cell r="AM58"/>
          <cell r="AN58"/>
          <cell r="AO58"/>
          <cell r="AP58"/>
          <cell r="AQ58"/>
          <cell r="AR58"/>
          <cell r="AS58"/>
          <cell r="AT58"/>
          <cell r="AU58"/>
          <cell r="AV58"/>
          <cell r="AW58"/>
          <cell r="AX58"/>
          <cell r="AY58"/>
          <cell r="AZ58"/>
          <cell r="BA58"/>
          <cell r="BB58"/>
          <cell r="BC58"/>
          <cell r="BD58"/>
          <cell r="BE58"/>
          <cell r="BF58"/>
          <cell r="BG58"/>
          <cell r="BH58"/>
          <cell r="BI58"/>
          <cell r="BJ58"/>
          <cell r="BK58"/>
          <cell r="BL58"/>
          <cell r="BM58"/>
          <cell r="BN58"/>
          <cell r="BO58">
            <v>0</v>
          </cell>
          <cell r="BP58"/>
          <cell r="BQ58">
            <v>0</v>
          </cell>
          <cell r="BR58"/>
          <cell r="BS58"/>
          <cell r="BT58"/>
          <cell r="BU58"/>
          <cell r="BV58"/>
          <cell r="BW58"/>
          <cell r="BX58"/>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cell r="G59"/>
          <cell r="J59"/>
          <cell r="L59"/>
          <cell r="M59"/>
          <cell r="N59"/>
          <cell r="O59"/>
          <cell r="P59"/>
          <cell r="S59"/>
          <cell r="U59"/>
          <cell r="X59">
            <v>0</v>
          </cell>
          <cell r="Y59"/>
          <cell r="AA59">
            <v>0</v>
          </cell>
          <cell r="AB59"/>
          <cell r="AC59"/>
          <cell r="AD59"/>
          <cell r="AE59"/>
          <cell r="AF59"/>
          <cell r="AG59"/>
          <cell r="AH59"/>
          <cell r="AI59"/>
          <cell r="AL59"/>
          <cell r="AM59"/>
          <cell r="AN59"/>
          <cell r="AO59"/>
          <cell r="AP59"/>
          <cell r="AQ59"/>
          <cell r="AR59"/>
          <cell r="AS59"/>
          <cell r="AT59"/>
          <cell r="AU59"/>
          <cell r="AV59"/>
          <cell r="AW59"/>
          <cell r="AX59"/>
          <cell r="AY59"/>
          <cell r="AZ59"/>
          <cell r="BA59"/>
          <cell r="BB59"/>
          <cell r="BC59"/>
          <cell r="BD59"/>
          <cell r="BE59"/>
          <cell r="BF59"/>
          <cell r="BG59"/>
          <cell r="BH59"/>
          <cell r="BI59"/>
          <cell r="BJ59"/>
          <cell r="BK59"/>
          <cell r="BL59"/>
          <cell r="BM59"/>
          <cell r="BN59"/>
          <cell r="BO59">
            <v>0</v>
          </cell>
          <cell r="BP59"/>
          <cell r="BQ59">
            <v>0</v>
          </cell>
          <cell r="BR59"/>
          <cell r="BS59"/>
          <cell r="BT59"/>
          <cell r="BU59"/>
          <cell r="BV59"/>
          <cell r="BW59"/>
          <cell r="BX59"/>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cell r="G60"/>
          <cell r="J60"/>
          <cell r="L60"/>
          <cell r="M60"/>
          <cell r="N60"/>
          <cell r="O60"/>
          <cell r="P60"/>
          <cell r="S60"/>
          <cell r="U60"/>
          <cell r="X60">
            <v>0</v>
          </cell>
          <cell r="Y60"/>
          <cell r="AA60">
            <v>0</v>
          </cell>
          <cell r="AB60"/>
          <cell r="AC60"/>
          <cell r="AD60"/>
          <cell r="AE60"/>
          <cell r="AF60"/>
          <cell r="AG60"/>
          <cell r="AH60"/>
          <cell r="AI60"/>
          <cell r="AL60"/>
          <cell r="AM60"/>
          <cell r="AN60"/>
          <cell r="AO60"/>
          <cell r="AP60"/>
          <cell r="AQ60"/>
          <cell r="AR60"/>
          <cell r="AS60"/>
          <cell r="AT60"/>
          <cell r="AU60"/>
          <cell r="AV60"/>
          <cell r="AW60"/>
          <cell r="AX60"/>
          <cell r="AY60"/>
          <cell r="AZ60"/>
          <cell r="BA60"/>
          <cell r="BB60"/>
          <cell r="BC60"/>
          <cell r="BD60"/>
          <cell r="BE60"/>
          <cell r="BF60"/>
          <cell r="BG60"/>
          <cell r="BH60"/>
          <cell r="BI60"/>
          <cell r="BJ60"/>
          <cell r="BK60"/>
          <cell r="BL60"/>
          <cell r="BM60"/>
          <cell r="BN60"/>
          <cell r="BO60">
            <v>0</v>
          </cell>
          <cell r="BP60"/>
          <cell r="BQ60">
            <v>0</v>
          </cell>
          <cell r="BR60"/>
          <cell r="BS60"/>
          <cell r="BT60"/>
          <cell r="BU60"/>
          <cell r="BV60"/>
          <cell r="BW60"/>
          <cell r="BX60"/>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cell r="G61"/>
          <cell r="J61"/>
          <cell r="L61"/>
          <cell r="M61"/>
          <cell r="N61"/>
          <cell r="O61"/>
          <cell r="P61"/>
          <cell r="S61"/>
          <cell r="U61"/>
          <cell r="X61">
            <v>0</v>
          </cell>
          <cell r="Y61"/>
          <cell r="AA61">
            <v>0</v>
          </cell>
          <cell r="AB61"/>
          <cell r="AC61"/>
          <cell r="AD61"/>
          <cell r="AE61"/>
          <cell r="AF61"/>
          <cell r="AG61"/>
          <cell r="AH61"/>
          <cell r="AI61"/>
          <cell r="AL61"/>
          <cell r="AM61"/>
          <cell r="AN61"/>
          <cell r="AO61"/>
          <cell r="AP61"/>
          <cell r="AQ61"/>
          <cell r="AR61"/>
          <cell r="AS61"/>
          <cell r="AT61"/>
          <cell r="AU61"/>
          <cell r="AV61"/>
          <cell r="AW61"/>
          <cell r="AX61"/>
          <cell r="AY61"/>
          <cell r="AZ61"/>
          <cell r="BA61"/>
          <cell r="BB61"/>
          <cell r="BC61"/>
          <cell r="BD61"/>
          <cell r="BE61"/>
          <cell r="BF61"/>
          <cell r="BG61"/>
          <cell r="BH61"/>
          <cell r="BI61"/>
          <cell r="BJ61"/>
          <cell r="BK61"/>
          <cell r="BL61"/>
          <cell r="BM61"/>
          <cell r="BN61"/>
          <cell r="BO61">
            <v>0</v>
          </cell>
          <cell r="BP61"/>
          <cell r="BQ61">
            <v>0</v>
          </cell>
          <cell r="BR61"/>
          <cell r="BS61"/>
          <cell r="BT61"/>
          <cell r="BU61"/>
          <cell r="BV61"/>
          <cell r="BW61"/>
          <cell r="BX61"/>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cell r="G62"/>
          <cell r="J62"/>
          <cell r="L62"/>
          <cell r="M62"/>
          <cell r="N62"/>
          <cell r="O62"/>
          <cell r="P62"/>
          <cell r="S62"/>
          <cell r="U62"/>
          <cell r="X62">
            <v>0</v>
          </cell>
          <cell r="Y62"/>
          <cell r="AA62">
            <v>0</v>
          </cell>
          <cell r="AB62"/>
          <cell r="AC62"/>
          <cell r="AD62"/>
          <cell r="AE62"/>
          <cell r="AF62"/>
          <cell r="AG62"/>
          <cell r="AH62"/>
          <cell r="AI62"/>
          <cell r="AL62"/>
          <cell r="AM62"/>
          <cell r="AN62"/>
          <cell r="AO62"/>
          <cell r="AP62"/>
          <cell r="AQ62"/>
          <cell r="AR62"/>
          <cell r="AS62"/>
          <cell r="AT62"/>
          <cell r="AU62"/>
          <cell r="AV62"/>
          <cell r="AW62"/>
          <cell r="AX62"/>
          <cell r="AY62"/>
          <cell r="AZ62"/>
          <cell r="BA62"/>
          <cell r="BB62"/>
          <cell r="BC62"/>
          <cell r="BD62"/>
          <cell r="BE62"/>
          <cell r="BF62"/>
          <cell r="BG62"/>
          <cell r="BH62"/>
          <cell r="BI62"/>
          <cell r="BJ62"/>
          <cell r="BK62"/>
          <cell r="BL62"/>
          <cell r="BM62"/>
          <cell r="BN62"/>
          <cell r="BO62">
            <v>0</v>
          </cell>
          <cell r="BP62"/>
          <cell r="BQ62">
            <v>0</v>
          </cell>
          <cell r="BR62"/>
          <cell r="BS62"/>
          <cell r="BT62"/>
          <cell r="BU62"/>
          <cell r="BV62"/>
          <cell r="BW62"/>
          <cell r="BX62"/>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cell r="G63"/>
          <cell r="J63"/>
          <cell r="L63"/>
          <cell r="M63"/>
          <cell r="N63"/>
          <cell r="O63"/>
          <cell r="P63"/>
          <cell r="S63"/>
          <cell r="U63"/>
          <cell r="X63">
            <v>0</v>
          </cell>
          <cell r="Y63"/>
          <cell r="AA63">
            <v>0</v>
          </cell>
          <cell r="AB63"/>
          <cell r="AC63"/>
          <cell r="AD63"/>
          <cell r="AE63"/>
          <cell r="AF63"/>
          <cell r="AG63"/>
          <cell r="AH63"/>
          <cell r="AI63"/>
          <cell r="AL63"/>
          <cell r="AM63"/>
          <cell r="AN63"/>
          <cell r="AO63"/>
          <cell r="AP63"/>
          <cell r="AQ63"/>
          <cell r="AR63"/>
          <cell r="AS63"/>
          <cell r="AT63"/>
          <cell r="AU63"/>
          <cell r="AV63"/>
          <cell r="AW63"/>
          <cell r="AX63"/>
          <cell r="AY63"/>
          <cell r="AZ63"/>
          <cell r="BA63"/>
          <cell r="BB63"/>
          <cell r="BC63"/>
          <cell r="BD63"/>
          <cell r="BE63"/>
          <cell r="BF63"/>
          <cell r="BG63"/>
          <cell r="BH63"/>
          <cell r="BI63"/>
          <cell r="BJ63"/>
          <cell r="BK63"/>
          <cell r="BL63"/>
          <cell r="BM63"/>
          <cell r="BN63"/>
          <cell r="BO63">
            <v>0</v>
          </cell>
          <cell r="BP63"/>
          <cell r="BQ63">
            <v>0</v>
          </cell>
          <cell r="BR63"/>
          <cell r="BS63"/>
          <cell r="BT63"/>
          <cell r="BU63"/>
          <cell r="BV63"/>
          <cell r="BW63"/>
          <cell r="BX63"/>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cell r="G64"/>
          <cell r="J64"/>
          <cell r="L64"/>
          <cell r="M64"/>
          <cell r="N64"/>
          <cell r="O64"/>
          <cell r="P64"/>
          <cell r="S64"/>
          <cell r="U64"/>
          <cell r="X64">
            <v>0</v>
          </cell>
          <cell r="Y64"/>
          <cell r="AA64">
            <v>0</v>
          </cell>
          <cell r="AB64"/>
          <cell r="AC64"/>
          <cell r="AD64"/>
          <cell r="AE64"/>
          <cell r="AF64"/>
          <cell r="AG64"/>
          <cell r="AH64"/>
          <cell r="AI64"/>
          <cell r="AL64"/>
          <cell r="AM64"/>
          <cell r="AN64"/>
          <cell r="AO64"/>
          <cell r="AP64"/>
          <cell r="AQ64"/>
          <cell r="AR64"/>
          <cell r="AS64"/>
          <cell r="AT64"/>
          <cell r="AU64"/>
          <cell r="AV64"/>
          <cell r="AW64"/>
          <cell r="AX64"/>
          <cell r="AY64"/>
          <cell r="AZ64"/>
          <cell r="BA64"/>
          <cell r="BB64"/>
          <cell r="BC64"/>
          <cell r="BD64"/>
          <cell r="BE64"/>
          <cell r="BF64"/>
          <cell r="BG64"/>
          <cell r="BH64"/>
          <cell r="BI64"/>
          <cell r="BJ64"/>
          <cell r="BK64"/>
          <cell r="BL64"/>
          <cell r="BM64"/>
          <cell r="BN64"/>
          <cell r="BO64">
            <v>0</v>
          </cell>
          <cell r="BP64"/>
          <cell r="BQ64">
            <v>0</v>
          </cell>
          <cell r="BR64"/>
          <cell r="BS64"/>
          <cell r="BT64"/>
          <cell r="BU64"/>
          <cell r="BV64"/>
          <cell r="BW64"/>
          <cell r="BX64"/>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cell r="G65"/>
          <cell r="J65"/>
          <cell r="L65"/>
          <cell r="M65"/>
          <cell r="N65"/>
          <cell r="O65"/>
          <cell r="P65"/>
          <cell r="S65"/>
          <cell r="U65"/>
          <cell r="X65">
            <v>0</v>
          </cell>
          <cell r="Y65"/>
          <cell r="AA65">
            <v>0</v>
          </cell>
          <cell r="AB65"/>
          <cell r="AC65"/>
          <cell r="AD65"/>
          <cell r="AE65"/>
          <cell r="AF65"/>
          <cell r="AG65"/>
          <cell r="AH65"/>
          <cell r="AI65"/>
          <cell r="AL65"/>
          <cell r="AM65"/>
          <cell r="AN65"/>
          <cell r="AO65"/>
          <cell r="AP65"/>
          <cell r="AQ65"/>
          <cell r="AR65"/>
          <cell r="AS65"/>
          <cell r="AT65"/>
          <cell r="AU65"/>
          <cell r="AV65"/>
          <cell r="AW65"/>
          <cell r="AX65"/>
          <cell r="AY65"/>
          <cell r="AZ65"/>
          <cell r="BA65"/>
          <cell r="BB65"/>
          <cell r="BC65"/>
          <cell r="BD65"/>
          <cell r="BE65"/>
          <cell r="BF65"/>
          <cell r="BG65"/>
          <cell r="BH65"/>
          <cell r="BI65"/>
          <cell r="BJ65"/>
          <cell r="BK65"/>
          <cell r="BL65"/>
          <cell r="BM65"/>
          <cell r="BN65"/>
          <cell r="BO65">
            <v>0</v>
          </cell>
          <cell r="BP65"/>
          <cell r="BQ65">
            <v>0</v>
          </cell>
          <cell r="BR65"/>
          <cell r="BS65"/>
          <cell r="BT65"/>
          <cell r="BU65"/>
          <cell r="BV65"/>
          <cell r="BW65"/>
          <cell r="BX65"/>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cell r="G66"/>
          <cell r="J66"/>
          <cell r="L66"/>
          <cell r="M66"/>
          <cell r="N66"/>
          <cell r="O66"/>
          <cell r="P66"/>
          <cell r="S66"/>
          <cell r="U66"/>
          <cell r="X66">
            <v>0</v>
          </cell>
          <cell r="Y66"/>
          <cell r="AA66">
            <v>0</v>
          </cell>
          <cell r="AB66"/>
          <cell r="AC66"/>
          <cell r="AD66"/>
          <cell r="AE66"/>
          <cell r="AF66"/>
          <cell r="AG66"/>
          <cell r="AH66"/>
          <cell r="AI66"/>
          <cell r="AL66"/>
          <cell r="AM66"/>
          <cell r="AN66"/>
          <cell r="AO66"/>
          <cell r="AP66"/>
          <cell r="AQ66"/>
          <cell r="AR66"/>
          <cell r="AS66"/>
          <cell r="AT66"/>
          <cell r="AU66"/>
          <cell r="AV66"/>
          <cell r="AW66"/>
          <cell r="AX66"/>
          <cell r="AY66"/>
          <cell r="AZ66"/>
          <cell r="BA66"/>
          <cell r="BB66"/>
          <cell r="BC66"/>
          <cell r="BD66"/>
          <cell r="BE66"/>
          <cell r="BF66"/>
          <cell r="BG66"/>
          <cell r="BH66"/>
          <cell r="BI66"/>
          <cell r="BJ66"/>
          <cell r="BK66"/>
          <cell r="BL66"/>
          <cell r="BM66"/>
          <cell r="BN66"/>
          <cell r="BO66">
            <v>0</v>
          </cell>
          <cell r="BP66"/>
          <cell r="BQ66">
            <v>0</v>
          </cell>
          <cell r="BR66"/>
          <cell r="BS66"/>
          <cell r="BT66"/>
          <cell r="BU66"/>
          <cell r="BV66"/>
          <cell r="BW66"/>
          <cell r="BX66"/>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cell r="G67"/>
          <cell r="J67"/>
          <cell r="L67"/>
          <cell r="M67"/>
          <cell r="N67"/>
          <cell r="O67"/>
          <cell r="P67"/>
          <cell r="S67"/>
          <cell r="U67"/>
          <cell r="X67">
            <v>0</v>
          </cell>
          <cell r="Y67"/>
          <cell r="AA67">
            <v>0</v>
          </cell>
          <cell r="AB67"/>
          <cell r="AC67"/>
          <cell r="AD67"/>
          <cell r="AE67"/>
          <cell r="AF67"/>
          <cell r="AG67"/>
          <cell r="AH67"/>
          <cell r="AI67"/>
          <cell r="AL67"/>
          <cell r="AM67"/>
          <cell r="AN67"/>
          <cell r="AO67"/>
          <cell r="AP67"/>
          <cell r="AQ67"/>
          <cell r="AR67"/>
          <cell r="AS67"/>
          <cell r="AT67"/>
          <cell r="AU67"/>
          <cell r="AV67"/>
          <cell r="AW67"/>
          <cell r="AX67"/>
          <cell r="AY67"/>
          <cell r="AZ67"/>
          <cell r="BA67"/>
          <cell r="BB67"/>
          <cell r="BC67"/>
          <cell r="BD67"/>
          <cell r="BE67"/>
          <cell r="BF67"/>
          <cell r="BG67"/>
          <cell r="BH67"/>
          <cell r="BI67"/>
          <cell r="BJ67"/>
          <cell r="BK67"/>
          <cell r="BL67"/>
          <cell r="BM67"/>
          <cell r="BN67"/>
          <cell r="BO67">
            <v>0</v>
          </cell>
          <cell r="BP67"/>
          <cell r="BQ67">
            <v>0</v>
          </cell>
          <cell r="BR67"/>
          <cell r="BS67"/>
          <cell r="BT67"/>
          <cell r="BU67"/>
          <cell r="BV67"/>
          <cell r="BW67"/>
          <cell r="BX67"/>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cell r="G68"/>
          <cell r="J68"/>
          <cell r="L68"/>
          <cell r="M68"/>
          <cell r="N68"/>
          <cell r="O68"/>
          <cell r="P68"/>
          <cell r="S68"/>
          <cell r="U68"/>
          <cell r="X68">
            <v>0</v>
          </cell>
          <cell r="Y68"/>
          <cell r="AA68">
            <v>0</v>
          </cell>
          <cell r="AB68"/>
          <cell r="AC68"/>
          <cell r="AD68"/>
          <cell r="AE68"/>
          <cell r="AF68"/>
          <cell r="AG68"/>
          <cell r="AH68"/>
          <cell r="AI68"/>
          <cell r="AL68"/>
          <cell r="AM68"/>
          <cell r="AN68"/>
          <cell r="AO68"/>
          <cell r="AP68"/>
          <cell r="AQ68"/>
          <cell r="AR68"/>
          <cell r="AS68"/>
          <cell r="AT68"/>
          <cell r="AU68"/>
          <cell r="AV68"/>
          <cell r="AW68"/>
          <cell r="AX68"/>
          <cell r="AY68"/>
          <cell r="AZ68"/>
          <cell r="BA68"/>
          <cell r="BB68"/>
          <cell r="BC68"/>
          <cell r="BD68"/>
          <cell r="BE68"/>
          <cell r="BF68"/>
          <cell r="BG68"/>
          <cell r="BH68"/>
          <cell r="BI68"/>
          <cell r="BJ68"/>
          <cell r="BK68"/>
          <cell r="BL68"/>
          <cell r="BM68"/>
          <cell r="BN68"/>
          <cell r="BO68">
            <v>0</v>
          </cell>
          <cell r="BP68"/>
          <cell r="BQ68">
            <v>0</v>
          </cell>
          <cell r="BR68"/>
          <cell r="BS68"/>
          <cell r="BT68"/>
          <cell r="BU68"/>
          <cell r="BV68"/>
          <cell r="BW68"/>
          <cell r="BX68"/>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cell r="G69"/>
          <cell r="J69"/>
          <cell r="L69"/>
          <cell r="M69"/>
          <cell r="N69"/>
          <cell r="O69"/>
          <cell r="P69"/>
          <cell r="S69"/>
          <cell r="U69"/>
          <cell r="X69">
            <v>0</v>
          </cell>
          <cell r="Y69"/>
          <cell r="AA69">
            <v>0</v>
          </cell>
          <cell r="AB69"/>
          <cell r="AC69"/>
          <cell r="AD69"/>
          <cell r="AE69"/>
          <cell r="AF69"/>
          <cell r="AG69"/>
          <cell r="AH69"/>
          <cell r="AI69"/>
          <cell r="AL69"/>
          <cell r="AM69"/>
          <cell r="AN69"/>
          <cell r="AO69"/>
          <cell r="AP69"/>
          <cell r="AQ69"/>
          <cell r="AR69"/>
          <cell r="AS69"/>
          <cell r="AT69"/>
          <cell r="AU69"/>
          <cell r="AV69"/>
          <cell r="AW69"/>
          <cell r="AX69"/>
          <cell r="AY69"/>
          <cell r="AZ69"/>
          <cell r="BA69"/>
          <cell r="BB69"/>
          <cell r="BC69"/>
          <cell r="BD69"/>
          <cell r="BE69"/>
          <cell r="BF69"/>
          <cell r="BG69"/>
          <cell r="BH69"/>
          <cell r="BI69"/>
          <cell r="BJ69"/>
          <cell r="BK69"/>
          <cell r="BL69"/>
          <cell r="BM69"/>
          <cell r="BN69"/>
          <cell r="BO69">
            <v>0</v>
          </cell>
          <cell r="BP69"/>
          <cell r="BQ69">
            <v>0</v>
          </cell>
          <cell r="BR69"/>
          <cell r="BS69"/>
          <cell r="BT69"/>
          <cell r="BU69"/>
          <cell r="BV69"/>
          <cell r="BW69"/>
          <cell r="BX69"/>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cell r="G70"/>
          <cell r="J70"/>
          <cell r="L70"/>
          <cell r="M70"/>
          <cell r="N70"/>
          <cell r="O70"/>
          <cell r="P70"/>
          <cell r="S70"/>
          <cell r="U70"/>
          <cell r="X70">
            <v>0</v>
          </cell>
          <cell r="Y70"/>
          <cell r="AA70">
            <v>0</v>
          </cell>
          <cell r="AB70"/>
          <cell r="AC70"/>
          <cell r="AD70"/>
          <cell r="AE70"/>
          <cell r="AF70"/>
          <cell r="AG70"/>
          <cell r="AH70"/>
          <cell r="AI70"/>
          <cell r="AL70"/>
          <cell r="AM70"/>
          <cell r="AN70"/>
          <cell r="AO70"/>
          <cell r="AP70"/>
          <cell r="AQ70"/>
          <cell r="AR70"/>
          <cell r="AS70"/>
          <cell r="AT70"/>
          <cell r="AU70"/>
          <cell r="AV70"/>
          <cell r="AW70"/>
          <cell r="AX70"/>
          <cell r="AY70"/>
          <cell r="AZ70"/>
          <cell r="BA70"/>
          <cell r="BB70"/>
          <cell r="BC70"/>
          <cell r="BD70"/>
          <cell r="BE70"/>
          <cell r="BF70"/>
          <cell r="BG70"/>
          <cell r="BH70"/>
          <cell r="BI70"/>
          <cell r="BJ70"/>
          <cell r="BK70"/>
          <cell r="BL70"/>
          <cell r="BM70"/>
          <cell r="BN70"/>
          <cell r="BO70">
            <v>0</v>
          </cell>
          <cell r="BP70"/>
          <cell r="BQ70">
            <v>0</v>
          </cell>
          <cell r="BR70"/>
          <cell r="BS70"/>
          <cell r="BT70"/>
          <cell r="BU70"/>
          <cell r="BV70"/>
          <cell r="BW70"/>
          <cell r="BX70"/>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cell r="G71"/>
          <cell r="J71"/>
          <cell r="L71"/>
          <cell r="M71"/>
          <cell r="N71"/>
          <cell r="O71"/>
          <cell r="P71"/>
          <cell r="S71"/>
          <cell r="U71"/>
          <cell r="X71">
            <v>0</v>
          </cell>
          <cell r="Y71"/>
          <cell r="AA71">
            <v>0</v>
          </cell>
          <cell r="AB71"/>
          <cell r="AC71"/>
          <cell r="AD71"/>
          <cell r="AE71"/>
          <cell r="AF71"/>
          <cell r="AG71"/>
          <cell r="AH71"/>
          <cell r="AI71"/>
          <cell r="AL71"/>
          <cell r="AM71"/>
          <cell r="AN71"/>
          <cell r="AO71"/>
          <cell r="AP71"/>
          <cell r="AQ71"/>
          <cell r="AR71"/>
          <cell r="AS71"/>
          <cell r="AT71"/>
          <cell r="AU71"/>
          <cell r="AV71"/>
          <cell r="AW71"/>
          <cell r="AX71"/>
          <cell r="AY71"/>
          <cell r="AZ71"/>
          <cell r="BA71"/>
          <cell r="BB71"/>
          <cell r="BC71"/>
          <cell r="BD71"/>
          <cell r="BE71"/>
          <cell r="BF71"/>
          <cell r="BG71"/>
          <cell r="BH71"/>
          <cell r="BI71"/>
          <cell r="BJ71"/>
          <cell r="BK71"/>
          <cell r="BL71"/>
          <cell r="BM71"/>
          <cell r="BN71"/>
          <cell r="BO71">
            <v>0</v>
          </cell>
          <cell r="BP71"/>
          <cell r="BQ71">
            <v>0</v>
          </cell>
          <cell r="BR71"/>
          <cell r="BS71"/>
          <cell r="BT71"/>
          <cell r="BU71"/>
          <cell r="BV71"/>
          <cell r="BW71"/>
          <cell r="BX71"/>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sheetData sheetId="5"/>
      <sheetData sheetId="6"/>
      <sheetData sheetId="7"/>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refreshError="1"/>
      <sheetData sheetId="21">
        <row r="12">
          <cell r="A12" t="str">
            <v>Dirección proyectos aguas, Saneamiento, Gas y locativos 2 (PL 2)</v>
          </cell>
        </row>
      </sheetData>
      <sheetData sheetId="22"/>
      <sheetData sheetId="23"/>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EPANET"/>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APU_"/>
      <sheetName val="Lista_de_precios"/>
      <sheetName val="PRESION_(2)"/>
      <sheetName val="SANITARIA_(2)"/>
      <sheetName val="CONDUIT_(2)"/>
      <sheetName val="UNION-PLATINO_(2)"/>
      <sheetName val="UNION-PLATINO_(3)"/>
      <sheetName val="UNION-PLATINO_(4)"/>
      <sheetName val="PEAD_1"/>
      <sheetName val="PEAD_2"/>
      <sheetName val="PRES_AGRI"/>
      <sheetName val="CORR_DREN"/>
      <sheetName val="RIEGO-CONDUCC_"/>
      <sheetName val="RIEGO_MOVI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Ene-Mar_EEPPM2"/>
      <sheetName val="Ene-Mar_Contrato2"/>
      <sheetName val="Rendimientos_Sur_03-00(JC)2"/>
      <sheetName val="Ene-Mar_EEPPM"/>
      <sheetName val="Ene-Mar_Contrato"/>
      <sheetName val="Rendimientos_Sur_03-00(JC)"/>
      <sheetName val="Ene-Mar_EEPPM1"/>
      <sheetName val="Ene-Mar_Contrato1"/>
      <sheetName val="Rendimientos_Sur_03-00(JC)1"/>
      <sheetName val="DATOS EPANET"/>
      <sheetName val="Presupuesto_Via_distribuidora"/>
      <sheetName val="LISTA CÓDIGOS"/>
      <sheetName val="BASE APU"/>
      <sheetName val="MANO DE OBRA"/>
      <sheetName val="INSUMOS"/>
      <sheetName val="EQUIPOS"/>
      <sheetName val="MATERIALES"/>
      <sheetName val="ESTRUCTURAS"/>
      <sheetName val="TRANSPORTE"/>
    </sheetNames>
    <sheetDataSet>
      <sheetData sheetId="0" refreshError="1">
        <row r="12">
          <cell r="A12" t="str">
            <v>CAMBIO ACOMETIDAS CONTRATO</v>
          </cell>
          <cell r="B12">
            <v>1</v>
          </cell>
          <cell r="C12">
            <v>0</v>
          </cell>
          <cell r="E12">
            <v>0</v>
          </cell>
          <cell r="F12">
            <v>0</v>
          </cell>
          <cell r="G12">
            <v>0</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v>0</v>
          </cell>
          <cell r="G15">
            <v>0</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v>0</v>
          </cell>
          <cell r="G19">
            <v>0</v>
          </cell>
          <cell r="H19">
            <v>5.5555555555555552E-2</v>
          </cell>
        </row>
        <row r="20">
          <cell r="A20" t="str">
            <v>INSTALACIONES ACUEDUCTO</v>
          </cell>
          <cell r="B20">
            <v>2</v>
          </cell>
          <cell r="C20">
            <v>22</v>
          </cell>
          <cell r="E20">
            <v>0</v>
          </cell>
          <cell r="F20">
            <v>0</v>
          </cell>
          <cell r="G20">
            <v>0</v>
          </cell>
          <cell r="H20">
            <v>0.91666666666666663</v>
          </cell>
        </row>
        <row r="21">
          <cell r="A21" t="str">
            <v>MEDIDORES 1/2 Y 1"</v>
          </cell>
          <cell r="B21">
            <v>1</v>
          </cell>
          <cell r="C21">
            <v>1</v>
          </cell>
          <cell r="E21">
            <v>0</v>
          </cell>
          <cell r="F21">
            <v>0</v>
          </cell>
          <cell r="G21">
            <v>0</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v>0</v>
          </cell>
          <cell r="G23">
            <v>0</v>
          </cell>
          <cell r="H23">
            <v>0.72727272727272729</v>
          </cell>
        </row>
        <row r="24">
          <cell r="A24" t="str">
            <v>OBRAS ACCESORIAS INSTALACIONES</v>
          </cell>
          <cell r="B24">
            <v>405</v>
          </cell>
          <cell r="C24">
            <v>0</v>
          </cell>
          <cell r="E24">
            <v>0</v>
          </cell>
          <cell r="F24">
            <v>0</v>
          </cell>
          <cell r="G24">
            <v>0</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v>0</v>
          </cell>
          <cell r="G26">
            <v>0</v>
          </cell>
          <cell r="H26">
            <v>4.5454545454545456E-2</v>
          </cell>
        </row>
        <row r="27">
          <cell r="A27" t="str">
            <v>REFERENCIACIÓN ACUEDUCTO</v>
          </cell>
          <cell r="B27">
            <v>7</v>
          </cell>
          <cell r="C27">
            <v>5</v>
          </cell>
          <cell r="E27">
            <v>0</v>
          </cell>
          <cell r="F27">
            <v>0</v>
          </cell>
          <cell r="G27">
            <v>0</v>
          </cell>
          <cell r="H27">
            <v>0.41666666666666669</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1603</v>
          </cell>
          <cell r="C33">
            <v>643</v>
          </cell>
          <cell r="F33">
            <v>0</v>
          </cell>
          <cell r="G33">
            <v>0</v>
          </cell>
          <cell r="H33">
            <v>0.28628673196794302</v>
          </cell>
        </row>
        <row r="34">
          <cell r="F34">
            <v>0</v>
          </cell>
          <cell r="G34">
            <v>0</v>
          </cell>
          <cell r="H34">
            <v>0</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v>0</v>
          </cell>
          <cell r="G36">
            <v>0</v>
          </cell>
          <cell r="H36">
            <v>0</v>
          </cell>
        </row>
        <row r="37">
          <cell r="A37" t="str">
            <v>CASAS SIN AGUA</v>
          </cell>
          <cell r="B37">
            <v>0</v>
          </cell>
          <cell r="C37">
            <v>1</v>
          </cell>
          <cell r="F37">
            <v>0</v>
          </cell>
          <cell r="G37">
            <v>0</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v>0</v>
          </cell>
          <cell r="G39">
            <v>0</v>
          </cell>
          <cell r="H39">
            <v>0</v>
          </cell>
        </row>
        <row r="40">
          <cell r="A40" t="str">
            <v>FRAUDES</v>
          </cell>
          <cell r="B40">
            <v>2</v>
          </cell>
          <cell r="C40">
            <v>0</v>
          </cell>
          <cell r="F40">
            <v>0</v>
          </cell>
          <cell r="G40">
            <v>0</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v>0</v>
          </cell>
          <cell r="G47">
            <v>0</v>
          </cell>
          <cell r="H47">
            <v>0</v>
          </cell>
        </row>
        <row r="48">
          <cell r="F48">
            <v>0</v>
          </cell>
          <cell r="G48">
            <v>0</v>
          </cell>
          <cell r="H48">
            <v>0</v>
          </cell>
        </row>
        <row r="49">
          <cell r="F49">
            <v>0</v>
          </cell>
          <cell r="G49">
            <v>0</v>
          </cell>
          <cell r="H49">
            <v>0</v>
          </cell>
        </row>
        <row r="51">
          <cell r="A51" t="str">
            <v>Total general</v>
          </cell>
          <cell r="B51">
            <v>1561</v>
          </cell>
          <cell r="C51">
            <v>26</v>
          </cell>
          <cell r="F51">
            <v>0</v>
          </cell>
          <cell r="G51">
            <v>0</v>
          </cell>
          <cell r="H51">
            <v>1.6383112791430371E-2</v>
          </cell>
        </row>
      </sheetData>
      <sheetData sheetId="1" refreshError="1">
        <row r="12">
          <cell r="A12" t="str">
            <v>CAMBIO ACOMETIDAS CONTRATO</v>
          </cell>
          <cell r="B12">
            <v>3</v>
          </cell>
          <cell r="C12">
            <v>14</v>
          </cell>
          <cell r="E12">
            <v>0</v>
          </cell>
          <cell r="F12">
            <v>0</v>
          </cell>
          <cell r="G12">
            <v>0</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v>0</v>
          </cell>
          <cell r="G15">
            <v>0</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v>0</v>
          </cell>
          <cell r="G19">
            <v>0</v>
          </cell>
          <cell r="H19">
            <v>0.21052631578947367</v>
          </cell>
        </row>
        <row r="20">
          <cell r="A20" t="str">
            <v>INSTALACIONES ACUEDUCTO</v>
          </cell>
          <cell r="B20">
            <v>1</v>
          </cell>
          <cell r="C20">
            <v>55</v>
          </cell>
          <cell r="E20">
            <v>0</v>
          </cell>
          <cell r="F20">
            <v>0</v>
          </cell>
          <cell r="G20">
            <v>0</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v>0</v>
          </cell>
          <cell r="G22">
            <v>0</v>
          </cell>
          <cell r="H22">
            <v>0.8</v>
          </cell>
        </row>
        <row r="23">
          <cell r="A23" t="str">
            <v>OBRAS ACCESORIAS INSTALACIONES</v>
          </cell>
          <cell r="B23">
            <v>415</v>
          </cell>
          <cell r="C23">
            <v>0</v>
          </cell>
          <cell r="E23">
            <v>0</v>
          </cell>
          <cell r="F23">
            <v>0</v>
          </cell>
          <cell r="G23">
            <v>0</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v>0</v>
          </cell>
          <cell r="G25">
            <v>0</v>
          </cell>
          <cell r="H25">
            <v>0</v>
          </cell>
        </row>
        <row r="26">
          <cell r="A26" t="str">
            <v>REFERENCIACIÓN ACUEDUCTO</v>
          </cell>
          <cell r="B26">
            <v>12</v>
          </cell>
          <cell r="C26">
            <v>4</v>
          </cell>
          <cell r="E26">
            <v>0</v>
          </cell>
          <cell r="F26">
            <v>0</v>
          </cell>
          <cell r="G26">
            <v>0</v>
          </cell>
          <cell r="H26">
            <v>0.25</v>
          </cell>
        </row>
        <row r="27">
          <cell r="F27">
            <v>0</v>
          </cell>
          <cell r="G27">
            <v>0</v>
          </cell>
          <cell r="H27">
            <v>0</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1972</v>
          </cell>
          <cell r="C33">
            <v>677</v>
          </cell>
          <cell r="F33">
            <v>0</v>
          </cell>
          <cell r="G33">
            <v>0</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v>0</v>
          </cell>
          <cell r="G36">
            <v>0</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v>0</v>
          </cell>
          <cell r="G38">
            <v>0</v>
          </cell>
          <cell r="H38">
            <v>0</v>
          </cell>
        </row>
        <row r="39">
          <cell r="A39" t="str">
            <v>FRAUDES</v>
          </cell>
          <cell r="B39">
            <v>5</v>
          </cell>
          <cell r="C39">
            <v>0</v>
          </cell>
          <cell r="F39">
            <v>0</v>
          </cell>
          <cell r="G39">
            <v>0</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v>0</v>
          </cell>
          <cell r="G46">
            <v>0</v>
          </cell>
          <cell r="H46">
            <v>0</v>
          </cell>
        </row>
        <row r="47">
          <cell r="F47">
            <v>0</v>
          </cell>
          <cell r="G47">
            <v>0</v>
          </cell>
          <cell r="H47">
            <v>0</v>
          </cell>
        </row>
        <row r="48">
          <cell r="F48">
            <v>0</v>
          </cell>
          <cell r="G48">
            <v>0</v>
          </cell>
          <cell r="H48">
            <v>0</v>
          </cell>
        </row>
        <row r="49">
          <cell r="F49">
            <v>0</v>
          </cell>
          <cell r="G49">
            <v>0</v>
          </cell>
          <cell r="H49">
            <v>0</v>
          </cell>
        </row>
        <row r="51">
          <cell r="A51" t="str">
            <v>Total general</v>
          </cell>
          <cell r="B51">
            <v>1681</v>
          </cell>
          <cell r="C51">
            <v>5</v>
          </cell>
          <cell r="F51">
            <v>0</v>
          </cell>
          <cell r="G51">
            <v>0</v>
          </cell>
          <cell r="H51">
            <v>2.9655990510083037E-3</v>
          </cell>
        </row>
      </sheetData>
      <sheetData sheetId="2" refreshError="1">
        <row r="12">
          <cell r="A12" t="str">
            <v>CAMBIO ACOMETIDAS CONTRATO</v>
          </cell>
          <cell r="B12">
            <v>9</v>
          </cell>
          <cell r="C12">
            <v>8</v>
          </cell>
          <cell r="E12">
            <v>0</v>
          </cell>
          <cell r="F12">
            <v>0</v>
          </cell>
          <cell r="G12">
            <v>0</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v>0</v>
          </cell>
          <cell r="G15">
            <v>0</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v>0</v>
          </cell>
          <cell r="G19">
            <v>0</v>
          </cell>
          <cell r="H19">
            <v>0.48648648648648651</v>
          </cell>
        </row>
        <row r="20">
          <cell r="A20" t="str">
            <v>INSTALACIONES ACUEDUCTO</v>
          </cell>
          <cell r="B20">
            <v>6</v>
          </cell>
          <cell r="C20">
            <v>50</v>
          </cell>
          <cell r="E20">
            <v>0</v>
          </cell>
          <cell r="F20">
            <v>0</v>
          </cell>
          <cell r="G20">
            <v>0</v>
          </cell>
          <cell r="H20">
            <v>0.8928571428571429</v>
          </cell>
        </row>
        <row r="21">
          <cell r="A21" t="str">
            <v>MEDIDORES 1/2 Y 1"</v>
          </cell>
          <cell r="B21">
            <v>1</v>
          </cell>
          <cell r="C21">
            <v>22</v>
          </cell>
          <cell r="E21">
            <v>0</v>
          </cell>
          <cell r="F21">
            <v>0</v>
          </cell>
          <cell r="G21">
            <v>0</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v>0</v>
          </cell>
          <cell r="G23">
            <v>0</v>
          </cell>
          <cell r="H23">
            <v>1</v>
          </cell>
        </row>
        <row r="24">
          <cell r="A24" t="str">
            <v>OBRAS ACCESORIAS INSTALACIONES</v>
          </cell>
          <cell r="B24">
            <v>635</v>
          </cell>
          <cell r="C24">
            <v>0</v>
          </cell>
          <cell r="E24">
            <v>0</v>
          </cell>
          <cell r="F24">
            <v>0</v>
          </cell>
          <cell r="G24">
            <v>0</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v>0</v>
          </cell>
          <cell r="G26">
            <v>0</v>
          </cell>
          <cell r="H26">
            <v>0.83333333333333337</v>
          </cell>
        </row>
        <row r="27">
          <cell r="A27" t="str">
            <v>REFERENCIACIÓN ACUEDUCTO</v>
          </cell>
          <cell r="B27">
            <v>3</v>
          </cell>
          <cell r="C27">
            <v>2</v>
          </cell>
          <cell r="E27">
            <v>0</v>
          </cell>
          <cell r="F27">
            <v>0</v>
          </cell>
          <cell r="G27">
            <v>0</v>
          </cell>
          <cell r="H27">
            <v>0.4</v>
          </cell>
        </row>
        <row r="28">
          <cell r="A28" t="str">
            <v>REVISIÓN  POSTERIOR  FRAUDES</v>
          </cell>
          <cell r="B28">
            <v>1</v>
          </cell>
          <cell r="C28">
            <v>0</v>
          </cell>
          <cell r="E28">
            <v>0</v>
          </cell>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2428</v>
          </cell>
          <cell r="C33">
            <v>675</v>
          </cell>
          <cell r="F33">
            <v>0</v>
          </cell>
          <cell r="G33">
            <v>0</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v>0</v>
          </cell>
          <cell r="G36">
            <v>0</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v>0</v>
          </cell>
          <cell r="G38">
            <v>0</v>
          </cell>
          <cell r="H38">
            <v>0</v>
          </cell>
        </row>
        <row r="39">
          <cell r="A39" t="str">
            <v>ESCOMBROS DAÑOS ACUEDUCTO</v>
          </cell>
          <cell r="B39">
            <v>3</v>
          </cell>
          <cell r="C39">
            <v>0</v>
          </cell>
          <cell r="F39">
            <v>0</v>
          </cell>
          <cell r="G39">
            <v>0</v>
          </cell>
          <cell r="H39">
            <v>0</v>
          </cell>
        </row>
        <row r="40">
          <cell r="A40" t="str">
            <v>FRAUDES</v>
          </cell>
          <cell r="B40">
            <v>2</v>
          </cell>
          <cell r="C40">
            <v>1</v>
          </cell>
          <cell r="F40">
            <v>0</v>
          </cell>
          <cell r="G40">
            <v>0</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v>0</v>
          </cell>
          <cell r="G47">
            <v>0</v>
          </cell>
          <cell r="H47">
            <v>0</v>
          </cell>
        </row>
        <row r="48">
          <cell r="A48" t="str">
            <v>REFERENCIACIÓN ACUEDUCTO</v>
          </cell>
          <cell r="B48">
            <v>1</v>
          </cell>
          <cell r="C48">
            <v>0</v>
          </cell>
          <cell r="F48">
            <v>0</v>
          </cell>
          <cell r="G48">
            <v>0</v>
          </cell>
          <cell r="H48">
            <v>0</v>
          </cell>
        </row>
        <row r="49">
          <cell r="F49">
            <v>0</v>
          </cell>
          <cell r="G49">
            <v>0</v>
          </cell>
          <cell r="H49">
            <v>0</v>
          </cell>
        </row>
        <row r="51">
          <cell r="A51" t="str">
            <v>Total general</v>
          </cell>
          <cell r="B51">
            <v>1360</v>
          </cell>
          <cell r="C51">
            <v>110</v>
          </cell>
          <cell r="F51">
            <v>0</v>
          </cell>
          <cell r="G51">
            <v>0</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refreshError="1"/>
      <sheetData sheetId="21" refreshError="1"/>
      <sheetData sheetId="22"/>
      <sheetData sheetId="23"/>
      <sheetData sheetId="24"/>
      <sheetData sheetId="25"/>
      <sheetData sheetId="26"/>
      <sheetData sheetId="27"/>
      <sheetData sheetId="28"/>
      <sheetData sheetId="29"/>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STA CÓDIGOS"/>
      <sheetName val="BASE APU"/>
      <sheetName val="MANO DE OBRA"/>
      <sheetName val="INSUMOS"/>
      <sheetName val="EQUIPOS"/>
      <sheetName val="MATERIALES"/>
      <sheetName val="ESTRUCTURAS"/>
      <sheetName val="TRANSPORTE"/>
      <sheetName val="Liquidación de Obra x Administr"/>
      <sheetName val="28oct"/>
      <sheetName val="Hoja1"/>
      <sheetName val="Hoja2"/>
      <sheetName val="Macro1"/>
      <sheetName val="Tramos"/>
      <sheetName val="Sábana"/>
      <sheetName val="formato acom aldo. frente"/>
      <sheetName val="Emboquillar"/>
      <sheetName val="Acometidacobrerígido"/>
      <sheetName val="Acometidatoma"/>
      <sheetName val="Acometidahasta1&quot;"/>
      <sheetName val="Base de Diseño"/>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cell r="G14"/>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cell r="G18"/>
          <cell r="H18">
            <v>0.61538461538461542</v>
          </cell>
        </row>
        <row r="19">
          <cell r="A19" t="str">
            <v>INSTALACIONES ACUEDUCTO</v>
          </cell>
          <cell r="B19">
            <v>5</v>
          </cell>
          <cell r="C19">
            <v>81</v>
          </cell>
          <cell r="F19"/>
          <cell r="G19"/>
          <cell r="H19">
            <v>0.94186046511627908</v>
          </cell>
        </row>
        <row r="20">
          <cell r="A20" t="str">
            <v>INSTALACIONES ALCANTARILLADO</v>
          </cell>
          <cell r="B20">
            <v>5</v>
          </cell>
          <cell r="C20">
            <v>0</v>
          </cell>
          <cell r="F20"/>
          <cell r="G20"/>
          <cell r="H20">
            <v>0</v>
          </cell>
        </row>
        <row r="21">
          <cell r="A21" t="str">
            <v>MEDIDORES 1/2 Y 1"</v>
          </cell>
          <cell r="B21">
            <v>19</v>
          </cell>
          <cell r="C21">
            <v>16</v>
          </cell>
          <cell r="F21"/>
          <cell r="G21"/>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cell r="G23"/>
          <cell r="H23">
            <v>0</v>
          </cell>
        </row>
        <row r="24">
          <cell r="A24" t="str">
            <v>OBRAS ACCESORIAS INSTALACIONES</v>
          </cell>
          <cell r="B24">
            <v>653</v>
          </cell>
          <cell r="C24">
            <v>0</v>
          </cell>
          <cell r="F24"/>
          <cell r="G24"/>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cell r="G26"/>
          <cell r="H26">
            <v>0.56880733944954132</v>
          </cell>
        </row>
        <row r="27">
          <cell r="A27" t="str">
            <v>REFERENCIACIÓN ACUEDUCTO</v>
          </cell>
          <cell r="B27">
            <v>3</v>
          </cell>
          <cell r="C27">
            <v>3</v>
          </cell>
          <cell r="F27"/>
          <cell r="G27"/>
          <cell r="H27">
            <v>0.5</v>
          </cell>
        </row>
        <row r="28">
          <cell r="A28" t="str">
            <v>REPARACION CAJAS DE MEDIDORES</v>
          </cell>
          <cell r="B28">
            <v>1</v>
          </cell>
          <cell r="C28">
            <v>19</v>
          </cell>
          <cell r="F28"/>
          <cell r="G28"/>
          <cell r="H28">
            <v>0.95</v>
          </cell>
        </row>
        <row r="29">
          <cell r="A29" t="str">
            <v>RETIRO MEDIDOR</v>
          </cell>
          <cell r="B29">
            <v>113</v>
          </cell>
          <cell r="C29">
            <v>65</v>
          </cell>
          <cell r="F29"/>
          <cell r="G29"/>
          <cell r="H29">
            <v>0.3651685393258427</v>
          </cell>
        </row>
        <row r="30">
          <cell r="A30" t="str">
            <v>TAPONADAS</v>
          </cell>
          <cell r="B30">
            <v>1</v>
          </cell>
          <cell r="C30">
            <v>7</v>
          </cell>
          <cell r="F30"/>
          <cell r="G30"/>
          <cell r="H30">
            <v>0.875</v>
          </cell>
        </row>
        <row r="31">
          <cell r="A31" t="str">
            <v>TRASLADO MEDIDOR</v>
          </cell>
          <cell r="B31">
            <v>0</v>
          </cell>
          <cell r="C31">
            <v>6</v>
          </cell>
          <cell r="F31"/>
          <cell r="G31"/>
          <cell r="H31">
            <v>1</v>
          </cell>
        </row>
        <row r="32">
          <cell r="F32"/>
          <cell r="G32"/>
          <cell r="H32"/>
        </row>
        <row r="33">
          <cell r="A33" t="str">
            <v>Total general</v>
          </cell>
          <cell r="B33">
            <v>2526</v>
          </cell>
          <cell r="C33">
            <v>1351</v>
          </cell>
          <cell r="F33"/>
          <cell r="G33"/>
          <cell r="H33">
            <v>0.34846530822801136</v>
          </cell>
        </row>
        <row r="34">
          <cell r="F34"/>
          <cell r="G34"/>
          <cell r="H34"/>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cell r="G14"/>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cell r="G18"/>
          <cell r="H18">
            <v>0.24731182795698925</v>
          </cell>
        </row>
        <row r="19">
          <cell r="A19" t="str">
            <v>INSTALACIONES ACUEDUCTO</v>
          </cell>
          <cell r="B19">
            <v>13</v>
          </cell>
          <cell r="C19">
            <v>39</v>
          </cell>
          <cell r="F19"/>
          <cell r="G19"/>
          <cell r="H19">
            <v>0.75</v>
          </cell>
        </row>
        <row r="20">
          <cell r="A20" t="str">
            <v>INSTALACIONES ALCANTARILLADO</v>
          </cell>
          <cell r="B20">
            <v>3</v>
          </cell>
          <cell r="C20">
            <v>3</v>
          </cell>
          <cell r="F20"/>
          <cell r="G20"/>
          <cell r="H20">
            <v>0.5</v>
          </cell>
        </row>
        <row r="21">
          <cell r="A21" t="str">
            <v>MEDIDORES 1/2 Y 1"</v>
          </cell>
          <cell r="B21">
            <v>7</v>
          </cell>
          <cell r="C21">
            <v>18</v>
          </cell>
          <cell r="F21"/>
          <cell r="G21"/>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cell r="G23"/>
          <cell r="H23">
            <v>0.875</v>
          </cell>
        </row>
        <row r="24">
          <cell r="A24" t="str">
            <v>OBRAS ACCESORIAS INSTALACIONES</v>
          </cell>
          <cell r="B24">
            <v>544</v>
          </cell>
          <cell r="C24">
            <v>1</v>
          </cell>
          <cell r="F24"/>
          <cell r="G24"/>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cell r="G26"/>
          <cell r="H26">
            <v>7.1428571428571425E-2</v>
          </cell>
        </row>
        <row r="27">
          <cell r="A27" t="str">
            <v>REFERENCIACIÓN ACUEDUCTO</v>
          </cell>
          <cell r="B27">
            <v>1</v>
          </cell>
          <cell r="C27">
            <v>0</v>
          </cell>
          <cell r="F27"/>
          <cell r="G27"/>
          <cell r="H27">
            <v>0</v>
          </cell>
        </row>
        <row r="28">
          <cell r="A28" t="str">
            <v>REPARACION CAJAS DE MEDIDORES</v>
          </cell>
          <cell r="B28">
            <v>1</v>
          </cell>
          <cell r="C28">
            <v>6</v>
          </cell>
          <cell r="F28"/>
          <cell r="G28"/>
          <cell r="H28">
            <v>0.8571428571428571</v>
          </cell>
        </row>
        <row r="29">
          <cell r="A29" t="str">
            <v>RETIRO MEDIDOR</v>
          </cell>
          <cell r="B29">
            <v>121</v>
          </cell>
          <cell r="C29">
            <v>52</v>
          </cell>
          <cell r="F29"/>
          <cell r="G29"/>
          <cell r="H29">
            <v>0.30057803468208094</v>
          </cell>
        </row>
        <row r="30">
          <cell r="A30" t="str">
            <v>TAPONADAS</v>
          </cell>
          <cell r="B30">
            <v>2</v>
          </cell>
          <cell r="C30">
            <v>20</v>
          </cell>
          <cell r="F30"/>
          <cell r="G30"/>
          <cell r="H30">
            <v>0.90909090909090906</v>
          </cell>
        </row>
        <row r="31">
          <cell r="A31" t="str">
            <v>TRASLADO MEDIDOR</v>
          </cell>
          <cell r="B31">
            <v>1</v>
          </cell>
          <cell r="C31">
            <v>0</v>
          </cell>
          <cell r="F31"/>
          <cell r="G31"/>
          <cell r="H31">
            <v>0</v>
          </cell>
        </row>
        <row r="32">
          <cell r="F32"/>
          <cell r="G32"/>
          <cell r="H32"/>
        </row>
        <row r="33">
          <cell r="A33" t="str">
            <v>Total general</v>
          </cell>
          <cell r="B33">
            <v>2620</v>
          </cell>
          <cell r="C33">
            <v>1527</v>
          </cell>
          <cell r="F33"/>
          <cell r="G33"/>
          <cell r="H33">
            <v>0.36821798890764407</v>
          </cell>
        </row>
        <row r="34">
          <cell r="F34"/>
          <cell r="G34"/>
          <cell r="H34"/>
        </row>
      </sheetData>
      <sheetData sheetId="2" refreshError="1">
        <row r="12">
          <cell r="A12" t="str">
            <v>CAMBIO ACOMETIDAS CONTRATO</v>
          </cell>
          <cell r="B12">
            <v>2</v>
          </cell>
          <cell r="C12">
            <v>5</v>
          </cell>
          <cell r="D12">
            <v>1</v>
          </cell>
          <cell r="E12">
            <v>46</v>
          </cell>
          <cell r="F12"/>
          <cell r="G12"/>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cell r="G15"/>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cell r="G19"/>
          <cell r="H19">
            <v>0.35</v>
          </cell>
        </row>
        <row r="20">
          <cell r="A20" t="str">
            <v>INSTALACIONES ACUEDUCTO</v>
          </cell>
          <cell r="B20">
            <v>48</v>
          </cell>
          <cell r="C20">
            <v>104</v>
          </cell>
          <cell r="F20"/>
          <cell r="G20"/>
          <cell r="H20">
            <v>0.68421052631578949</v>
          </cell>
        </row>
        <row r="21">
          <cell r="A21" t="str">
            <v>INSTALACIONES ALCANTARILLADO</v>
          </cell>
          <cell r="B21">
            <v>8</v>
          </cell>
          <cell r="C21">
            <v>0</v>
          </cell>
          <cell r="F21"/>
          <cell r="G21"/>
          <cell r="H21">
            <v>0</v>
          </cell>
        </row>
        <row r="22">
          <cell r="A22" t="str">
            <v>MEDIDORES 1/2 Y 1"</v>
          </cell>
          <cell r="B22">
            <v>3</v>
          </cell>
          <cell r="C22">
            <v>4</v>
          </cell>
          <cell r="D22">
            <v>1</v>
          </cell>
          <cell r="E22">
            <v>62</v>
          </cell>
          <cell r="F22"/>
          <cell r="G22"/>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cell r="G24"/>
          <cell r="H24">
            <v>0.85185185185185186</v>
          </cell>
        </row>
        <row r="25">
          <cell r="A25" t="str">
            <v>OBRAS ACCESORIAS INSTALACIONES</v>
          </cell>
          <cell r="B25">
            <v>1107</v>
          </cell>
          <cell r="C25">
            <v>0</v>
          </cell>
          <cell r="D25">
            <v>1</v>
          </cell>
          <cell r="E25">
            <v>20</v>
          </cell>
          <cell r="F25"/>
          <cell r="G25"/>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cell r="G27"/>
          <cell r="H27">
            <v>1.5873015873015872E-2</v>
          </cell>
        </row>
        <row r="28">
          <cell r="A28" t="str">
            <v>REFERENCIACIÓN ACUEDUCTO</v>
          </cell>
          <cell r="B28">
            <v>1</v>
          </cell>
          <cell r="C28">
            <v>3</v>
          </cell>
          <cell r="F28"/>
          <cell r="G28"/>
          <cell r="H28">
            <v>0.75</v>
          </cell>
        </row>
        <row r="29">
          <cell r="A29" t="str">
            <v>TRASLADO MEDIDOR</v>
          </cell>
          <cell r="B29">
            <v>1</v>
          </cell>
          <cell r="C29">
            <v>0</v>
          </cell>
          <cell r="F29"/>
          <cell r="G29"/>
          <cell r="H29">
            <v>0</v>
          </cell>
        </row>
        <row r="30">
          <cell r="A30" t="str">
            <v>TAPONADAS</v>
          </cell>
          <cell r="B30">
            <v>2</v>
          </cell>
          <cell r="C30">
            <v>20</v>
          </cell>
          <cell r="F30"/>
          <cell r="G30"/>
          <cell r="H30"/>
        </row>
        <row r="31">
          <cell r="A31" t="str">
            <v>Total general</v>
          </cell>
          <cell r="B31">
            <v>3020</v>
          </cell>
          <cell r="C31">
            <v>1257</v>
          </cell>
          <cell r="F31"/>
          <cell r="G31"/>
          <cell r="H31">
            <v>0.29389759176993219</v>
          </cell>
        </row>
        <row r="32">
          <cell r="F32"/>
          <cell r="G32"/>
          <cell r="H32"/>
        </row>
      </sheetData>
      <sheetData sheetId="3" refreshError="1">
        <row r="12">
          <cell r="A12" t="str">
            <v>CAMBIO ACOMETIDAS CONTRATO</v>
          </cell>
          <cell r="B12">
            <v>6</v>
          </cell>
          <cell r="C12">
            <v>4</v>
          </cell>
          <cell r="D12">
            <v>1</v>
          </cell>
          <cell r="E12">
            <v>46</v>
          </cell>
          <cell r="F12"/>
          <cell r="G12"/>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cell r="G15"/>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cell r="G19"/>
          <cell r="H19">
            <v>0.27777777777777779</v>
          </cell>
        </row>
        <row r="20">
          <cell r="A20" t="str">
            <v>INSTALACIONES ACUEDUCTO</v>
          </cell>
          <cell r="B20">
            <v>27</v>
          </cell>
          <cell r="C20">
            <v>42</v>
          </cell>
          <cell r="F20"/>
          <cell r="G20"/>
          <cell r="H20">
            <v>0.60869565217391308</v>
          </cell>
        </row>
        <row r="21">
          <cell r="A21" t="str">
            <v>MEDIDORES 1/2 Y 1"</v>
          </cell>
          <cell r="B21">
            <v>8</v>
          </cell>
          <cell r="C21">
            <v>1</v>
          </cell>
          <cell r="F21"/>
          <cell r="G21"/>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cell r="G23"/>
          <cell r="H23">
            <v>0.64</v>
          </cell>
        </row>
        <row r="24">
          <cell r="A24" t="str">
            <v>OBRAS ACCESORIAS INSTALACIONES</v>
          </cell>
          <cell r="B24">
            <v>1223</v>
          </cell>
          <cell r="C24">
            <v>0</v>
          </cell>
          <cell r="F24"/>
          <cell r="G24"/>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cell r="G26"/>
          <cell r="H26">
            <v>0.19540229885057472</v>
          </cell>
        </row>
        <row r="27">
          <cell r="A27" t="str">
            <v>REFERENCIACIÓN ACUEDUCTO</v>
          </cell>
          <cell r="B27">
            <v>1</v>
          </cell>
          <cell r="C27">
            <v>0</v>
          </cell>
          <cell r="F27"/>
          <cell r="G27"/>
          <cell r="H27"/>
        </row>
        <row r="28">
          <cell r="A28" t="str">
            <v>Total general</v>
          </cell>
          <cell r="B28">
            <v>3006</v>
          </cell>
          <cell r="C28">
            <v>1085</v>
          </cell>
          <cell r="F28"/>
          <cell r="G28"/>
          <cell r="H28">
            <v>0.26521632852603277</v>
          </cell>
        </row>
        <row r="29">
          <cell r="A29" t="str">
            <v>RETIRO MEDIDOR</v>
          </cell>
          <cell r="B29">
            <v>121</v>
          </cell>
          <cell r="C29">
            <v>52</v>
          </cell>
          <cell r="F29"/>
          <cell r="G29"/>
          <cell r="H29"/>
        </row>
      </sheetData>
      <sheetData sheetId="4" refreshError="1">
        <row r="12">
          <cell r="A12" t="str">
            <v>CAMBIO ACOMETIDAS CONTRATO</v>
          </cell>
          <cell r="B12">
            <v>3</v>
          </cell>
          <cell r="C12">
            <v>2</v>
          </cell>
          <cell r="F12"/>
          <cell r="G12"/>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cell r="G15"/>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cell r="G19"/>
          <cell r="H19">
            <v>0.26666666666666666</v>
          </cell>
        </row>
        <row r="20">
          <cell r="A20" t="str">
            <v>INSTALACIONES ACUEDUCTO</v>
          </cell>
          <cell r="B20">
            <v>6</v>
          </cell>
          <cell r="C20">
            <v>73</v>
          </cell>
          <cell r="F20"/>
          <cell r="G20"/>
          <cell r="H20">
            <v>0.92405063291139244</v>
          </cell>
        </row>
        <row r="21">
          <cell r="A21" t="str">
            <v>MEDIDORES 1/2 Y 1"</v>
          </cell>
          <cell r="B21">
            <v>2</v>
          </cell>
          <cell r="C21">
            <v>3</v>
          </cell>
          <cell r="F21"/>
          <cell r="G21"/>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cell r="G23"/>
          <cell r="H23">
            <v>2.3255813953488372E-2</v>
          </cell>
        </row>
        <row r="24">
          <cell r="A24" t="str">
            <v>OBRAS ACCESORIAS INSTALACIONES</v>
          </cell>
          <cell r="B24">
            <v>927</v>
          </cell>
          <cell r="C24">
            <v>0</v>
          </cell>
          <cell r="F24"/>
          <cell r="G24"/>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cell r="G26"/>
          <cell r="H26">
            <v>0.16853932584269662</v>
          </cell>
        </row>
        <row r="27">
          <cell r="A27" t="str">
            <v>REFERENCIACIÓN ACUEDUCTO</v>
          </cell>
          <cell r="B27">
            <v>0</v>
          </cell>
          <cell r="C27">
            <v>3</v>
          </cell>
          <cell r="F27"/>
          <cell r="G27"/>
          <cell r="H27">
            <v>1</v>
          </cell>
        </row>
        <row r="28">
          <cell r="A28" t="str">
            <v>#N/A</v>
          </cell>
          <cell r="B28">
            <v>3</v>
          </cell>
          <cell r="C28">
            <v>1</v>
          </cell>
          <cell r="F28"/>
          <cell r="G28"/>
          <cell r="H28"/>
        </row>
        <row r="29">
          <cell r="A29" t="str">
            <v>Total general</v>
          </cell>
          <cell r="B29">
            <v>2679</v>
          </cell>
          <cell r="C29">
            <v>1006</v>
          </cell>
          <cell r="F29"/>
          <cell r="G29"/>
          <cell r="H29">
            <v>0.2729986431478969</v>
          </cell>
        </row>
        <row r="30">
          <cell r="F30"/>
          <cell r="G30"/>
          <cell r="H30"/>
        </row>
      </sheetData>
      <sheetData sheetId="5" refreshError="1">
        <row r="12">
          <cell r="A12" t="str">
            <v>CAMBIO ACOMETIDAS CONTRATO</v>
          </cell>
          <cell r="B12">
            <v>8</v>
          </cell>
          <cell r="C12">
            <v>8</v>
          </cell>
          <cell r="F12"/>
          <cell r="G12"/>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cell r="G15"/>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cell r="G19"/>
          <cell r="H19">
            <v>0.17948717948717949</v>
          </cell>
        </row>
        <row r="20">
          <cell r="A20" t="str">
            <v>INSTALACIONES ACUEDUCTO</v>
          </cell>
          <cell r="B20">
            <v>4</v>
          </cell>
          <cell r="C20">
            <v>91</v>
          </cell>
          <cell r="F20"/>
          <cell r="G20"/>
          <cell r="H20">
            <v>0.95789473684210524</v>
          </cell>
        </row>
        <row r="21">
          <cell r="A21" t="str">
            <v>MEDIDORES 1/2 Y 1"</v>
          </cell>
          <cell r="B21">
            <v>2</v>
          </cell>
          <cell r="C21">
            <v>3</v>
          </cell>
          <cell r="F21"/>
          <cell r="G21"/>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cell r="G23"/>
          <cell r="H23">
            <v>0.70967741935483875</v>
          </cell>
        </row>
        <row r="24">
          <cell r="A24" t="str">
            <v>OBRAS ACCESORIAS INSTALACIONES</v>
          </cell>
          <cell r="B24">
            <v>1132</v>
          </cell>
          <cell r="C24">
            <v>0</v>
          </cell>
          <cell r="F24"/>
          <cell r="G24"/>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cell r="G26"/>
          <cell r="H26">
            <v>0.1206896551724138</v>
          </cell>
        </row>
        <row r="27">
          <cell r="A27" t="str">
            <v>SECTOR SIN AGUA</v>
          </cell>
          <cell r="B27">
            <v>0</v>
          </cell>
          <cell r="C27">
            <v>1</v>
          </cell>
          <cell r="F27"/>
          <cell r="G27"/>
          <cell r="H27">
            <v>1</v>
          </cell>
        </row>
        <row r="28">
          <cell r="A28" t="str">
            <v>#N/A</v>
          </cell>
          <cell r="B28">
            <v>3</v>
          </cell>
          <cell r="C28">
            <v>1</v>
          </cell>
          <cell r="F28"/>
          <cell r="G28"/>
          <cell r="H28">
            <v>0.25</v>
          </cell>
        </row>
        <row r="29">
          <cell r="A29" t="str">
            <v>Total general</v>
          </cell>
          <cell r="B29">
            <v>2679</v>
          </cell>
          <cell r="C29">
            <v>1006</v>
          </cell>
          <cell r="F29"/>
          <cell r="G29"/>
          <cell r="H29"/>
        </row>
        <row r="30">
          <cell r="F30"/>
          <cell r="G30"/>
          <cell r="H30"/>
        </row>
        <row r="31">
          <cell r="F31"/>
          <cell r="G31"/>
          <cell r="H31"/>
        </row>
        <row r="32">
          <cell r="F32"/>
          <cell r="G32"/>
          <cell r="H32"/>
        </row>
        <row r="33">
          <cell r="A33" t="str">
            <v>Total general</v>
          </cell>
          <cell r="B33">
            <v>3125</v>
          </cell>
          <cell r="C33">
            <v>1542</v>
          </cell>
          <cell r="F33"/>
          <cell r="G33"/>
          <cell r="H33">
            <v>0.33040497107349476</v>
          </cell>
        </row>
        <row r="34">
          <cell r="F34"/>
          <cell r="G34"/>
          <cell r="H34"/>
        </row>
      </sheetData>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refreshError="1"/>
      <sheetData sheetId="18"/>
      <sheetData sheetId="19">
        <row r="12">
          <cell r="A12">
            <v>0</v>
          </cell>
        </row>
      </sheetData>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EQUIPOS"/>
      <sheetName val="MATERIALES"/>
      <sheetName val="personal"/>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52">
          <cell r="H52">
            <v>73846</v>
          </cell>
        </row>
      </sheetData>
      <sheetData sheetId="15">
        <row r="53">
          <cell r="H53">
            <v>20565</v>
          </cell>
        </row>
      </sheetData>
      <sheetData sheetId="16"/>
      <sheetData sheetId="17"/>
      <sheetData sheetId="18"/>
      <sheetData sheetId="19"/>
      <sheetData sheetId="20"/>
      <sheetData sheetId="21"/>
      <sheetData sheetId="22">
        <row r="49">
          <cell r="H49">
            <v>44017</v>
          </cell>
        </row>
      </sheetData>
      <sheetData sheetId="23">
        <row r="50">
          <cell r="H50">
            <v>10360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ow r="50">
          <cell r="H50">
            <v>112154</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57">
          <cell r="H57">
            <v>224024</v>
          </cell>
        </row>
      </sheetData>
      <sheetData sheetId="239"/>
      <sheetData sheetId="240"/>
      <sheetData sheetId="241">
        <row r="51">
          <cell r="H51">
            <v>373318</v>
          </cell>
        </row>
      </sheetData>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Presupuesto correigio nora mo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RELACION DE PRECIOS"/>
      <sheetName val="ACTA 6"/>
      <sheetName val="MODIF. 2"/>
      <sheetName val="MODIF. 3"/>
      <sheetName val="MODIF. 4"/>
      <sheetName val="cant"/>
      <sheetName val="par mar19"/>
      <sheetName val="par"/>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s>
    <sheetDataSet>
      <sheetData sheetId="0"/>
      <sheetData sheetId="1" refreshError="1"/>
      <sheetData sheetId="2" refreshError="1"/>
      <sheetData sheetId="3" refreshError="1"/>
      <sheetData sheetId="4" refreshError="1"/>
      <sheetData sheetId="5">
        <row r="1">
          <cell r="C1">
            <v>0</v>
          </cell>
        </row>
      </sheetData>
      <sheetData sheetId="6">
        <row r="1">
          <cell r="C1">
            <v>0</v>
          </cell>
        </row>
      </sheetData>
      <sheetData sheetId="7">
        <row r="1">
          <cell r="C1">
            <v>0</v>
          </cell>
        </row>
      </sheetData>
      <sheetData sheetId="8">
        <row r="1">
          <cell r="C1">
            <v>0</v>
          </cell>
        </row>
      </sheetData>
      <sheetData sheetId="9"/>
      <sheetData sheetId="10"/>
      <sheetData sheetId="11"/>
      <sheetData sheetId="12"/>
      <sheetData sheetId="13"/>
      <sheetData sheetId="14"/>
      <sheetData sheetId="15"/>
      <sheetData sheetId="16">
        <row r="1">
          <cell r="C1">
            <v>0</v>
          </cell>
        </row>
      </sheetData>
      <sheetData sheetId="17">
        <row r="1">
          <cell r="C1">
            <v>0</v>
          </cell>
        </row>
      </sheetData>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refreshError="1"/>
      <sheetData sheetId="42"/>
      <sheetData sheetId="43"/>
      <sheetData sheetId="44"/>
      <sheetData sheetId="45"/>
      <sheetData sheetId="46">
        <row r="1">
          <cell r="C1">
            <v>0</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sa de Trabajo Utilidad"/>
      <sheetName val="AIU"/>
      <sheetName val="FACTOR PRESTACIONAL 2011"/>
      <sheetName val="HISTORICO"/>
      <sheetName val="TARIFA VIGILANCIA MENSUAL 2011"/>
      <sheetName val="TARIFAS REGISTRO DISTRITAL 2011"/>
      <sheetName val="COSTOS OFICINA"/>
      <sheetName val="Media M2 oficina 2010"/>
      <sheetName val="COSTOS CAMPAMENTO (2)"/>
      <sheetName val="Costos Acueducto"/>
    </sheetNames>
    <sheetDataSet>
      <sheetData sheetId="0"/>
      <sheetData sheetId="1"/>
      <sheetData sheetId="2" refreshError="1"/>
      <sheetData sheetId="3" refreshError="1"/>
      <sheetData sheetId="4" refreshError="1"/>
      <sheetData sheetId="5" refreshError="1"/>
      <sheetData sheetId="6" refreshError="1"/>
      <sheetData sheetId="7"/>
      <sheetData sheetId="8" refreshError="1"/>
      <sheetData sheetId="9"/>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COSTOS OFICINA"/>
      <sheetName val="COSTOS CAMPAMENTO"/>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Análisis de precios"/>
      <sheetName val="COSTOS OFICINA"/>
      <sheetName val="COSTOS CAMPAMENTO"/>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 val="Presupuesto_Via_distribuidora"/>
      <sheetName val="Análisis de precios"/>
      <sheetName val="días habiles 2015"/>
    </sheetNames>
    <sheetDataSet>
      <sheetData sheetId="0">
        <row r="3">
          <cell r="C3" t="str">
            <v>LIQUIDACIÓN DE OBRA EXTRA POR ADMINISTRACIÓN</v>
          </cell>
        </row>
      </sheetData>
      <sheetData sheetId="1" refreshError="1"/>
      <sheetData sheetId="2" refreshError="1"/>
      <sheetData sheetId="3"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ón de Obra x Administr"/>
      <sheetName val="Presupuesto_Via_distribuidora"/>
      <sheetName val="Análisis de precios"/>
      <sheetName val="días habiles 2015"/>
    </sheetNames>
    <sheetDataSet>
      <sheetData sheetId="0">
        <row r="3">
          <cell r="C3" t="str">
            <v>LIQUIDACIÓN DE OBRA EXTRA POR ADMINISTRACIÓN</v>
          </cell>
        </row>
      </sheetData>
      <sheetData sheetId="1" refreshError="1"/>
      <sheetData sheetId="2" refreshError="1"/>
      <sheetData sheetId="3"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 val="Base de Diseño"/>
      <sheetName val="Hoja2"/>
      <sheetName val="Liquidación de Obra x Administr"/>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 sheetId="3" refreshError="1"/>
      <sheetData sheetId="4" refreshError="1"/>
      <sheetData sheetId="5"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 val="Base de Diseño"/>
      <sheetName val="Hoja2"/>
      <sheetName val="Liquidación de Obra x Administr"/>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 sheetId="3" refreshError="1"/>
      <sheetData sheetId="4" refreshError="1"/>
      <sheetData sheetId="5"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 val="INSUMOS"/>
      <sheetName val="Formular"/>
      <sheetName val="Recursos"/>
      <sheetName val="días habiles 201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Formular"/>
      <sheetName val="Recur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efreshError="1"/>
      <sheetData sheetId="251"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 val="BASE"/>
      <sheetName val="Itemes_Renovación"/>
      <sheetName val="PROGRAMACION_"/>
    </sheetNames>
    <sheetDataSet>
      <sheetData sheetId="0"/>
      <sheetData sheetId="1" refreshError="1"/>
      <sheetData sheetId="2" refreshError="1"/>
      <sheetData sheetId="3"/>
      <sheetData sheetId="4"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Itemes_Renovación"/>
      <sheetName val="SUB_APU4"/>
      <sheetName val="Cantidades_de_Obra4"/>
      <sheetName val="SUB_APU5"/>
      <sheetName val="Cantidades_de_Obra5"/>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CALC PROD MENSUAL"/>
      <sheetName val="Design"/>
      <sheetName val="RECURSOS"/>
      <sheetName val="CIC-NOV"/>
      <sheetName val="SUB_APU7"/>
      <sheetName val="Cantidades_de_Obra7"/>
      <sheetName val="Itemes_Renovación2"/>
      <sheetName val="LISTA_CÓDIGOS"/>
      <sheetName val="BASE_APU"/>
      <sheetName val="MANO_DE_OBRA"/>
      <sheetName val="TABLAS"/>
      <sheetName val="SUB_APU8"/>
      <sheetName val="Cantidades_de_Obra8"/>
      <sheetName val="Itemes_Renovación3"/>
      <sheetName val="SUB_APU9"/>
      <sheetName val="Cantidades_de_Obra9"/>
      <sheetName val="Itemes_Renovación4"/>
      <sheetName val="Base de Diseño"/>
      <sheetName val="INDICE"/>
    </sheetNames>
    <sheetDataSet>
      <sheetData sheetId="0" refreshError="1"/>
      <sheetData sheetId="1" refreshError="1"/>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sheetData sheetId="15" refreshError="1"/>
      <sheetData sheetId="16" refreshError="1"/>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sheetData sheetId="53"/>
      <sheetData sheetId="54"/>
      <sheetData sheetId="55"/>
      <sheetData sheetId="56"/>
      <sheetData sheetId="57"/>
      <sheetData sheetId="58" refreshError="1"/>
      <sheetData sheetId="59"/>
      <sheetData sheetId="60"/>
      <sheetData sheetId="61"/>
      <sheetData sheetId="62"/>
      <sheetData sheetId="63"/>
      <sheetData sheetId="64"/>
      <sheetData sheetId="65" refreshError="1"/>
      <sheetData sheetId="66"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NSUMOS"/>
      <sheetName val="APU"/>
      <sheetName val="Itemes Renovación"/>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NSUMOS"/>
      <sheetName val="APU"/>
      <sheetName val="Itemes Renovación"/>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 val="INSUMOS"/>
      <sheetName val="Formular"/>
      <sheetName val="Recur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PR 1"/>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NSUMOS"/>
      <sheetName val="APU"/>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 val="Ene-Oct_EEPPM2"/>
      <sheetName val="May-Oct_Contrato2"/>
      <sheetName val="Ene-Oct_EEPPM"/>
      <sheetName val="May-Oct_Contrato"/>
      <sheetName val="Ene-Oct_EEPPM1"/>
      <sheetName val="May-Oct_Contrato1"/>
      <sheetName val="BASE"/>
      <sheetName val="ENE"/>
      <sheetName val="FEB"/>
      <sheetName val="MAR"/>
      <sheetName val="INDICE"/>
      <sheetName val="LISTA CÓDIGOS"/>
      <sheetName val="BASE APU"/>
      <sheetName val="MANO DE OBRA"/>
      <sheetName val="INSUMOS"/>
      <sheetName val="EQUIPOS"/>
      <sheetName val="MATERIALES"/>
      <sheetName val="ESTRUCTURAS"/>
      <sheetName val="TRANSPORTE"/>
      <sheetName val="PR 1"/>
    </sheetNames>
    <sheetDataSet>
      <sheetData sheetId="0" refreshError="1"/>
      <sheetData sheetId="1" refreshError="1"/>
      <sheetData sheetId="2" refreshError="1">
        <row r="31">
          <cell r="A31" t="str">
            <v>CAMBIO ACOMETIDAS CONTRATO</v>
          </cell>
        </row>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v>0</v>
          </cell>
          <cell r="G34">
            <v>0</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D36">
            <v>1</v>
          </cell>
          <cell r="E36">
            <v>40</v>
          </cell>
          <cell r="F36">
            <v>0</v>
          </cell>
          <cell r="G36">
            <v>0</v>
          </cell>
          <cell r="H36">
            <v>0</v>
          </cell>
        </row>
        <row r="37">
          <cell r="A37" t="str">
            <v>ESCOMBROS DAÑOS ACUEDUCTO</v>
          </cell>
          <cell r="B37">
            <v>10</v>
          </cell>
          <cell r="C37">
            <v>0</v>
          </cell>
          <cell r="D37">
            <v>5</v>
          </cell>
          <cell r="E37">
            <v>40</v>
          </cell>
          <cell r="F37">
            <v>0</v>
          </cell>
          <cell r="G37">
            <v>0</v>
          </cell>
          <cell r="H37">
            <v>0</v>
          </cell>
        </row>
        <row r="38">
          <cell r="A38" t="str">
            <v>FRAUDES</v>
          </cell>
          <cell r="B38">
            <v>4</v>
          </cell>
          <cell r="C38">
            <v>3</v>
          </cell>
          <cell r="D38">
            <v>3.5</v>
          </cell>
          <cell r="E38">
            <v>40</v>
          </cell>
          <cell r="F38">
            <v>0</v>
          </cell>
          <cell r="G38">
            <v>0</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v>0</v>
          </cell>
          <cell r="G46">
            <v>0</v>
          </cell>
          <cell r="H46">
            <v>0</v>
          </cell>
        </row>
        <row r="47">
          <cell r="A47" t="str">
            <v>REFERENCIACIÓN ACUEDUCTO</v>
          </cell>
          <cell r="B47">
            <v>7</v>
          </cell>
          <cell r="C47">
            <v>1</v>
          </cell>
          <cell r="E47">
            <v>40</v>
          </cell>
          <cell r="F47">
            <v>0</v>
          </cell>
          <cell r="G47">
            <v>0</v>
          </cell>
          <cell r="H47">
            <v>0.125</v>
          </cell>
        </row>
        <row r="48">
          <cell r="A48" t="str">
            <v>REPARACION CAJAS DE MEDIDORES</v>
          </cell>
          <cell r="B48">
            <v>8</v>
          </cell>
          <cell r="C48">
            <v>0</v>
          </cell>
          <cell r="E48">
            <v>40</v>
          </cell>
          <cell r="F48">
            <v>0</v>
          </cell>
          <cell r="G48">
            <v>0</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v>0</v>
          </cell>
          <cell r="G51">
            <v>0</v>
          </cell>
          <cell r="H51">
            <v>5.4964153812730829E-2</v>
          </cell>
        </row>
        <row r="52">
          <cell r="F52">
            <v>0</v>
          </cell>
          <cell r="G52">
            <v>0</v>
          </cell>
          <cell r="H52">
            <v>0</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v>0</v>
          </cell>
          <cell r="G31">
            <v>0</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v>0</v>
          </cell>
          <cell r="G33">
            <v>0</v>
          </cell>
          <cell r="H33">
            <v>0</v>
          </cell>
        </row>
        <row r="34">
          <cell r="A34" t="str">
            <v>FRAUDES</v>
          </cell>
          <cell r="B34">
            <v>8</v>
          </cell>
          <cell r="C34">
            <v>5</v>
          </cell>
          <cell r="E34">
            <v>41</v>
          </cell>
          <cell r="F34">
            <v>0</v>
          </cell>
          <cell r="G34">
            <v>0</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v>0</v>
          </cell>
          <cell r="G42">
            <v>0</v>
          </cell>
          <cell r="H42">
            <v>0.15740740740740741</v>
          </cell>
        </row>
        <row r="44">
          <cell r="A44" t="str">
            <v>Total general</v>
          </cell>
          <cell r="B44">
            <v>5033</v>
          </cell>
          <cell r="C44">
            <v>98</v>
          </cell>
          <cell r="F44">
            <v>0</v>
          </cell>
          <cell r="G44">
            <v>0</v>
          </cell>
          <cell r="H44">
            <v>1.9099590723055934E-2</v>
          </cell>
        </row>
        <row r="45">
          <cell r="F45">
            <v>0</v>
          </cell>
          <cell r="G45">
            <v>0</v>
          </cell>
          <cell r="H45">
            <v>0</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v>0</v>
          </cell>
          <cell r="G32">
            <v>0</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v>0</v>
          </cell>
          <cell r="G34">
            <v>0</v>
          </cell>
          <cell r="H34">
            <v>0</v>
          </cell>
        </row>
        <row r="35">
          <cell r="A35" t="str">
            <v>FRAUDES</v>
          </cell>
          <cell r="B35">
            <v>35</v>
          </cell>
          <cell r="C35">
            <v>0</v>
          </cell>
          <cell r="E35">
            <v>42</v>
          </cell>
          <cell r="F35">
            <v>0</v>
          </cell>
          <cell r="G35">
            <v>0</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v>0</v>
          </cell>
          <cell r="G42">
            <v>0</v>
          </cell>
          <cell r="H42">
            <v>0</v>
          </cell>
        </row>
        <row r="44">
          <cell r="A44" t="str">
            <v>Total general</v>
          </cell>
          <cell r="B44">
            <v>4296</v>
          </cell>
          <cell r="C44">
            <v>109</v>
          </cell>
          <cell r="F44">
            <v>0</v>
          </cell>
          <cell r="G44">
            <v>0</v>
          </cell>
          <cell r="H44">
            <v>2.474460839954597E-2</v>
          </cell>
        </row>
        <row r="45">
          <cell r="F45">
            <v>0</v>
          </cell>
          <cell r="G45">
            <v>0</v>
          </cell>
          <cell r="H45">
            <v>0</v>
          </cell>
        </row>
      </sheetData>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dales"/>
      <sheetName val="Lagunas"/>
      <sheetName val="Planta"/>
      <sheetName val="Perfil"/>
      <sheetName val="T. Grasa"/>
      <sheetName val="Rejilla"/>
      <sheetName val="Ref."/>
      <sheetName val="Jqm"/>
      <sheetName val="Eras de Secado CRITES"/>
      <sheetName val="Materiales"/>
      <sheetName val="Impresion"/>
      <sheetName val="Datos-Gráfic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Jul-Ago"/>
      <sheetName val="May-Jun"/>
      <sheetName val="Sep-Oct"/>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Insumos"/>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 xml:space="preserve">Bombas dosificadoras de Diafragma Q = 29 gal/hor, presión máxima de descarga 15 psi, motor eléctrico trifásico, 220 V, 60 Hz, IP 55, cabezal en polipropileno reforzado con fibra de vidrio, diafragma en PTFE, asintos en PVC, sellos en viton, conexiones en </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 xml:space="preserve">Bombas dosificadoras de Diafragma Q = 14 gal/hor, presión máxima de descarga 15 psi, motor eléctrico trifásico, 220 V, 60 Hz, IP 55, cabezal en polipropileno reforzado con fibra de vidrio, diafragma en PTFE, asintos en PVC, sellos en viton, conexiones en </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 val="Lista Base"/>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 val="Lista Base"/>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 val="Lista Base"/>
    </sheetNames>
    <definedNames>
      <definedName name="absc"/>
    </defined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 val="Lista Base"/>
    </sheetNames>
    <definedNames>
      <definedName name="absc"/>
    </definedNames>
    <sheetDataSet>
      <sheetData sheetId="0"/>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 val="TOT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 val="TOT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Resúmen PTO MGA"/>
      <sheetName val="ResumenALL"/>
      <sheetName val="PPTO RES"/>
      <sheetName val="PPTO ALL"/>
      <sheetName val="PPTO ACTO"/>
      <sheetName val="PPTO ALC"/>
      <sheetName val="APU"/>
      <sheetName val="BIO"/>
      <sheetName val="AIU"/>
      <sheetName val="PÓLIZAS"/>
      <sheetName val="INTERV"/>
      <sheetName val="FM"/>
      <sheetName val="PPTOALL_B647"/>
      <sheetName val="PPTOALL_B671"/>
      <sheetName val="PPTOALL_B534"/>
      <sheetName val="PPTOALL_B672"/>
      <sheetName val="PPTOALL_B1112"/>
      <sheetName val="PPTOALL_B1109"/>
      <sheetName val="PPTOALL_B538"/>
      <sheetName val="PPTOALL_B439A"/>
      <sheetName val="PPTOALL_B1114"/>
      <sheetName val="PPTOALL_B4"/>
      <sheetName val="PPTOALL_B539A"/>
      <sheetName val="PPTOALL_B511"/>
      <sheetName val="PPTOALL_B515"/>
      <sheetName val="PPTOALL_B1115"/>
      <sheetName val="PPTOALL_B1077"/>
      <sheetName val="PPTOALL_B184P"/>
      <sheetName val="PPTOALL_B6"/>
      <sheetName val="PPTOALL_D1"/>
      <sheetName val="PPTOALL_B70"/>
      <sheetName val="PPTOALL_D2"/>
      <sheetName val="PPTOALL_B526"/>
      <sheetName val="PPTOALL_B5"/>
      <sheetName val="PPTOALL_B539"/>
      <sheetName val="PPTOALL_B520"/>
      <sheetName val="PPTOALL_B2"/>
      <sheetName val="PPTOALL_B1"/>
      <sheetName val="PPTOALL_B3"/>
      <sheetName val="PPTOALL_B542"/>
      <sheetName val="PPTOALL_B96"/>
      <sheetName val="PPTO CARCAMOS"/>
      <sheetName val="CANTIDADESCARCAMOS"/>
      <sheetName val="CoCEscalonados"/>
      <sheetName val="APU desagregado"/>
      <sheetName val="INSUMOS"/>
      <sheetName val="SUB ANALISIS"/>
      <sheetName val="MANO DE OBRA"/>
      <sheetName val="TRANSPORTE"/>
    </sheetNames>
    <sheetDataSet>
      <sheetData sheetId="0" refreshError="1">
        <row r="5">
          <cell r="H5">
            <v>32</v>
          </cell>
        </row>
        <row r="11">
          <cell r="E11">
            <v>0.27737073167071052</v>
          </cell>
        </row>
        <row r="19">
          <cell r="E19">
            <v>0.27737073167071052</v>
          </cell>
        </row>
      </sheetData>
      <sheetData sheetId="1" refreshError="1"/>
      <sheetData sheetId="2" refreshError="1"/>
      <sheetData sheetId="3" refreshError="1"/>
      <sheetData sheetId="4" refreshError="1"/>
      <sheetData sheetId="5" refreshError="1"/>
      <sheetData sheetId="6" refreshError="1"/>
      <sheetData sheetId="7" refreshError="1">
        <row r="4">
          <cell r="I4" t="str">
            <v>ml</v>
          </cell>
        </row>
        <row r="31">
          <cell r="I31">
            <v>1984</v>
          </cell>
        </row>
        <row r="61">
          <cell r="I61">
            <v>70267</v>
          </cell>
        </row>
        <row r="64">
          <cell r="I64" t="str">
            <v>m²</v>
          </cell>
        </row>
        <row r="90">
          <cell r="I90">
            <v>24481</v>
          </cell>
        </row>
        <row r="93">
          <cell r="I93" t="str">
            <v>m²</v>
          </cell>
        </row>
        <row r="119">
          <cell r="I119">
            <v>18650</v>
          </cell>
        </row>
        <row r="148">
          <cell r="I148">
            <v>21470</v>
          </cell>
        </row>
        <row r="177">
          <cell r="I177">
            <v>10710</v>
          </cell>
        </row>
        <row r="204">
          <cell r="I204">
            <v>25086</v>
          </cell>
        </row>
        <row r="232">
          <cell r="I232">
            <v>12612</v>
          </cell>
        </row>
        <row r="259">
          <cell r="I259">
            <v>32028</v>
          </cell>
        </row>
        <row r="287">
          <cell r="I287">
            <v>347498</v>
          </cell>
        </row>
        <row r="316">
          <cell r="I316">
            <v>20628</v>
          </cell>
        </row>
        <row r="346">
          <cell r="I346">
            <v>38348</v>
          </cell>
        </row>
        <row r="375">
          <cell r="I375">
            <v>109686</v>
          </cell>
        </row>
        <row r="405">
          <cell r="I405">
            <v>19164</v>
          </cell>
        </row>
        <row r="435">
          <cell r="I435">
            <v>122244</v>
          </cell>
        </row>
        <row r="465">
          <cell r="I465">
            <v>132790</v>
          </cell>
        </row>
        <row r="496">
          <cell r="I496">
            <v>144745</v>
          </cell>
        </row>
        <row r="527">
          <cell r="I527">
            <v>11696</v>
          </cell>
        </row>
        <row r="555">
          <cell r="I555">
            <v>9983</v>
          </cell>
        </row>
        <row r="617">
          <cell r="I617">
            <v>760914</v>
          </cell>
        </row>
        <row r="648">
          <cell r="I648">
            <v>1219803</v>
          </cell>
        </row>
        <row r="678">
          <cell r="I678">
            <v>242487</v>
          </cell>
        </row>
        <row r="708">
          <cell r="I708">
            <v>694744</v>
          </cell>
        </row>
        <row r="896">
          <cell r="I896">
            <v>34067</v>
          </cell>
        </row>
        <row r="902">
          <cell r="I902">
            <v>139</v>
          </cell>
        </row>
        <row r="908">
          <cell r="I908">
            <v>0</v>
          </cell>
        </row>
        <row r="914">
          <cell r="I914">
            <v>2775</v>
          </cell>
        </row>
        <row r="925">
          <cell r="I925">
            <v>46281</v>
          </cell>
        </row>
        <row r="931">
          <cell r="I931">
            <v>147</v>
          </cell>
        </row>
        <row r="937">
          <cell r="I937">
            <v>0</v>
          </cell>
        </row>
        <row r="943">
          <cell r="I943">
            <v>2938</v>
          </cell>
        </row>
        <row r="954">
          <cell r="I954">
            <v>67290.929999999993</v>
          </cell>
        </row>
        <row r="960">
          <cell r="I960">
            <v>204.03</v>
          </cell>
        </row>
        <row r="966">
          <cell r="I966">
            <v>0</v>
          </cell>
        </row>
        <row r="972">
          <cell r="I972">
            <v>4080.57</v>
          </cell>
        </row>
        <row r="983">
          <cell r="I983">
            <v>99174.18</v>
          </cell>
        </row>
        <row r="989">
          <cell r="I989">
            <v>212.19</v>
          </cell>
        </row>
        <row r="995">
          <cell r="I995">
            <v>0</v>
          </cell>
        </row>
        <row r="1001">
          <cell r="I1001">
            <v>4243.8</v>
          </cell>
        </row>
        <row r="1012">
          <cell r="I1012">
            <v>141819.93000000002</v>
          </cell>
        </row>
        <row r="1018">
          <cell r="I1018">
            <v>232.59</v>
          </cell>
        </row>
        <row r="1024">
          <cell r="I1024">
            <v>0</v>
          </cell>
        </row>
        <row r="1030">
          <cell r="I1030">
            <v>4651.8500000000004</v>
          </cell>
        </row>
        <row r="1041">
          <cell r="I1041">
            <v>173445.75</v>
          </cell>
        </row>
        <row r="1047">
          <cell r="I1047">
            <v>301.95999999999998</v>
          </cell>
        </row>
        <row r="1053">
          <cell r="I1053">
            <v>0</v>
          </cell>
        </row>
        <row r="1059">
          <cell r="I1059">
            <v>6039.25</v>
          </cell>
        </row>
        <row r="1070">
          <cell r="I1070">
            <v>224092.25999999998</v>
          </cell>
        </row>
        <row r="1076">
          <cell r="I1076">
            <v>816.11</v>
          </cell>
        </row>
        <row r="1082">
          <cell r="I1082">
            <v>0</v>
          </cell>
        </row>
        <row r="1088">
          <cell r="I1088">
            <v>16322.29</v>
          </cell>
        </row>
        <row r="1102">
          <cell r="I1102">
            <v>153818.4</v>
          </cell>
        </row>
        <row r="1108">
          <cell r="I1108">
            <v>459.06</v>
          </cell>
        </row>
        <row r="1114">
          <cell r="I1114">
            <v>0</v>
          </cell>
        </row>
        <row r="1120">
          <cell r="I1120">
            <v>9181.2900000000009</v>
          </cell>
        </row>
        <row r="1134">
          <cell r="I1134">
            <v>185100</v>
          </cell>
        </row>
        <row r="1140">
          <cell r="I1140">
            <v>489.67</v>
          </cell>
        </row>
        <row r="1146">
          <cell r="I1146">
            <v>0</v>
          </cell>
        </row>
        <row r="1152">
          <cell r="I1152">
            <v>9793.3700000000008</v>
          </cell>
        </row>
        <row r="1166">
          <cell r="I1166">
            <v>264006</v>
          </cell>
        </row>
        <row r="1172">
          <cell r="I1172">
            <v>510.07</v>
          </cell>
        </row>
        <row r="1178">
          <cell r="I1178">
            <v>0</v>
          </cell>
        </row>
        <row r="1184">
          <cell r="I1184">
            <v>10201.43</v>
          </cell>
        </row>
        <row r="1198">
          <cell r="I1198">
            <v>362935</v>
          </cell>
        </row>
        <row r="1204">
          <cell r="I1204">
            <v>510.07</v>
          </cell>
        </row>
        <row r="1210">
          <cell r="I1210">
            <v>0</v>
          </cell>
        </row>
        <row r="1216">
          <cell r="I1216">
            <v>10201.43</v>
          </cell>
        </row>
        <row r="1230">
          <cell r="I1230">
            <v>384530</v>
          </cell>
        </row>
        <row r="1236">
          <cell r="I1236">
            <v>510.07</v>
          </cell>
        </row>
        <row r="1242">
          <cell r="I1242">
            <v>0</v>
          </cell>
        </row>
        <row r="1246">
          <cell r="I1246">
            <v>10201.43</v>
          </cell>
        </row>
        <row r="1279">
          <cell r="I1279">
            <v>72640</v>
          </cell>
        </row>
        <row r="1308">
          <cell r="I1308">
            <v>423694</v>
          </cell>
        </row>
        <row r="1341">
          <cell r="I1341">
            <v>61056</v>
          </cell>
        </row>
        <row r="1370">
          <cell r="I1370">
            <v>61090</v>
          </cell>
        </row>
        <row r="1399">
          <cell r="I1399">
            <v>72996</v>
          </cell>
        </row>
        <row r="1429">
          <cell r="I1429">
            <v>44022</v>
          </cell>
        </row>
        <row r="1458">
          <cell r="I1458">
            <v>66918</v>
          </cell>
        </row>
        <row r="1488">
          <cell r="I1488">
            <v>126467</v>
          </cell>
        </row>
        <row r="1517">
          <cell r="I1517">
            <v>630207</v>
          </cell>
        </row>
        <row r="1580">
          <cell r="I1580">
            <v>48343</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row r="186">
          <cell r="B186" t="str">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ell>
        </row>
        <row r="187">
          <cell r="F187" t="str">
            <v>KG</v>
          </cell>
        </row>
        <row r="211">
          <cell r="F211">
            <v>4608.5</v>
          </cell>
        </row>
      </sheetData>
      <sheetData sheetId="48" refreshError="1">
        <row r="52">
          <cell r="B52" t="str">
            <v>INGENIERO DIRECTOR DE INTERVENTORIA</v>
          </cell>
        </row>
        <row r="53">
          <cell r="B53" t="str">
            <v>INGENIERO RESIDENTE</v>
          </cell>
        </row>
        <row r="54">
          <cell r="B54" t="str">
            <v>PROFESIONAL AMBIENTAL</v>
          </cell>
        </row>
        <row r="55">
          <cell r="B55" t="str">
            <v>PROFESIONAL SOCIAL - SYSO</v>
          </cell>
        </row>
        <row r="56">
          <cell r="B56" t="str">
            <v>INSPECTOR DE OBRA</v>
          </cell>
        </row>
        <row r="57">
          <cell r="B57" t="str">
            <v>SECRETARIA</v>
          </cell>
        </row>
        <row r="58">
          <cell r="B58" t="str">
            <v>MENSAJERO</v>
          </cell>
        </row>
        <row r="59">
          <cell r="B59" t="str">
            <v>ABOGADO</v>
          </cell>
        </row>
        <row r="60">
          <cell r="B60" t="str">
            <v>CONTADOR</v>
          </cell>
        </row>
        <row r="61">
          <cell r="B61" t="str">
            <v>ALMACENISTA</v>
          </cell>
        </row>
        <row r="65">
          <cell r="B65" t="str">
            <v>M.O. ALBANILERIA 1 AYUDANTE</v>
          </cell>
        </row>
        <row r="66">
          <cell r="B66" t="str">
            <v>M.O. ALBANILERIA 1 AYUDANTE-1 OFI</v>
          </cell>
        </row>
        <row r="67">
          <cell r="B67" t="str">
            <v>M.O. ALBANILERIA 2 AYUDANTE</v>
          </cell>
        </row>
        <row r="68">
          <cell r="B68" t="str">
            <v>M.O. ALBANILERIA 2 AYUDANTE-1 OFI</v>
          </cell>
        </row>
        <row r="69">
          <cell r="B69" t="str">
            <v>M.O. ALBANILERIA 3 AYUDANTE</v>
          </cell>
        </row>
        <row r="70">
          <cell r="B70" t="str">
            <v>M.O. ALBANILERIA 3 AYUDANTE-1 OIF</v>
          </cell>
        </row>
        <row r="71">
          <cell r="B71" t="str">
            <v>M.O. ALBANILERIA 4 AYUDANTE</v>
          </cell>
        </row>
        <row r="72">
          <cell r="B72" t="str">
            <v>M.O. ALBANILERIA 4 AYUDANTE-1 OFI</v>
          </cell>
        </row>
        <row r="73">
          <cell r="B73" t="str">
            <v>M.O. ALBANILERIA 5 AYUDANTE-1 OFI</v>
          </cell>
        </row>
        <row r="74">
          <cell r="B74" t="str">
            <v>M.O. ALBAÑILERIA 1 OFICIAL</v>
          </cell>
        </row>
        <row r="75">
          <cell r="B75" t="str">
            <v>M.O. ELECTRICAS 1 AYUDANTE-1 OFI</v>
          </cell>
        </row>
        <row r="76">
          <cell r="B76" t="str">
            <v>M.O. ELECTRICAS 2 AYUDANTE-1 OFI</v>
          </cell>
        </row>
        <row r="77">
          <cell r="B77" t="str">
            <v>M.O. ELECTRICAS 3 AYUD-1 OFI-1 PROF</v>
          </cell>
        </row>
        <row r="78">
          <cell r="B78" t="str">
            <v>M.O. HIDROSANIT. 1 AYUDANTE-1 OFI</v>
          </cell>
        </row>
        <row r="79">
          <cell r="B79" t="str">
            <v>M.O. HIDROSANIT. 2 AYUDANTE - 1 OFIC.</v>
          </cell>
        </row>
        <row r="80">
          <cell r="B80" t="str">
            <v>M.O. INSTAL.HIDR. 1 AYUDANTE-1 OFIC</v>
          </cell>
        </row>
        <row r="81">
          <cell r="B81" t="str">
            <v>M.O. METALISTERIA 1 AYUDANTE-1 OFI</v>
          </cell>
        </row>
        <row r="82">
          <cell r="B82" t="str">
            <v>M.O. METALISTERIA 2 AYUDANTE-1 OFI</v>
          </cell>
        </row>
        <row r="83">
          <cell r="B83" t="str">
            <v>M.O. PINTURA 1 AYUDANTE-1 OFI</v>
          </cell>
        </row>
        <row r="84">
          <cell r="B84" t="str">
            <v>M.O. PINTURA 1 OFI</v>
          </cell>
        </row>
        <row r="85">
          <cell r="B85" t="str">
            <v>M.O. PINTURA 2 AYUDANTES - 1 OF</v>
          </cell>
        </row>
        <row r="86">
          <cell r="B86" t="str">
            <v>M.O. TOPOGRAFIA 1 CADENERO-1 TOP</v>
          </cell>
        </row>
        <row r="87">
          <cell r="B87" t="str">
            <v>M.O. TOPOGRAFIA 2 CADENERO-1 TOP</v>
          </cell>
        </row>
      </sheetData>
      <sheetData sheetId="49"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ALC"/>
      <sheetName val="PPTO ALL"/>
      <sheetName val="PPTO RES"/>
      <sheetName val="APU"/>
      <sheetName val="ResumenALL"/>
      <sheetName val="PPTOALL_B647"/>
      <sheetName val="PPTOALL_B671"/>
      <sheetName val="PPTOALL_B534"/>
      <sheetName val="PPTOALL_B672"/>
      <sheetName val="PPTOALL_B1112"/>
      <sheetName val="PPTOALL_B1109"/>
      <sheetName val="PPTOALL_B538"/>
      <sheetName val="PPTOALL_B439A"/>
      <sheetName val="PPTOALL_B1114"/>
      <sheetName val="PPTOALL_B4"/>
      <sheetName val="PPTOALL_B539A"/>
      <sheetName val="PPTOALL_B511"/>
      <sheetName val="PPTOALL_B515"/>
      <sheetName val="PPTOALL_B1115"/>
      <sheetName val="PPTOALL_B1077"/>
      <sheetName val="PPTOALL_B184P"/>
      <sheetName val="PPTOALL_B6"/>
      <sheetName val="PPTOALL_D1"/>
      <sheetName val="PPTOALL_B70"/>
      <sheetName val="PPTOALL_D2"/>
      <sheetName val="PPTOALL_B526"/>
      <sheetName val="PPTOALL_B5"/>
      <sheetName val="PPTOALL_B539"/>
      <sheetName val="PPTOALL_B520"/>
      <sheetName val="PPTOALL_B2"/>
      <sheetName val="PPTOALL_B1"/>
      <sheetName val="PPTOALL_B3"/>
      <sheetName val="PPTOALL_B542"/>
      <sheetName val="PPTOALL_B96"/>
      <sheetName val="PPTO CARCAMOS"/>
      <sheetName val="CANTIDADESCARCAMOS"/>
      <sheetName val="CoCEscalonados"/>
      <sheetName val="APU desagregado"/>
      <sheetName val="PPTO ACTO"/>
      <sheetName val="MANO DE OBRA"/>
      <sheetName val="SUB ANALISIS"/>
      <sheetName val="INSUMOS"/>
      <sheetName val="Resúmen presupuesto"/>
      <sheetName val="Hoja1"/>
      <sheetName val="FM"/>
      <sheetName val="INTERV"/>
      <sheetName val="A.U."/>
      <sheetName val="TRANSPORTE"/>
    </sheetNames>
    <sheetDataSet>
      <sheetData sheetId="0"/>
      <sheetData sheetId="1"/>
      <sheetData sheetId="2"/>
      <sheetData sheetId="3"/>
      <sheetData sheetId="4"/>
      <sheetData sheetId="5"/>
      <sheetData sheetId="6">
        <row r="7">
          <cell r="J7">
            <v>6308754.0642027995</v>
          </cell>
        </row>
        <row r="13">
          <cell r="J13">
            <v>68407404.961407915</v>
          </cell>
        </row>
        <row r="29">
          <cell r="J29">
            <v>13613344.963121586</v>
          </cell>
        </row>
        <row r="38">
          <cell r="J38">
            <v>4453738.2895549145</v>
          </cell>
        </row>
        <row r="39">
          <cell r="J39">
            <v>25550424.501489408</v>
          </cell>
        </row>
        <row r="49">
          <cell r="J49">
            <v>51797439.279798992</v>
          </cell>
        </row>
        <row r="50">
          <cell r="J50">
            <v>8696931.3195203468</v>
          </cell>
        </row>
        <row r="65">
          <cell r="G65">
            <v>968568.66580000008</v>
          </cell>
        </row>
      </sheetData>
      <sheetData sheetId="7">
        <row r="7">
          <cell r="J7">
            <v>477101.74443066603</v>
          </cell>
        </row>
        <row r="13">
          <cell r="J13">
            <v>64478539.293440178</v>
          </cell>
        </row>
        <row r="29">
          <cell r="J29">
            <v>11354227.29974434</v>
          </cell>
        </row>
        <row r="38">
          <cell r="J38">
            <v>3838771.6865155948</v>
          </cell>
        </row>
        <row r="39">
          <cell r="J39">
            <v>20038735.912531283</v>
          </cell>
        </row>
        <row r="49">
          <cell r="J49">
            <v>27291735.763847046</v>
          </cell>
        </row>
        <row r="50">
          <cell r="J50">
            <v>8696931.3195203468</v>
          </cell>
        </row>
        <row r="65">
          <cell r="G65">
            <v>719759.93229999999</v>
          </cell>
        </row>
      </sheetData>
      <sheetData sheetId="8">
        <row r="7">
          <cell r="J7">
            <v>1781611.1680127403</v>
          </cell>
        </row>
        <row r="13">
          <cell r="J13">
            <v>25094275.556456011</v>
          </cell>
        </row>
        <row r="29">
          <cell r="J29">
            <v>9917680.1859188247</v>
          </cell>
        </row>
        <row r="38">
          <cell r="J38">
            <v>1535284.7158262611</v>
          </cell>
        </row>
        <row r="39">
          <cell r="J39">
            <v>8068759.7905555423</v>
          </cell>
        </row>
        <row r="49">
          <cell r="J49">
            <v>33088570.427540153</v>
          </cell>
        </row>
        <row r="50">
          <cell r="J50">
            <v>8696931.3195203468</v>
          </cell>
        </row>
        <row r="65">
          <cell r="G65">
            <v>478436.51290000003</v>
          </cell>
        </row>
      </sheetData>
      <sheetData sheetId="9">
        <row r="7">
          <cell r="J7">
            <v>1154999.1905648431</v>
          </cell>
        </row>
        <row r="13">
          <cell r="J13">
            <v>211311050.30372563</v>
          </cell>
        </row>
        <row r="29">
          <cell r="J29">
            <v>21727157.288455505</v>
          </cell>
        </row>
        <row r="38">
          <cell r="J38">
            <v>10802850.043561481</v>
          </cell>
        </row>
        <row r="39">
          <cell r="J39">
            <v>58007996.559975855</v>
          </cell>
        </row>
        <row r="49">
          <cell r="J49">
            <v>38309810.265870862</v>
          </cell>
        </row>
        <row r="50">
          <cell r="J50">
            <v>8696931.3195203468</v>
          </cell>
        </row>
        <row r="65">
          <cell r="G65">
            <v>1897910.4464999998</v>
          </cell>
        </row>
      </sheetData>
      <sheetData sheetId="10">
        <row r="7">
          <cell r="J7">
            <v>3473085.230489898</v>
          </cell>
        </row>
        <row r="13">
          <cell r="J13">
            <v>87751082.954734862</v>
          </cell>
        </row>
        <row r="29">
          <cell r="J29">
            <v>20388671.362406325</v>
          </cell>
        </row>
        <row r="38">
          <cell r="J38">
            <v>4980006.5800565919</v>
          </cell>
        </row>
        <row r="39">
          <cell r="J39">
            <v>26104013.63647553</v>
          </cell>
        </row>
        <row r="49">
          <cell r="J49">
            <v>50258832.974342249</v>
          </cell>
        </row>
        <row r="50">
          <cell r="J50">
            <v>8696931.3195203468</v>
          </cell>
        </row>
        <row r="65">
          <cell r="G65">
            <v>1117765.5730000001</v>
          </cell>
        </row>
      </sheetData>
      <sheetData sheetId="11">
        <row r="7">
          <cell r="J7">
            <v>15659364.365447812</v>
          </cell>
        </row>
        <row r="13">
          <cell r="J13">
            <v>303416880.6186136</v>
          </cell>
        </row>
        <row r="29">
          <cell r="J29">
            <v>58107523.002514087</v>
          </cell>
        </row>
        <row r="39">
          <cell r="J39">
            <v>15913062.100460049</v>
          </cell>
        </row>
        <row r="40">
          <cell r="J40">
            <v>82354510.817521006</v>
          </cell>
        </row>
        <row r="50">
          <cell r="J50">
            <v>147544594.77932039</v>
          </cell>
        </row>
        <row r="51">
          <cell r="J51">
            <v>8696931.3195203468</v>
          </cell>
        </row>
        <row r="66">
          <cell r="G66">
            <v>3621841.7176999999</v>
          </cell>
        </row>
      </sheetData>
      <sheetData sheetId="12">
        <row r="7">
          <cell r="J7">
            <v>13598235.892393867</v>
          </cell>
        </row>
        <row r="13">
          <cell r="J13">
            <v>219033609.37735131</v>
          </cell>
        </row>
        <row r="29">
          <cell r="J29">
            <v>35390867.834355719</v>
          </cell>
        </row>
        <row r="38">
          <cell r="J38">
            <v>11044872.156328902</v>
          </cell>
        </row>
        <row r="39">
          <cell r="J39">
            <v>58292215.894017555</v>
          </cell>
        </row>
        <row r="49">
          <cell r="J49">
            <v>88741245.47688818</v>
          </cell>
        </row>
        <row r="50">
          <cell r="J50">
            <v>0</v>
          </cell>
        </row>
        <row r="65">
          <cell r="G65">
            <v>2464009.0568000004</v>
          </cell>
        </row>
      </sheetData>
      <sheetData sheetId="13">
        <row r="7">
          <cell r="J7">
            <v>20946775.436733447</v>
          </cell>
        </row>
        <row r="13">
          <cell r="J13">
            <v>259638625.13072526</v>
          </cell>
        </row>
        <row r="29">
          <cell r="J29">
            <v>67575535.437464967</v>
          </cell>
        </row>
        <row r="39">
          <cell r="J39">
            <v>14221384.65567285</v>
          </cell>
        </row>
        <row r="40">
          <cell r="J40">
            <v>75927959.586192548</v>
          </cell>
        </row>
        <row r="50">
          <cell r="J50">
            <v>134651957.63615549</v>
          </cell>
        </row>
        <row r="51">
          <cell r="J51">
            <v>0</v>
          </cell>
        </row>
        <row r="66">
          <cell r="G66">
            <v>3329710.6016000002</v>
          </cell>
        </row>
      </sheetData>
      <sheetData sheetId="14">
        <row r="7">
          <cell r="J7">
            <v>10480562.907859387</v>
          </cell>
        </row>
        <row r="13">
          <cell r="J13">
            <v>122306704.99224754</v>
          </cell>
        </row>
        <row r="29">
          <cell r="J29">
            <v>33962302.237133056</v>
          </cell>
        </row>
        <row r="38">
          <cell r="J38">
            <v>7015198.6325562065</v>
          </cell>
        </row>
        <row r="39">
          <cell r="J39">
            <v>37449125.024742827</v>
          </cell>
        </row>
        <row r="49">
          <cell r="J49">
            <v>56518891.45397862</v>
          </cell>
        </row>
        <row r="50">
          <cell r="J50">
            <v>0</v>
          </cell>
        </row>
        <row r="65">
          <cell r="G65">
            <v>1542706.3642</v>
          </cell>
        </row>
      </sheetData>
      <sheetData sheetId="15">
        <row r="7">
          <cell r="J7">
            <v>14358003.978438854</v>
          </cell>
        </row>
        <row r="13">
          <cell r="J13">
            <v>222647022.30398515</v>
          </cell>
        </row>
        <row r="29">
          <cell r="J29">
            <v>44903631.193614312</v>
          </cell>
        </row>
        <row r="39">
          <cell r="J39">
            <v>12759189.07842504</v>
          </cell>
        </row>
        <row r="40">
          <cell r="J40">
            <v>67448336.485436544</v>
          </cell>
        </row>
        <row r="50">
          <cell r="J50">
            <v>82177434.070759371</v>
          </cell>
        </row>
        <row r="51">
          <cell r="J51">
            <v>0</v>
          </cell>
        </row>
        <row r="66">
          <cell r="G66">
            <v>2524545.6522000004</v>
          </cell>
        </row>
      </sheetData>
      <sheetData sheetId="16">
        <row r="7">
          <cell r="J7">
            <v>30617811.929797973</v>
          </cell>
        </row>
        <row r="13">
          <cell r="J13">
            <v>388541810.36925131</v>
          </cell>
        </row>
        <row r="29">
          <cell r="J29">
            <v>88226381.256497279</v>
          </cell>
        </row>
        <row r="39">
          <cell r="J39">
            <v>21356236.949917685</v>
          </cell>
        </row>
        <row r="40">
          <cell r="J40">
            <v>114280542.99429919</v>
          </cell>
        </row>
        <row r="50">
          <cell r="J50">
            <v>178092488.37477764</v>
          </cell>
        </row>
        <row r="51">
          <cell r="J51">
            <v>8696931.3195203468</v>
          </cell>
        </row>
        <row r="66">
          <cell r="G66">
            <v>4735196.7313999999</v>
          </cell>
        </row>
      </sheetData>
      <sheetData sheetId="17">
        <row r="7">
          <cell r="J7">
            <v>11022563.306446996</v>
          </cell>
        </row>
        <row r="13">
          <cell r="J13">
            <v>326698199.04531831</v>
          </cell>
        </row>
        <row r="29">
          <cell r="J29">
            <v>50191584.973413855</v>
          </cell>
        </row>
        <row r="38">
          <cell r="J38">
            <v>16920642.25698493</v>
          </cell>
        </row>
        <row r="39">
          <cell r="J39">
            <v>87115480.495564774</v>
          </cell>
        </row>
        <row r="49">
          <cell r="J49">
            <v>113116646.26346138</v>
          </cell>
        </row>
        <row r="50">
          <cell r="J50">
            <v>13045396.97928052</v>
          </cell>
        </row>
        <row r="65">
          <cell r="G65">
            <v>3469825.8621999999</v>
          </cell>
        </row>
      </sheetData>
      <sheetData sheetId="18">
        <row r="7">
          <cell r="J7">
            <v>3901768.5700105261</v>
          </cell>
        </row>
        <row r="13">
          <cell r="J13">
            <v>90525074.975548074</v>
          </cell>
        </row>
        <row r="29">
          <cell r="J29">
            <v>21446021.998773348</v>
          </cell>
        </row>
        <row r="38">
          <cell r="J38">
            <v>5156180.5856058514</v>
          </cell>
        </row>
        <row r="39">
          <cell r="J39">
            <v>27131078.40484814</v>
          </cell>
        </row>
        <row r="49">
          <cell r="J49">
            <v>35276025.053441226</v>
          </cell>
        </row>
        <row r="50">
          <cell r="J50">
            <v>4348465.6597601734</v>
          </cell>
        </row>
        <row r="65">
          <cell r="G65">
            <v>1047112.1919999999</v>
          </cell>
        </row>
      </sheetData>
      <sheetData sheetId="19">
        <row r="7">
          <cell r="J7">
            <v>2208119.0882563232</v>
          </cell>
        </row>
        <row r="13">
          <cell r="J13">
            <v>31255450.484382045</v>
          </cell>
        </row>
        <row r="29">
          <cell r="J29">
            <v>10301997.337922942</v>
          </cell>
        </row>
        <row r="38">
          <cell r="J38">
            <v>2148599.7274473063</v>
          </cell>
        </row>
        <row r="39">
          <cell r="J39">
            <v>11237562.265891897</v>
          </cell>
        </row>
        <row r="49">
          <cell r="J49">
            <v>29031436.037645623</v>
          </cell>
        </row>
        <row r="50">
          <cell r="J50">
            <v>4348465.6597601734</v>
          </cell>
        </row>
        <row r="65">
          <cell r="G65">
            <v>502072.34949999995</v>
          </cell>
        </row>
      </sheetData>
      <sheetData sheetId="20">
        <row r="7">
          <cell r="J7">
            <v>2330688.4683513544</v>
          </cell>
        </row>
        <row r="13">
          <cell r="J13">
            <v>150748214.40251005</v>
          </cell>
        </row>
        <row r="29">
          <cell r="J29">
            <v>33076753.336746667</v>
          </cell>
        </row>
        <row r="38">
          <cell r="J38">
            <v>7594353.1730371509</v>
          </cell>
        </row>
        <row r="39">
          <cell r="J39">
            <v>39907622.536047809</v>
          </cell>
        </row>
        <row r="49">
          <cell r="J49">
            <v>34393028.601389378</v>
          </cell>
        </row>
        <row r="50">
          <cell r="J50">
            <v>4348465.6597601734</v>
          </cell>
        </row>
        <row r="65">
          <cell r="G65">
            <v>1528366.0002000001</v>
          </cell>
        </row>
      </sheetData>
      <sheetData sheetId="21">
        <row r="7">
          <cell r="J7">
            <v>18186722.662571684</v>
          </cell>
        </row>
        <row r="13">
          <cell r="J13">
            <v>282488265.92319709</v>
          </cell>
        </row>
        <row r="29">
          <cell r="J29">
            <v>43502482.972747974</v>
          </cell>
        </row>
        <row r="38">
          <cell r="J38">
            <v>13025476.067817694</v>
          </cell>
        </row>
        <row r="39">
          <cell r="J39">
            <v>72130690.65432407</v>
          </cell>
        </row>
        <row r="49">
          <cell r="J49">
            <v>120580842.4015734</v>
          </cell>
        </row>
        <row r="50">
          <cell r="J50">
            <v>4348465.6597601734</v>
          </cell>
        </row>
        <row r="65">
          <cell r="G65">
            <v>3200748.5614</v>
          </cell>
        </row>
      </sheetData>
      <sheetData sheetId="22">
        <row r="7">
          <cell r="J7">
            <v>17206894.77525669</v>
          </cell>
        </row>
        <row r="13">
          <cell r="J13">
            <v>245287681.74601507</v>
          </cell>
        </row>
        <row r="29">
          <cell r="J29">
            <v>70266202.94932276</v>
          </cell>
        </row>
        <row r="38">
          <cell r="J38">
            <v>12597145.095026938</v>
          </cell>
        </row>
        <row r="39">
          <cell r="J39">
            <v>66343805.968346201</v>
          </cell>
        </row>
        <row r="49">
          <cell r="J49">
            <v>128079844.58161633</v>
          </cell>
        </row>
        <row r="50">
          <cell r="J50">
            <v>8696931.3195203468</v>
          </cell>
        </row>
        <row r="65">
          <cell r="G65">
            <v>3171633.8848000001</v>
          </cell>
        </row>
      </sheetData>
      <sheetData sheetId="23">
        <row r="7">
          <cell r="J7">
            <v>14448576.749246297</v>
          </cell>
        </row>
        <row r="13">
          <cell r="J13">
            <v>202801683.03909063</v>
          </cell>
        </row>
        <row r="29">
          <cell r="J29">
            <v>45568387.76774957</v>
          </cell>
        </row>
        <row r="38">
          <cell r="J38">
            <v>10816773.464340799</v>
          </cell>
        </row>
        <row r="39">
          <cell r="J39">
            <v>56942937.665823609</v>
          </cell>
        </row>
        <row r="49">
          <cell r="J49">
            <v>105950913.66533016</v>
          </cell>
        </row>
        <row r="50">
          <cell r="J50">
            <v>8696931.3195203468</v>
          </cell>
        </row>
        <row r="65">
          <cell r="G65">
            <v>2542908.4035999998</v>
          </cell>
        </row>
      </sheetData>
      <sheetData sheetId="24">
        <row r="7">
          <cell r="J7">
            <v>23855417.225001223</v>
          </cell>
        </row>
        <row r="13">
          <cell r="J13">
            <v>316754013.58666384</v>
          </cell>
        </row>
        <row r="29">
          <cell r="J29">
            <v>66827246.514436014</v>
          </cell>
        </row>
        <row r="38">
          <cell r="J38">
            <v>17275552.726363976</v>
          </cell>
        </row>
        <row r="39">
          <cell r="J39">
            <v>94445533.041826352</v>
          </cell>
        </row>
        <row r="49">
          <cell r="J49">
            <v>183218516.4622632</v>
          </cell>
        </row>
        <row r="50">
          <cell r="J50">
            <v>26090793.95856104</v>
          </cell>
        </row>
        <row r="65">
          <cell r="G65">
            <v>4072623.4380000001</v>
          </cell>
        </row>
      </sheetData>
      <sheetData sheetId="25">
        <row r="7">
          <cell r="J7">
            <v>8061609.2396822283</v>
          </cell>
        </row>
        <row r="13">
          <cell r="J13">
            <v>141751175.49765757</v>
          </cell>
        </row>
        <row r="29">
          <cell r="J29">
            <v>19976208.605874125</v>
          </cell>
        </row>
        <row r="38">
          <cell r="J38">
            <v>6687002.5331211453</v>
          </cell>
        </row>
        <row r="39">
          <cell r="J39">
            <v>35266879.597662784</v>
          </cell>
        </row>
        <row r="49">
          <cell r="J49">
            <v>52580157.447164692</v>
          </cell>
        </row>
        <row r="50">
          <cell r="J50">
            <v>4348465.6597601734</v>
          </cell>
        </row>
        <row r="65">
          <cell r="G65">
            <v>1534483.1034000001</v>
          </cell>
        </row>
      </sheetData>
      <sheetData sheetId="26">
        <row r="7">
          <cell r="J7">
            <v>23327974.416549005</v>
          </cell>
        </row>
        <row r="13">
          <cell r="J13">
            <v>277640326.62889928</v>
          </cell>
        </row>
        <row r="29">
          <cell r="J29">
            <v>68365686.379396245</v>
          </cell>
        </row>
        <row r="38">
          <cell r="J38">
            <v>16411850.4373633</v>
          </cell>
        </row>
        <row r="39">
          <cell r="J39">
            <v>87539762.582223952</v>
          </cell>
        </row>
        <row r="49">
          <cell r="J49">
            <v>140053858.72456086</v>
          </cell>
        </row>
        <row r="50">
          <cell r="J50">
            <v>4348465.6597601734</v>
          </cell>
        </row>
        <row r="65">
          <cell r="G65">
            <v>3522414.6512000002</v>
          </cell>
        </row>
      </sheetData>
      <sheetData sheetId="27">
        <row r="7">
          <cell r="J7">
            <v>9515850.4301294927</v>
          </cell>
        </row>
        <row r="13">
          <cell r="J13">
            <v>116470654.10104896</v>
          </cell>
        </row>
        <row r="29">
          <cell r="J29">
            <v>33245574.806605436</v>
          </cell>
        </row>
        <row r="38">
          <cell r="J38">
            <v>6991991.9905917086</v>
          </cell>
        </row>
        <row r="39">
          <cell r="J39">
            <v>36797036.009622209</v>
          </cell>
        </row>
        <row r="49">
          <cell r="J49">
            <v>61177346.47522644</v>
          </cell>
        </row>
        <row r="50">
          <cell r="J50">
            <v>4348465.6597601734</v>
          </cell>
        </row>
        <row r="65">
          <cell r="G65">
            <v>1523397.77</v>
          </cell>
        </row>
      </sheetData>
      <sheetData sheetId="28">
        <row r="7">
          <cell r="J7">
            <v>14890588.039836241</v>
          </cell>
        </row>
        <row r="13">
          <cell r="J13">
            <v>294283501.65524215</v>
          </cell>
        </row>
        <row r="29">
          <cell r="J29">
            <v>60358405.716187663</v>
          </cell>
        </row>
        <row r="38">
          <cell r="J38">
            <v>17330072.345319152</v>
          </cell>
        </row>
        <row r="39">
          <cell r="J39">
            <v>88650895.857797623</v>
          </cell>
        </row>
        <row r="49">
          <cell r="J49">
            <v>108294675.46688883</v>
          </cell>
        </row>
        <row r="50">
          <cell r="J50">
            <v>0</v>
          </cell>
        </row>
        <row r="65">
          <cell r="G65">
            <v>3317136.0482000001</v>
          </cell>
        </row>
      </sheetData>
      <sheetData sheetId="29">
        <row r="7">
          <cell r="J7">
            <v>10450941.186233515</v>
          </cell>
        </row>
        <row r="13">
          <cell r="J13">
            <v>258777210.72963232</v>
          </cell>
        </row>
        <row r="29">
          <cell r="J29">
            <v>60033652.183470048</v>
          </cell>
        </row>
        <row r="38">
          <cell r="J38">
            <v>12142537.317803184</v>
          </cell>
        </row>
        <row r="39">
          <cell r="J39">
            <v>65903240.179548852</v>
          </cell>
        </row>
        <row r="49">
          <cell r="J49">
            <v>68920640.858928815</v>
          </cell>
        </row>
        <row r="50">
          <cell r="J50">
            <v>0</v>
          </cell>
        </row>
        <row r="65">
          <cell r="G65">
            <v>2748831.4258000003</v>
          </cell>
        </row>
      </sheetData>
      <sheetData sheetId="30">
        <row r="7">
          <cell r="J7">
            <v>12042580.173529327</v>
          </cell>
        </row>
        <row r="13">
          <cell r="J13">
            <v>171605981.27721629</v>
          </cell>
        </row>
        <row r="29">
          <cell r="J29">
            <v>40697542.324525177</v>
          </cell>
        </row>
        <row r="39">
          <cell r="J39">
            <v>8664755.2350675967</v>
          </cell>
        </row>
        <row r="40">
          <cell r="J40">
            <v>47322166.049092509</v>
          </cell>
        </row>
        <row r="50">
          <cell r="J50">
            <v>73782604.939000502</v>
          </cell>
        </row>
        <row r="51">
          <cell r="J51">
            <v>4348465.6597601734</v>
          </cell>
        </row>
        <row r="66">
          <cell r="G66">
            <v>2055257.5424000002</v>
          </cell>
        </row>
      </sheetData>
      <sheetData sheetId="31">
        <row r="7">
          <cell r="J7">
            <v>3250970.7318509039</v>
          </cell>
        </row>
        <row r="13">
          <cell r="J13">
            <v>132578229.42904417</v>
          </cell>
        </row>
        <row r="29">
          <cell r="J29">
            <v>31128889.226576183</v>
          </cell>
        </row>
        <row r="38">
          <cell r="J38">
            <v>7978730.0124030691</v>
          </cell>
        </row>
        <row r="39">
          <cell r="J39">
            <v>44429571.547202408</v>
          </cell>
        </row>
        <row r="49">
          <cell r="J49">
            <v>34422354.481308937</v>
          </cell>
        </row>
        <row r="50">
          <cell r="J50">
            <v>0</v>
          </cell>
        </row>
        <row r="65">
          <cell r="G65">
            <v>1402529.9483</v>
          </cell>
        </row>
      </sheetData>
      <sheetData sheetId="32">
        <row r="7">
          <cell r="J7">
            <v>25086505.379403576</v>
          </cell>
        </row>
        <row r="13">
          <cell r="J13">
            <v>307737044.78950632</v>
          </cell>
        </row>
        <row r="29">
          <cell r="J29">
            <v>73487859.201976255</v>
          </cell>
        </row>
        <row r="38">
          <cell r="J38">
            <v>15344164.015576353</v>
          </cell>
        </row>
        <row r="39">
          <cell r="J39">
            <v>80822969.095443293</v>
          </cell>
        </row>
        <row r="49">
          <cell r="J49">
            <v>142469392.16084364</v>
          </cell>
        </row>
        <row r="50">
          <cell r="J50">
            <v>4348465.6597601734</v>
          </cell>
        </row>
        <row r="65">
          <cell r="G65">
            <v>3779161.6398000005</v>
          </cell>
        </row>
      </sheetData>
      <sheetData sheetId="33">
        <row r="7">
          <cell r="J7">
            <v>14603655.845735604</v>
          </cell>
        </row>
        <row r="13">
          <cell r="J13">
            <v>227317200.70871192</v>
          </cell>
        </row>
        <row r="29">
          <cell r="J29">
            <v>52729193.768339805</v>
          </cell>
        </row>
        <row r="38">
          <cell r="J38">
            <v>10698444.935824774</v>
          </cell>
        </row>
        <row r="39">
          <cell r="J39">
            <v>56223302.035496578</v>
          </cell>
        </row>
        <row r="49">
          <cell r="J49">
            <v>97984989.477844298</v>
          </cell>
        </row>
        <row r="50">
          <cell r="J50">
            <v>4348465.6597601734</v>
          </cell>
        </row>
        <row r="65">
          <cell r="G65">
            <v>2701994.2864000001</v>
          </cell>
        </row>
      </sheetData>
      <sheetData sheetId="34">
        <row r="7">
          <cell r="J7">
            <v>30571209.245915495</v>
          </cell>
        </row>
        <row r="13">
          <cell r="J13">
            <v>404133218.89358717</v>
          </cell>
        </row>
        <row r="29">
          <cell r="J29">
            <v>75597897.590795621</v>
          </cell>
        </row>
        <row r="38">
          <cell r="J38">
            <v>19775347.984060768</v>
          </cell>
        </row>
        <row r="39">
          <cell r="J39">
            <v>109299654.87059928</v>
          </cell>
        </row>
        <row r="49">
          <cell r="J49">
            <v>192897201.5596188</v>
          </cell>
        </row>
        <row r="50">
          <cell r="J50">
            <v>8696931.3195203468</v>
          </cell>
        </row>
        <row r="65">
          <cell r="G65">
            <v>4843322.1042999998</v>
          </cell>
        </row>
      </sheetData>
      <sheetData sheetId="35"/>
      <sheetData sheetId="36"/>
      <sheetData sheetId="37"/>
      <sheetData sheetId="38"/>
      <sheetData sheetId="39">
        <row r="6">
          <cell r="C6" t="str">
            <v>PRELIMINARES</v>
          </cell>
        </row>
        <row r="12">
          <cell r="C12" t="str">
            <v xml:space="preserve">EXCAVACIONES , RELLENOS Y TERRAPLEN </v>
          </cell>
        </row>
        <row r="20">
          <cell r="C20" t="str">
            <v>Válvulas de compuerta, vastago no ascendente  sello elástico bridada en los siguientes diámetros:</v>
          </cell>
        </row>
        <row r="27">
          <cell r="C27" t="str">
            <v>Válvulas de compuerta, vastago no ascendente  sello elástico bridada en los siguientes diámetros:</v>
          </cell>
        </row>
        <row r="34">
          <cell r="C34" t="str">
            <v>Suministro, transporte e instalación de redes</v>
          </cell>
        </row>
        <row r="41">
          <cell r="C41" t="str">
            <v>URBANISMO</v>
          </cell>
        </row>
        <row r="51">
          <cell r="C51" t="str">
            <v>SEÑALIZACIÓN Y ELEMENTOS</v>
          </cell>
        </row>
        <row r="54">
          <cell r="C54" t="str">
            <v>AUTOMATIZACIÓN PTAP</v>
          </cell>
        </row>
      </sheetData>
      <sheetData sheetId="40">
        <row r="52">
          <cell r="B52" t="str">
            <v>INGENIERO DIRECTOR DE INTERVENTORIA</v>
          </cell>
        </row>
        <row r="53">
          <cell r="B53" t="str">
            <v>INGENIERO RESIDENTE</v>
          </cell>
        </row>
        <row r="54">
          <cell r="B54" t="str">
            <v>PROFESIONAL AMBIENTAL</v>
          </cell>
        </row>
        <row r="55">
          <cell r="B55" t="str">
            <v>PROFESIONAL SOCIAL - SYSO</v>
          </cell>
        </row>
        <row r="56">
          <cell r="B56" t="str">
            <v>INSPECTOR DE OBRA</v>
          </cell>
        </row>
        <row r="57">
          <cell r="B57" t="str">
            <v>SECRETARIA</v>
          </cell>
        </row>
        <row r="58">
          <cell r="B58" t="str">
            <v>MENSAJERO</v>
          </cell>
        </row>
        <row r="59">
          <cell r="B59" t="str">
            <v>ABOGADO</v>
          </cell>
        </row>
        <row r="60">
          <cell r="B60" t="str">
            <v>CONTADOR</v>
          </cell>
        </row>
        <row r="61">
          <cell r="B61" t="str">
            <v>ALMACENISTA</v>
          </cell>
        </row>
        <row r="65">
          <cell r="B65" t="str">
            <v>M.O. ALBANILERIA 1 AYUDANTE</v>
          </cell>
        </row>
        <row r="66">
          <cell r="B66" t="str">
            <v>M.O. ALBANILERIA 1 AYUDANTE-1 OFI</v>
          </cell>
        </row>
        <row r="67">
          <cell r="B67" t="str">
            <v>M.O. ALBANILERIA 2 AYUDANTE</v>
          </cell>
        </row>
        <row r="68">
          <cell r="B68" t="str">
            <v>M.O. ALBANILERIA 2 AYUDANTE-1 OFI</v>
          </cell>
        </row>
        <row r="69">
          <cell r="B69" t="str">
            <v>M.O. ALBANILERIA 3 AYUDANTE</v>
          </cell>
        </row>
        <row r="70">
          <cell r="B70" t="str">
            <v>M.O. ALBANILERIA 3 AYUDANTE-1 OIF</v>
          </cell>
        </row>
        <row r="71">
          <cell r="B71" t="str">
            <v>M.O. ALBANILERIA 4 AYUDANTE</v>
          </cell>
        </row>
        <row r="72">
          <cell r="B72" t="str">
            <v>M.O. ALBANILERIA 4 AYUDANTE-1 OFI</v>
          </cell>
        </row>
        <row r="73">
          <cell r="B73" t="str">
            <v>M.O. ALBANILERIA 5 AYUDANTE-1 OFI</v>
          </cell>
        </row>
        <row r="74">
          <cell r="B74" t="str">
            <v>M.O. ALBAÑILERIA 1 OFICIAL</v>
          </cell>
        </row>
        <row r="75">
          <cell r="B75" t="str">
            <v>M.O. ELECTRICAS 1 AYUDANTE-1 OFI</v>
          </cell>
        </row>
        <row r="76">
          <cell r="B76" t="str">
            <v>M.O. ELECTRICAS 2 AYUDANTE-1 OFI</v>
          </cell>
        </row>
        <row r="77">
          <cell r="B77" t="str">
            <v>M.O. ELECTRICAS 3 AYUD-1 OFI-1 PROF</v>
          </cell>
        </row>
        <row r="78">
          <cell r="B78" t="str">
            <v>M.O. HIDROSANIT. 1 AYUDANTE-1 OFI</v>
          </cell>
        </row>
        <row r="79">
          <cell r="B79" t="str">
            <v>M.O. HIDROSANIT. 2 AYUDANTE - 1 OFIC.</v>
          </cell>
        </row>
        <row r="80">
          <cell r="B80" t="str">
            <v>M.O. INSTAL.HIDR. 1 AYUDANTE-1 OFIC</v>
          </cell>
        </row>
        <row r="81">
          <cell r="B81" t="str">
            <v>M.O. METALISTERIA 1 AYUDANTE-1 OFI</v>
          </cell>
        </row>
        <row r="82">
          <cell r="B82" t="str">
            <v>M.O. METALISTERIA 2 AYUDANTE-1 OFI</v>
          </cell>
        </row>
        <row r="83">
          <cell r="B83" t="str">
            <v>M.O. PINTURA 1 AYUDANTE-1 OFI</v>
          </cell>
        </row>
        <row r="84">
          <cell r="B84" t="str">
            <v>M.O. PINTURA 1 OFI</v>
          </cell>
        </row>
        <row r="85">
          <cell r="B85" t="str">
            <v>M.O. PINTURA 2 AYUDANTES - 1 OF</v>
          </cell>
        </row>
        <row r="86">
          <cell r="B86" t="str">
            <v>M.O. TOPOGRAFIA 1 CADENERO-1 TOP</v>
          </cell>
        </row>
        <row r="87">
          <cell r="B87" t="str">
            <v>M.O. TOPOGRAFIA 2 CADENERO-1 TOP</v>
          </cell>
        </row>
      </sheetData>
      <sheetData sheetId="41"/>
      <sheetData sheetId="42"/>
      <sheetData sheetId="43"/>
      <sheetData sheetId="44"/>
      <sheetData sheetId="45"/>
      <sheetData sheetId="46"/>
      <sheetData sheetId="47"/>
      <sheetData sheetId="48"/>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MATER Y M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MATER Y M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062"/>
      <sheetName val="REC-COD,"/>
      <sheetName val="2,2,6,1 Pilotes 0,30"/>
      <sheetName val="LISTA DE PRECIOS"/>
      <sheetName val="Listado"/>
      <sheetName val="GCB2000"/>
      <sheetName val="FORMULA"/>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p"/>
      <sheetName val="c2.5y2.6"/>
      <sheetName val="Presup_Cancha"/>
      <sheetName val="CRA.MODI"/>
      <sheetName val="K16+000 AL K18+500"/>
      <sheetName val="K23+200 AL K24+700"/>
      <sheetName val="k18+500 AL K23+050"/>
      <sheetName val="Presupuesto PUENTE"/>
      <sheetName val="VOLUMENES (4)"/>
      <sheetName val="VOLUMENES (4SA)"/>
      <sheetName val="CLASIFICACION"/>
      <sheetName val="Bajadas"/>
      <sheetName val="NARIÑO"/>
      <sheetName val="5. ELECTRICO"/>
      <sheetName val=" Liquidacion de Obra por Tramo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FINANC"/>
      <sheetName val="TODAS"/>
      <sheetName val="skj452"/>
      <sheetName val="ita878"/>
      <sheetName val="aea-944"/>
      <sheetName val="dub-823"/>
      <sheetName val="gpi 526"/>
      <sheetName val="xxj617"/>
      <sheetName val="sng_855"/>
      <sheetName val="vea 374"/>
      <sheetName val="hfb024"/>
      <sheetName val="paj825"/>
      <sheetName val="PREACTA_61"/>
      <sheetName val="A_P_U1"/>
      <sheetName val="PREACTA_6"/>
      <sheetName val="A_P_U"/>
      <sheetName val="OCTUBRE"/>
      <sheetName val="Hoja2"/>
      <sheetName val="Cuadr."/>
      <sheetName val="PUNITARIOS PARA 241201 2S.xls"/>
      <sheetName val="OBRAS SES"/>
      <sheetName val="SALARIOS"/>
      <sheetName val="inst"/>
      <sheetName val="materiales"/>
      <sheetName val="otro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MANO DE OBRA"/>
      <sheetName val="SUB ANALISI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didas"/>
      <sheetName val="Curva-sistema"/>
      <sheetName val="Curva.bomba"/>
      <sheetName val="Datos-Gráfica-Apartada"/>
      <sheetName val="Gráf.-Apartada-01"/>
      <sheetName val="Datos Garavito"/>
      <sheetName val="Gráfica Garavito"/>
      <sheetName val="Estado Resumen"/>
      <sheetName val="Linea de Impulsion"/>
      <sheetName val="items"/>
      <sheetName val="Linea de Impulsion.xls"/>
      <sheetName val="Linea%20de%20Impulsion.xls"/>
      <sheetName val="1.1"/>
      <sheetName val="1.2"/>
      <sheetName val="1.3"/>
      <sheetName val="2.1"/>
      <sheetName val="2.2"/>
      <sheetName val="3.1"/>
      <sheetName val="3.2"/>
      <sheetName val="3.3"/>
      <sheetName val="3.4"/>
      <sheetName val="3.5"/>
      <sheetName val="4.1"/>
      <sheetName val="4.2"/>
      <sheetName val="5.1"/>
      <sheetName val="5.2"/>
      <sheetName val="5.3"/>
      <sheetName val="6.1"/>
      <sheetName val="6.2"/>
      <sheetName val="6.3"/>
      <sheetName val="6.4"/>
      <sheetName val="7.1"/>
      <sheetName val="7.2"/>
      <sheetName val="Curva_bomba"/>
      <sheetName val="Gráf_-Apartada-01"/>
      <sheetName val="Datos_Garavito"/>
      <sheetName val="Gráfica_Garavito"/>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no de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 val="Mano de obra"/>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 sheetId="9"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 val="Mano de obra"/>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 sheetId="9"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de Obra Extra"/>
      <sheetName val="BASE"/>
      <sheetName val="NOMINA"/>
      <sheetName val="GASTOS FIJOS"/>
      <sheetName val="PRODUCTOS"/>
    </sheetNames>
    <sheetDataSet>
      <sheetData sheetId="0"/>
      <sheetData sheetId="1" refreshError="1"/>
      <sheetData sheetId="2" refreshError="1"/>
      <sheetData sheetId="3" refreshError="1"/>
      <sheetData sheetId="4"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de Obra Extra"/>
      <sheetName val="BASE"/>
      <sheetName val="NOMINA"/>
      <sheetName val="GASTOS FIJOS"/>
      <sheetName val="PRODUCTOS"/>
    </sheetNames>
    <sheetDataSet>
      <sheetData sheetId="0"/>
      <sheetData sheetId="1" refreshError="1"/>
      <sheetData sheetId="2" refreshError="1"/>
      <sheetData sheetId="3" refreshError="1"/>
      <sheetData sheetId="4"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LISTA CÓDIGOS"/>
      <sheetName val="BASE APU"/>
      <sheetName val="MANO DE OBRA"/>
      <sheetName val="INSUMOS"/>
      <sheetName val="EQUIPOS"/>
      <sheetName val="MATERIALES"/>
      <sheetName val="ESTRUCTURAS"/>
      <sheetName val="TRANSPORTE"/>
      <sheetName val="Cálculo"/>
      <sheetName val="QUAL2K"/>
      <sheetName val="Headwater"/>
      <sheetName val="Reach"/>
      <sheetName val="Reach Rates"/>
      <sheetName val="Initial Conditions"/>
      <sheetName val="Air Temperature"/>
      <sheetName val="Dew Point Temperature"/>
      <sheetName val="Wind Speed"/>
      <sheetName val="Cloud Cover"/>
      <sheetName val="Shade"/>
      <sheetName val="Solar"/>
      <sheetName val="Light and Heat"/>
      <sheetName val="Point Sources"/>
      <sheetName val="Diffuse Sources"/>
      <sheetName val="Rates"/>
      <sheetName val="Fitness"/>
      <sheetName val="Fitness_1"/>
      <sheetName val="Auto-calibration"/>
      <sheetName val="warnings"/>
      <sheetName val="Hydraulics Data"/>
      <sheetName val="Temperature Data"/>
      <sheetName val="WQ Data"/>
      <sheetName val="WQ Data Min"/>
      <sheetName val="WQ Data Max"/>
      <sheetName val="Diel Data"/>
      <sheetName val="Source Summary"/>
      <sheetName val="Hydraulics Summary"/>
      <sheetName val="Temperature Output"/>
      <sheetName val="WQ Output"/>
      <sheetName val="WQ Min"/>
      <sheetName val="WQ Max"/>
      <sheetName val="Sediment Fluxes"/>
      <sheetName val="Diel Water Column"/>
      <sheetName val="Diel Hyporheic"/>
      <sheetName val="Diel Fluxes"/>
      <sheetName val="Travel Time"/>
      <sheetName val="Flow"/>
      <sheetName val="Velocity"/>
      <sheetName val="Depth"/>
      <sheetName val="Reaeration"/>
      <sheetName val="Temperature"/>
      <sheetName val="Conductivity"/>
      <sheetName val="ISS"/>
      <sheetName val="Dissolved Oxygen"/>
      <sheetName val="Detritus"/>
      <sheetName val="CBOD slow"/>
      <sheetName val="CBOD fast"/>
      <sheetName val="CBODu"/>
      <sheetName val="Organic N"/>
      <sheetName val="NH4"/>
      <sheetName val="NO3"/>
      <sheetName val="Organic P"/>
      <sheetName val="Inorganic P"/>
      <sheetName val="Phytoplankton"/>
      <sheetName val="Bot Algae mgA per m2"/>
      <sheetName val="Bot Algae gD per m2"/>
      <sheetName val="Int N mgN per mgA"/>
      <sheetName val="Int P mgP per mgA"/>
      <sheetName val="Int N mgN per gD"/>
      <sheetName val="Int P mgP per gD"/>
      <sheetName val="Hyporheic biofilm"/>
      <sheetName val="Alkalinity"/>
      <sheetName val="pH"/>
      <sheetName val="Pathogens"/>
      <sheetName val="Generic"/>
      <sheetName val="NH3"/>
      <sheetName val="Total N"/>
      <sheetName val="NTK"/>
      <sheetName val="Total P"/>
      <sheetName val="TSS"/>
      <sheetName val="SOD"/>
      <sheetName val="CH4 Sed Flux"/>
      <sheetName val="NH4 Sed Flux"/>
      <sheetName val="NO3 Sed Flux"/>
      <sheetName val="Inorganic P Sed Flux"/>
      <sheetName val="Temp Diel"/>
      <sheetName val="DO Diel"/>
      <sheetName val="pH Diel"/>
      <sheetName val="Cond Diel"/>
      <sheetName val="ISS Diel"/>
      <sheetName val="TSS Diel"/>
      <sheetName val="Detritus Diel"/>
      <sheetName val="Slow CBOD Diel"/>
      <sheetName val="Fast CBOD Diel"/>
      <sheetName val="TN Diel"/>
      <sheetName val="Norg Diel"/>
      <sheetName val="NH4 Diel"/>
      <sheetName val="NO3 Diel"/>
      <sheetName val="NH3 Diel"/>
      <sheetName val="TP Diel"/>
      <sheetName val="Porg Diel"/>
      <sheetName val="Inorganic P Diel"/>
      <sheetName val="Pathogens Diel"/>
      <sheetName val="Generic Diel"/>
      <sheetName val="Alk Diel"/>
      <sheetName val="Phyto Diel"/>
      <sheetName val="Bot Algae Diel"/>
      <sheetName val="Bot Algae Internal"/>
      <sheetName val="Bot Algae Limits"/>
      <sheetName val="Sed Flux DO"/>
      <sheetName val="Sed Flux CBOD"/>
      <sheetName val="Sed Flux NH4"/>
      <sheetName val="Sed Flux NO3"/>
      <sheetName val="Sed Flux SRP"/>
      <sheetName val="Sed Flux IC"/>
      <sheetName val="Heat Flux"/>
      <sheetName val="DO Flux"/>
      <sheetName val="CO2 Flux"/>
      <sheetName val="Read Me"/>
      <sheetName val="Thames Diur Data"/>
      <sheetName val="BC Diur Data"/>
      <sheetName val="Base de Diseño"/>
      <sheetName val="Ma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refreshError="1"/>
      <sheetData sheetId="132"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RESUMEN PROPUESTA"/>
      <sheetName val="PTO"/>
      <sheetName val="APUS"/>
      <sheetName val="INSUMOS"/>
      <sheetName val="Informe de Obra Extra"/>
    </sheetNames>
    <sheetDataSet>
      <sheetData sheetId="0"/>
      <sheetData sheetId="1">
        <row r="14">
          <cell r="D14">
            <v>410000</v>
          </cell>
        </row>
      </sheetData>
      <sheetData sheetId="2"/>
      <sheetData sheetId="3" refreshError="1"/>
      <sheetData sheetId="4">
        <row r="1468">
          <cell r="J1468">
            <v>26637.840440659595</v>
          </cell>
        </row>
      </sheetData>
      <sheetData sheetId="5"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Hoja1"/>
      <sheetName val="CANALETA9"/>
      <sheetName val="Solicitud de Servicios"/>
      <sheetName val="INSUMOS"/>
      <sheetName val="CF y CV"/>
      <sheetName val="LISTA CÓDIGOS"/>
      <sheetName val="BASE APU"/>
      <sheetName val="MANO DE OBRA"/>
      <sheetName val="EQUIPOS"/>
      <sheetName val="MATERIALES"/>
      <sheetName val="ESTRUCTURAS"/>
      <sheetName val="TRANSPORTE"/>
      <sheetName val="Sábana"/>
      <sheetName val="Index"/>
      <sheetName val="BAS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REC-COD,"/>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CRONOGRAMA DE OBRA "/>
      <sheetName val="Red Principal"/>
      <sheetName val="RESUMEN obra"/>
      <sheetName val="1, CAPT Y DES"/>
      <sheetName val="2,ADUCCIÓN"/>
      <sheetName val="4, Opt. PTAP existente"/>
      <sheetName val="8, REDES1"/>
      <sheetName val="9, REDES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BASE CTOS"/>
      <sheetName val="BASE"/>
      <sheetName val="RESUMEN PROPUE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3">
          <cell r="C3">
            <v>0.2</v>
          </cell>
        </row>
      </sheetData>
      <sheetData sheetId="19"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BASE CTOS"/>
      <sheetName val="BASE"/>
      <sheetName val="RESUMEN PROPUE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3">
          <cell r="C3">
            <v>0.2</v>
          </cell>
        </row>
      </sheetData>
      <sheetData sheetId="19"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 val="BASE"/>
      <sheetName val="Tabla 1.1"/>
    </sheetNames>
    <sheetDataSet>
      <sheetData sheetId="0">
        <row r="5">
          <cell r="C5" t="str">
            <v>INFORME SEMANAL DE AVANCE DE OBRA CIVIL</v>
          </cell>
        </row>
      </sheetData>
      <sheetData sheetId="1" refreshError="1"/>
      <sheetData sheetId="2"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Obra Cívil"/>
      <sheetName val="BASE"/>
      <sheetName val="Tabla 1.1"/>
    </sheetNames>
    <sheetDataSet>
      <sheetData sheetId="0">
        <row r="5">
          <cell r="C5" t="str">
            <v>INFORME SEMANAL DE AVANCE DE OBRA CIVIL</v>
          </cell>
        </row>
      </sheetData>
      <sheetData sheetId="1" refreshError="1"/>
      <sheetData sheetId="2"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 val="Informe Obra Cívil"/>
      <sheetName val="BASE"/>
    </sheetNames>
    <sheetDataSet>
      <sheetData sheetId="0">
        <row r="4">
          <cell r="B4" t="str">
            <v>SOLICITUD DE SERVICIOS</v>
          </cell>
        </row>
      </sheetData>
      <sheetData sheetId="1" refreshError="1"/>
      <sheetData sheetId="2"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de Servicios"/>
      <sheetName val="Informe Obra Cívil"/>
      <sheetName val="BASE"/>
    </sheetNames>
    <sheetDataSet>
      <sheetData sheetId="0">
        <row r="4">
          <cell r="B4" t="str">
            <v>SOLICITUD DE SERVICIOS</v>
          </cell>
        </row>
      </sheetData>
      <sheetData sheetId="1" refreshError="1"/>
      <sheetData sheetId="2"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Informe Obra Cívil"/>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 sheetId="2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Informe Obra Cívil"/>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ow r="1">
          <cell r="A1" t="str">
            <v>CODIGO</v>
          </cell>
        </row>
      </sheetData>
      <sheetData sheetId="19"/>
      <sheetData sheetId="20">
        <row r="1">
          <cell r="A1" t="str">
            <v>CODIGO</v>
          </cell>
        </row>
      </sheetData>
      <sheetData sheetId="21"/>
      <sheetData sheetId="22"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REC-COD,"/>
      <sheetName val="Solicitud de Servicio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El Paraiso"/>
      <sheetName val="Red El Paraiso"/>
      <sheetName val="APU RED EL PARAISO"/>
      <sheetName val="Sol. Ind."/>
      <sheetName val="APU"/>
      <sheetName val="OBRAS SES"/>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 val="LISTA"/>
      <sheetName val="LISTA2"/>
      <sheetName val="ANAL.PRESTACIONES"/>
      <sheetName val="CUADRI"/>
      <sheetName val="MORTERO"/>
      <sheetName val="CONCRETO"/>
      <sheetName val="PRELIMINAR"/>
      <sheetName val="ZAPA.VIGAS"/>
      <sheetName val="LEVANTE"/>
      <sheetName val="PAÑE-ENCHA-PISO"/>
      <sheetName val="PAVIM.RIGIDO"/>
      <sheetName val="HIDROSANI"/>
      <sheetName val="APAR-ACCESORIO"/>
      <sheetName val="CARPINTERIA"/>
      <sheetName val="ELECTRICO"/>
      <sheetName val="PINTURA"/>
      <sheetName val="RELLENO-RETIRO"/>
      <sheetName val="OBR.EXTERIORES"/>
      <sheetName val="GENERAL"/>
      <sheetName val="Cronograma"/>
      <sheetName val="FINANZAS"/>
      <sheetName val="FSE - 01"/>
      <sheetName val="ESTADO DE INGRESO"/>
      <sheetName val="OTROS ITEMS DIFERENTES"/>
      <sheetName val="EXPLANACION"/>
      <sheetName val="A.U.I"/>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OBRAS SES"/>
      <sheetName val="BASE"/>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cuad2_12"/>
      <sheetName val="cuad2_22"/>
      <sheetName val="cuad2_32"/>
      <sheetName val="cuad2_42"/>
      <sheetName val="c2_5y2_63"/>
      <sheetName val="Cambio_redes2"/>
      <sheetName val="Cambio_A_P2"/>
      <sheetName val="Cambio_por_ajustes2"/>
      <sheetName val="Instalación_redes2"/>
      <sheetName val="Instalación_A_P2"/>
      <sheetName val="Instalación_por_ajustes2"/>
      <sheetName val="LUMINARIAS_CAMBIO19992"/>
      <sheetName val="LUMINARIAS_CAMBIO20002"/>
      <sheetName val="LUMINARIAS_CAMBIO20012"/>
      <sheetName val="LUMINARIAS_CAMBIO20022"/>
      <sheetName val="LUMINARIAS_INST19992"/>
      <sheetName val="LUMINARIAS_INST20002"/>
      <sheetName val="LUMINARIAS_INST20012"/>
      <sheetName val="LUMINARIAS_INST20022"/>
      <sheetName val="LUMINARIAS_RETIRO_1999-20022"/>
      <sheetName val="RESUMEN_LUMINARIAS2"/>
      <sheetName val="REMUNERACIÓN_LUMINARIAS2"/>
      <sheetName val="REMUNERACIÓN_POSTERÍA_Y_REDES2"/>
      <sheetName val="REMUNERACIÓN_TRAFOS2"/>
      <sheetName val="RESUMEN_REMUNERACIÓN2"/>
      <sheetName val="cuad2_13"/>
      <sheetName val="cuad2_23"/>
      <sheetName val="cuad2_33"/>
      <sheetName val="cuad2_43"/>
      <sheetName val="c2_5y2_64"/>
      <sheetName val="Cambio_redes3"/>
      <sheetName val="Cambio_A_P3"/>
      <sheetName val="Cambio_por_ajustes3"/>
      <sheetName val="Instalación_redes3"/>
      <sheetName val="Instalación_A_P3"/>
      <sheetName val="Instalación_por_ajustes3"/>
      <sheetName val="LUMINARIAS_CAMBIO19993"/>
      <sheetName val="LUMINARIAS_CAMBIO20003"/>
      <sheetName val="LUMINARIAS_CAMBIO20013"/>
      <sheetName val="LUMINARIAS_CAMBIO20023"/>
      <sheetName val="LUMINARIAS_INST19993"/>
      <sheetName val="LUMINARIAS_INST20003"/>
      <sheetName val="LUMINARIAS_INST20013"/>
      <sheetName val="LUMINARIAS_INST20023"/>
      <sheetName val="LUMINARIAS_RETIRO_1999-20023"/>
      <sheetName val="RESUMEN_LUMINARIAS3"/>
      <sheetName val="REMUNERACIÓN_LUMINARIAS3"/>
      <sheetName val="REMUNERACIÓN_POSTERÍA_Y_REDES3"/>
      <sheetName val="REMUNERACIÓN_TRAFOS3"/>
      <sheetName val="RESUMEN_REMUNERACIÓN3"/>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 val="TOTAL_SUB12"/>
      <sheetName val="TOTAL1(MODIF_)2"/>
      <sheetName val="TOTAL_SUB1"/>
      <sheetName val="TOTAL1(MODIF_)"/>
      <sheetName val="TOTAL_SUB11"/>
      <sheetName val="TOTAL1(MODIF_)1"/>
      <sheetName val="BASE"/>
      <sheetName val="FINANZAS"/>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 val="Hoja2"/>
      <sheetName val="c2.5y2.6"/>
    </sheetNames>
    <sheetDataSet>
      <sheetData sheetId="0"/>
      <sheetData sheetId="1" refreshError="1"/>
      <sheetData sheetId="2"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Liquidacion de Obra por Tramos"/>
      <sheetName val="Hoja2"/>
      <sheetName val="c2.5y2.6"/>
    </sheetNames>
    <sheetDataSet>
      <sheetData sheetId="0"/>
      <sheetData sheetId="1" refreshError="1"/>
      <sheetData sheetId="2"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640"/>
      <sheetName val="1_Preliminares"/>
      <sheetName val="2_Cimentación_Est.Met"/>
      <sheetName val="4_HS"/>
      <sheetName val="6_Pisos"/>
      <sheetName val="8_Dotación_Pintura"/>
      <sheetName val="Insumos"/>
      <sheetName val="Equipo_Trans "/>
      <sheetName val="M.Obra"/>
      <sheetName val="desmonte"/>
      <sheetName val="Hoja2"/>
    </sheetNames>
    <sheetDataSet>
      <sheetData sheetId="0"/>
      <sheetData sheetId="1"/>
      <sheetData sheetId="2">
        <row r="13">
          <cell r="J13" t="str">
            <v>M³</v>
          </cell>
        </row>
      </sheetData>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sup_640"/>
      <sheetName val="1_Preliminares"/>
      <sheetName val="2_Cimentación_Est.Met"/>
      <sheetName val="4_HS"/>
      <sheetName val="6_Pisos"/>
      <sheetName val="8_Dotación_Pintura"/>
      <sheetName val="Insumos"/>
      <sheetName val="Equipo_Trans "/>
      <sheetName val="M.Obra"/>
      <sheetName val="desmonte"/>
      <sheetName val="Hoja2"/>
    </sheetNames>
    <sheetDataSet>
      <sheetData sheetId="0"/>
      <sheetData sheetId="1"/>
      <sheetData sheetId="2">
        <row r="13">
          <cell r="J13" t="str">
            <v>M³</v>
          </cell>
        </row>
      </sheetData>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Red Los Balsos"/>
      <sheetName val="Red El Edén"/>
      <sheetName val="Red Principal"/>
      <sheetName val="La Esperanza"/>
      <sheetName val="APU"/>
      <sheetName val="BASE CTOS"/>
      <sheetName val=" Liquidacion de Obra por Tram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desmonte"/>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desmonte"/>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 val="BASE_CTOS"/>
      <sheetName val="BASE_CTOS2"/>
      <sheetName val="BASE_CTOS1"/>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sheetData sheetId="8"/>
      <sheetData sheetId="9"/>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 val="Presup_Cancha"/>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25.1. PRESUPUESTO"/>
      <sheetName val="APU "/>
      <sheetName val="BASE"/>
      <sheetName val="25.3. BASE CTOS"/>
      <sheetName val="FORMULARIO 6 AU"/>
      <sheetName val="25.4. AIU"/>
      <sheetName val="25.6. INVERSIÓN_AMBIENTAL"/>
      <sheetName val="25.7. PRESTACIONES"/>
      <sheetName val="25.8 POLIZAS"/>
      <sheetName val="25.9. RESUMEN OBRA"/>
      <sheetName val="24.7.1. CANTIDADES MOV. TIERRA"/>
      <sheetName val="24.7.2. CANT T. RECIRCULACION"/>
      <sheetName val="24.9.3. CANT T. HOMOGENIZADOR"/>
      <sheetName val="24.9.4. CANT T. CLARIFICADO"/>
      <sheetName val="24.9.5. CANT T. ESPSADOR"/>
      <sheetName val="25.9.6. CANT REDES CONEXION"/>
      <sheetName val="25.9.7. CANTIDADES-ALDO"/>
      <sheetName val="25.9.8. CANT ESTACION DE BOMBEO"/>
      <sheetName val="-Herramienta-"/>
      <sheetName val="Mano de Obra"/>
      <sheetName val="-Materiales-"/>
      <sheetName val="1. PP_ELECTRICO"/>
      <sheetName val="2. Items"/>
      <sheetName val="BIOS"/>
      <sheetName val="CABEZOTE"/>
      <sheetName val="CANTIDADES LECHOS"/>
      <sheetName val="COTIZACIÓN-METACOL "/>
      <sheetName val="COTIZACIÓN-ACUATUBOS"/>
      <sheetName val="Hoja2"/>
      <sheetName val="Hoja1"/>
    </sheetNames>
    <sheetDataSet>
      <sheetData sheetId="0"/>
      <sheetData sheetId="1"/>
      <sheetData sheetId="2"/>
      <sheetData sheetId="3">
        <row r="8">
          <cell r="D8">
            <v>0.59289999999999998</v>
          </cell>
        </row>
      </sheetData>
      <sheetData sheetId="4">
        <row r="19">
          <cell r="B19">
            <v>425629</v>
          </cell>
        </row>
      </sheetData>
      <sheetData sheetId="5"/>
      <sheetData sheetId="6">
        <row r="57">
          <cell r="D57" t="e">
            <v>#REF!</v>
          </cell>
        </row>
      </sheetData>
      <sheetData sheetId="7"/>
      <sheetData sheetId="8"/>
      <sheetData sheetId="9"/>
      <sheetData sheetId="10"/>
      <sheetData sheetId="11"/>
      <sheetData sheetId="12">
        <row r="29">
          <cell r="K29" t="str">
            <v>SI</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0.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5"/>
    <pageSetUpPr fitToPage="1"/>
  </sheetPr>
  <dimension ref="B1:M28"/>
  <sheetViews>
    <sheetView showGridLines="0" zoomScale="115" zoomScaleNormal="115" zoomScaleSheetLayoutView="100" workbookViewId="0">
      <selection activeCell="I6" sqref="I6"/>
    </sheetView>
  </sheetViews>
  <sheetFormatPr baseColWidth="10" defaultColWidth="9.140625" defaultRowHeight="15" x14ac:dyDescent="0.25"/>
  <cols>
    <col min="2" max="2" width="6.28515625" bestFit="1" customWidth="1"/>
    <col min="3" max="3" width="9.7109375" style="111" bestFit="1" customWidth="1"/>
    <col min="4" max="4" width="9.140625" bestFit="1" customWidth="1"/>
    <col min="5" max="5" width="11.140625" customWidth="1"/>
    <col min="6" max="6" width="12.28515625" bestFit="1" customWidth="1"/>
    <col min="7" max="7" width="21.85546875" customWidth="1"/>
    <col min="8" max="8" width="20.7109375" customWidth="1"/>
    <col min="9" max="9" width="21.5703125" customWidth="1"/>
    <col min="10" max="11" width="19.140625" customWidth="1"/>
    <col min="12" max="12" width="13" customWidth="1"/>
    <col min="13" max="13" width="19.85546875" hidden="1" customWidth="1"/>
    <col min="14" max="14" width="0" hidden="1" customWidth="1"/>
  </cols>
  <sheetData>
    <row r="1" spans="2:12" ht="15.75" thickBot="1" x14ac:dyDescent="0.3"/>
    <row r="2" spans="2:12" x14ac:dyDescent="0.25">
      <c r="B2" s="657" t="s">
        <v>96</v>
      </c>
      <c r="C2" s="658"/>
      <c r="D2" s="658"/>
      <c r="E2" s="658"/>
      <c r="F2" s="658"/>
      <c r="G2" s="658"/>
      <c r="H2" s="659"/>
    </row>
    <row r="3" spans="2:12" x14ac:dyDescent="0.25">
      <c r="B3" s="660" t="s">
        <v>97</v>
      </c>
      <c r="C3" s="661"/>
      <c r="D3" s="661"/>
      <c r="E3" s="661"/>
      <c r="F3" s="661"/>
      <c r="G3" s="661"/>
      <c r="H3" s="662"/>
    </row>
    <row r="4" spans="2:12" ht="23.25" customHeight="1" x14ac:dyDescent="0.25">
      <c r="B4" s="663" t="s">
        <v>810</v>
      </c>
      <c r="C4" s="664"/>
      <c r="D4" s="664"/>
      <c r="E4" s="664"/>
      <c r="F4" s="664"/>
      <c r="G4" s="664"/>
      <c r="H4" s="665"/>
    </row>
    <row r="5" spans="2:12" ht="24" x14ac:dyDescent="0.25">
      <c r="B5" s="157"/>
      <c r="C5" s="113"/>
      <c r="D5" s="666" t="s">
        <v>151</v>
      </c>
      <c r="E5" s="666"/>
      <c r="F5" s="153">
        <v>10</v>
      </c>
      <c r="G5" s="152" t="s">
        <v>152</v>
      </c>
      <c r="H5" s="158">
        <v>32</v>
      </c>
    </row>
    <row r="6" spans="2:12" x14ac:dyDescent="0.25">
      <c r="B6" s="159" t="s">
        <v>0</v>
      </c>
      <c r="C6" s="671" t="s">
        <v>1</v>
      </c>
      <c r="D6" s="671"/>
      <c r="E6" s="671"/>
      <c r="F6" s="671"/>
      <c r="G6" s="116" t="s">
        <v>94</v>
      </c>
      <c r="H6" s="160" t="s">
        <v>95</v>
      </c>
    </row>
    <row r="7" spans="2:12" s="119" customFormat="1" ht="13.5" customHeight="1" x14ac:dyDescent="0.2">
      <c r="B7" s="541">
        <v>1</v>
      </c>
      <c r="C7" s="667" t="s">
        <v>244</v>
      </c>
      <c r="D7" s="667"/>
      <c r="E7" s="667"/>
      <c r="F7" s="667"/>
      <c r="G7" s="295">
        <f>+'PPTO OFICIAL (Entidad)'!G58</f>
        <v>6971136513.536478</v>
      </c>
      <c r="H7" s="294">
        <f>+'PPTO OFICIAL (Entidad)'!H58</f>
        <v>1652353847.3588629</v>
      </c>
      <c r="I7" s="380"/>
      <c r="J7" s="380"/>
      <c r="K7" s="380"/>
    </row>
    <row r="8" spans="2:12" s="119" customFormat="1" ht="12.75" x14ac:dyDescent="0.2">
      <c r="B8" s="161">
        <f>+B7+1</f>
        <v>2</v>
      </c>
      <c r="C8" s="670" t="s">
        <v>245</v>
      </c>
      <c r="D8" s="670"/>
      <c r="E8" s="670"/>
      <c r="F8" s="670"/>
      <c r="G8" s="146">
        <f>+'PPTO OFICIAL (Entidad)'!G122</f>
        <v>5052635436.0280113</v>
      </c>
      <c r="H8" s="162">
        <f>+'PPTO OFICIAL (Entidad)'!H122</f>
        <v>810287260.94701946</v>
      </c>
      <c r="I8" s="307"/>
      <c r="J8" s="307"/>
      <c r="K8" s="307"/>
      <c r="L8" s="381"/>
    </row>
    <row r="9" spans="2:12" s="119" customFormat="1" ht="12.75" x14ac:dyDescent="0.2">
      <c r="B9" s="161">
        <f>+B8+1</f>
        <v>3</v>
      </c>
      <c r="C9" s="670" t="s">
        <v>154</v>
      </c>
      <c r="D9" s="670"/>
      <c r="E9" s="670"/>
      <c r="F9" s="670"/>
      <c r="G9" s="146">
        <f>+'PPTO OFICIAL (Entidad)'!G8</f>
        <v>1017405437.6371261</v>
      </c>
      <c r="H9" s="162">
        <f>+'PPTO OFICIAL (Entidad)'!H8</f>
        <v>258848372.97593185</v>
      </c>
      <c r="I9" s="307"/>
      <c r="J9" s="307"/>
      <c r="K9" s="307"/>
      <c r="L9" s="381"/>
    </row>
    <row r="10" spans="2:12" s="119" customFormat="1" ht="12.75" x14ac:dyDescent="0.2">
      <c r="B10" s="161">
        <f>+B9+1</f>
        <v>4</v>
      </c>
      <c r="C10" s="670" t="s">
        <v>733</v>
      </c>
      <c r="D10" s="670"/>
      <c r="E10" s="670"/>
      <c r="F10" s="670"/>
      <c r="G10" s="146">
        <f>+'PPTO OFICIAL (Entidad)'!G242</f>
        <v>902704370.19884527</v>
      </c>
      <c r="H10" s="162">
        <f>+'PPTO OFICIAL (Entidad)'!H242</f>
        <v>878785527.73571074</v>
      </c>
      <c r="I10" s="307"/>
      <c r="J10" s="307"/>
      <c r="K10" s="307"/>
      <c r="L10" s="381"/>
    </row>
    <row r="11" spans="2:12" s="119" customFormat="1" ht="12.75" x14ac:dyDescent="0.2">
      <c r="B11" s="164"/>
      <c r="C11" s="130"/>
      <c r="E11" s="654" t="s">
        <v>99</v>
      </c>
      <c r="F11" s="654"/>
      <c r="G11" s="155">
        <f>ROUND(SUM(G7:G10),0)</f>
        <v>13943881757</v>
      </c>
      <c r="H11" s="165"/>
      <c r="I11" s="307"/>
      <c r="J11" s="307"/>
      <c r="K11" s="307"/>
      <c r="L11" s="381"/>
    </row>
    <row r="12" spans="2:12" s="119" customFormat="1" ht="12.75" x14ac:dyDescent="0.2">
      <c r="B12" s="164"/>
      <c r="C12" s="130"/>
      <c r="E12" s="672" t="e">
        <f>+#REF!</f>
        <v>#REF!</v>
      </c>
      <c r="F12" s="672"/>
      <c r="G12" s="132" t="e">
        <f>+#REF!</f>
        <v>#REF!</v>
      </c>
      <c r="H12" s="166"/>
    </row>
    <row r="13" spans="2:12" s="119" customFormat="1" ht="12.75" x14ac:dyDescent="0.2">
      <c r="B13" s="164"/>
      <c r="C13" s="130"/>
      <c r="E13" s="668">
        <v>0.05</v>
      </c>
      <c r="F13" s="668"/>
      <c r="G13" s="132" t="e">
        <f>+#REF!</f>
        <v>#REF!</v>
      </c>
      <c r="H13" s="167"/>
      <c r="I13" s="379"/>
    </row>
    <row r="14" spans="2:12" s="119" customFormat="1" ht="12.75" x14ac:dyDescent="0.2">
      <c r="B14" s="164"/>
      <c r="C14" s="130"/>
      <c r="E14" s="669" t="s">
        <v>37</v>
      </c>
      <c r="F14" s="669"/>
      <c r="G14" s="136" t="e">
        <f>ROUND(G13+G12,0)</f>
        <v>#REF!</v>
      </c>
      <c r="H14" s="168"/>
      <c r="I14" s="307"/>
    </row>
    <row r="15" spans="2:12" s="119" customFormat="1" ht="12.75" x14ac:dyDescent="0.2">
      <c r="B15" s="164"/>
      <c r="C15" s="130"/>
      <c r="E15" s="654" t="s">
        <v>45</v>
      </c>
      <c r="F15" s="654"/>
      <c r="G15" s="156" t="e">
        <f>+ROUND(G14+G11,0)</f>
        <v>#REF!</v>
      </c>
      <c r="H15" s="168"/>
      <c r="I15" s="307"/>
    </row>
    <row r="16" spans="2:12" s="119" customFormat="1" ht="12.75" x14ac:dyDescent="0.2">
      <c r="B16" s="164"/>
      <c r="C16" s="130"/>
      <c r="D16" s="130"/>
      <c r="E16" s="130"/>
      <c r="F16" s="130"/>
      <c r="G16" s="130"/>
      <c r="H16" s="169"/>
    </row>
    <row r="17" spans="2:12" s="119" customFormat="1" ht="12.75" x14ac:dyDescent="0.2">
      <c r="B17" s="164"/>
      <c r="C17" s="130"/>
      <c r="E17" s="650" t="s">
        <v>100</v>
      </c>
      <c r="F17" s="650"/>
      <c r="G17" s="650"/>
      <c r="H17" s="163">
        <f>ROUND(SUM(H7:H10),0)</f>
        <v>3600275009</v>
      </c>
    </row>
    <row r="18" spans="2:12" s="119" customFormat="1" ht="12.75" x14ac:dyDescent="0.2">
      <c r="B18" s="164"/>
      <c r="C18" s="130"/>
      <c r="E18" s="651" t="s">
        <v>611</v>
      </c>
      <c r="F18" s="652"/>
      <c r="G18" s="653"/>
      <c r="H18" s="139" t="e">
        <f>+G15+H17</f>
        <v>#REF!</v>
      </c>
    </row>
    <row r="19" spans="2:12" s="119" customFormat="1" ht="12.75" x14ac:dyDescent="0.2">
      <c r="B19" s="164"/>
      <c r="C19" s="130"/>
      <c r="D19" s="130"/>
      <c r="E19" s="130"/>
      <c r="F19" s="130"/>
      <c r="G19" s="130"/>
      <c r="H19" s="169"/>
    </row>
    <row r="20" spans="2:12" s="119" customFormat="1" ht="13.5" thickBot="1" x14ac:dyDescent="0.25">
      <c r="B20" s="546"/>
      <c r="C20" s="547"/>
      <c r="D20" s="548"/>
      <c r="E20" s="649">
        <f>+'PPTO OFICIAL (Entidad)'!F252</f>
        <v>0.01</v>
      </c>
      <c r="F20" s="649"/>
      <c r="G20" s="649"/>
      <c r="H20" s="140">
        <f>+ROUND(G11*E20,0)</f>
        <v>139438818</v>
      </c>
      <c r="K20" s="383"/>
    </row>
    <row r="21" spans="2:12" s="119" customFormat="1" ht="12.75" hidden="1" x14ac:dyDescent="0.2">
      <c r="B21" s="543"/>
      <c r="C21" s="655" t="s">
        <v>335</v>
      </c>
      <c r="D21" s="655"/>
      <c r="E21" s="655"/>
      <c r="F21" s="656"/>
      <c r="G21" s="544" t="e">
        <f>+ROUND(H21/(G15+#REF!),4)</f>
        <v>#REF!</v>
      </c>
      <c r="H21" s="545">
        <v>1343545658</v>
      </c>
      <c r="I21" s="491"/>
      <c r="J21" s="130"/>
      <c r="K21" s="130"/>
      <c r="L21" s="130"/>
    </row>
    <row r="22" spans="2:12" s="119" customFormat="1" ht="15" hidden="1" customHeight="1" x14ac:dyDescent="0.2">
      <c r="B22" s="209"/>
      <c r="C22" s="645" t="s">
        <v>336</v>
      </c>
      <c r="D22" s="645"/>
      <c r="E22" s="645"/>
      <c r="F22" s="646"/>
      <c r="G22" s="492">
        <v>0.02</v>
      </c>
      <c r="H22" s="210" t="e">
        <f>ROUND($H$18*G22,0)</f>
        <v>#REF!</v>
      </c>
    </row>
    <row r="23" spans="2:12" s="119" customFormat="1" ht="15" hidden="1" customHeight="1" x14ac:dyDescent="0.2">
      <c r="B23" s="209"/>
      <c r="C23" s="645" t="s">
        <v>478</v>
      </c>
      <c r="D23" s="645"/>
      <c r="E23" s="645"/>
      <c r="F23" s="646"/>
      <c r="G23" s="492" t="e">
        <f>+H23/#REF!</f>
        <v>#REF!</v>
      </c>
      <c r="H23" s="210" t="e">
        <f>SUM(H21:H22)</f>
        <v>#REF!</v>
      </c>
      <c r="I23" s="379"/>
      <c r="J23" s="296"/>
    </row>
    <row r="24" spans="2:12" s="119" customFormat="1" ht="15" hidden="1" customHeight="1" x14ac:dyDescent="0.2">
      <c r="B24" s="209"/>
      <c r="C24" s="293"/>
      <c r="D24" s="376" t="s">
        <v>371</v>
      </c>
      <c r="E24" s="293"/>
      <c r="F24" s="293"/>
      <c r="G24" s="297"/>
      <c r="H24" s="210"/>
      <c r="I24" s="307"/>
      <c r="J24" s="296"/>
    </row>
    <row r="25" spans="2:12" s="119" customFormat="1" ht="15" hidden="1" customHeight="1" x14ac:dyDescent="0.2">
      <c r="B25" s="647" t="s">
        <v>477</v>
      </c>
      <c r="C25" s="648"/>
      <c r="D25" s="648"/>
      <c r="E25" s="648"/>
      <c r="F25" s="648"/>
      <c r="G25" s="648"/>
      <c r="H25" s="142" t="e">
        <f>+#REF!+H23+H24+H20</f>
        <v>#REF!</v>
      </c>
      <c r="I25" s="307"/>
      <c r="J25" s="296"/>
    </row>
    <row r="26" spans="2:12" s="119" customFormat="1" ht="15" hidden="1" customHeight="1" x14ac:dyDescent="0.25">
      <c r="B26" s="288"/>
      <c r="C26" s="289"/>
      <c r="D26" s="288"/>
      <c r="E26" s="288"/>
      <c r="F26" s="288"/>
      <c r="G26" s="288"/>
      <c r="H26" s="288"/>
      <c r="I26" s="307"/>
      <c r="J26" s="296"/>
    </row>
    <row r="27" spans="2:12" s="119" customFormat="1" ht="15" hidden="1" customHeight="1" x14ac:dyDescent="0.25">
      <c r="B27" s="288"/>
      <c r="C27" s="289"/>
      <c r="D27" s="288"/>
      <c r="E27" s="288"/>
      <c r="F27" s="288"/>
      <c r="G27"/>
      <c r="H27"/>
      <c r="J27" s="379"/>
    </row>
    <row r="28" spans="2:12" x14ac:dyDescent="0.25">
      <c r="B28" s="288"/>
      <c r="C28" s="289"/>
      <c r="D28" s="288"/>
      <c r="E28" s="288"/>
      <c r="F28" s="288"/>
    </row>
  </sheetData>
  <mergeCells count="21">
    <mergeCell ref="E15:F15"/>
    <mergeCell ref="C21:F21"/>
    <mergeCell ref="C22:F22"/>
    <mergeCell ref="B2:H2"/>
    <mergeCell ref="B3:H3"/>
    <mergeCell ref="B4:H4"/>
    <mergeCell ref="D5:E5"/>
    <mergeCell ref="C7:F7"/>
    <mergeCell ref="E13:F13"/>
    <mergeCell ref="E14:F14"/>
    <mergeCell ref="C8:F8"/>
    <mergeCell ref="C6:F6"/>
    <mergeCell ref="C9:F9"/>
    <mergeCell ref="E11:F11"/>
    <mergeCell ref="E12:F12"/>
    <mergeCell ref="C10:F10"/>
    <mergeCell ref="C23:F23"/>
    <mergeCell ref="B25:G25"/>
    <mergeCell ref="E20:G20"/>
    <mergeCell ref="E17:G17"/>
    <mergeCell ref="E18:G18"/>
  </mergeCells>
  <printOptions horizontalCentered="1" verticalCentered="1"/>
  <pageMargins left="0.23622047244094491" right="0.23622047244094491" top="0.74803149606299213" bottom="0.74803149606299213" header="0.31496062992125984" footer="0.31496062992125984"/>
  <pageSetup paperSize="119" fitToHeight="0" orientation="landscape" r:id="rId1"/>
  <rowBreaks count="1" manualBreakCount="1">
    <brk id="16" min="1" max="7" man="1"/>
  </rowBreaks>
  <colBreaks count="1" manualBreakCount="1">
    <brk id="1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FFFF00"/>
  </sheetPr>
  <dimension ref="A1:T267"/>
  <sheetViews>
    <sheetView view="pageBreakPreview" zoomScale="70" zoomScaleNormal="70" zoomScaleSheetLayoutView="70" workbookViewId="0">
      <selection activeCell="D23" sqref="C23:D23"/>
    </sheetView>
  </sheetViews>
  <sheetFormatPr baseColWidth="10" defaultColWidth="11.42578125" defaultRowHeight="14.25" x14ac:dyDescent="0.25"/>
  <cols>
    <col min="1" max="1" width="20.7109375" style="478" customWidth="1"/>
    <col min="2" max="2" width="10.85546875" style="470" customWidth="1"/>
    <col min="3" max="3" width="71.85546875" style="478" customWidth="1"/>
    <col min="4" max="4" width="6.7109375" style="478" customWidth="1"/>
    <col min="5" max="5" width="18.5703125" style="621" bestFit="1" customWidth="1"/>
    <col min="6" max="6" width="27.7109375" style="479" customWidth="1"/>
    <col min="7" max="7" width="28.42578125" style="479" customWidth="1"/>
    <col min="8" max="8" width="27.140625" style="479" customWidth="1"/>
    <col min="9" max="9" width="4.85546875" style="478" customWidth="1"/>
    <col min="10" max="10" width="23.140625" style="478" hidden="1" customWidth="1"/>
    <col min="11" max="18" width="0" style="478" hidden="1" customWidth="1"/>
    <col min="19" max="19" width="11.42578125" style="478"/>
    <col min="20" max="20" width="36.5703125" style="478" customWidth="1"/>
    <col min="21" max="16384" width="11.42578125" style="478"/>
  </cols>
  <sheetData>
    <row r="1" spans="1:11" s="630" customFormat="1" ht="18" x14ac:dyDescent="0.25">
      <c r="B1" s="631"/>
      <c r="E1" s="632"/>
      <c r="F1" s="633"/>
      <c r="G1" s="633"/>
      <c r="H1" s="633"/>
    </row>
    <row r="2" spans="1:11" s="630" customFormat="1" ht="22.5" customHeight="1" x14ac:dyDescent="0.25">
      <c r="A2" s="683" t="s">
        <v>809</v>
      </c>
      <c r="B2" s="683"/>
      <c r="C2" s="683"/>
      <c r="D2" s="683"/>
      <c r="E2" s="683"/>
      <c r="F2" s="683"/>
      <c r="G2" s="635"/>
      <c r="H2" s="635"/>
    </row>
    <row r="3" spans="1:11" s="630" customFormat="1" ht="36.75" customHeight="1" x14ac:dyDescent="0.25">
      <c r="A3" s="683" t="s">
        <v>810</v>
      </c>
      <c r="B3" s="683"/>
      <c r="C3" s="683"/>
      <c r="D3" s="683"/>
      <c r="E3" s="683"/>
      <c r="F3" s="683"/>
      <c r="G3" s="635"/>
      <c r="H3" s="635"/>
    </row>
    <row r="4" spans="1:11" s="630" customFormat="1" ht="14.25" customHeight="1" x14ac:dyDescent="0.25">
      <c r="A4" s="683"/>
      <c r="B4" s="683"/>
      <c r="C4" s="683"/>
      <c r="D4" s="683"/>
      <c r="E4" s="683"/>
      <c r="F4" s="683"/>
      <c r="G4" s="683"/>
    </row>
    <row r="5" spans="1:11" s="630" customFormat="1" ht="18" x14ac:dyDescent="0.25">
      <c r="A5" s="684" t="s">
        <v>811</v>
      </c>
      <c r="B5" s="684"/>
      <c r="C5" s="684"/>
      <c r="D5" s="684"/>
      <c r="E5" s="684"/>
      <c r="F5" s="684"/>
      <c r="G5" s="638"/>
      <c r="H5" s="638"/>
    </row>
    <row r="6" spans="1:11" s="630" customFormat="1" ht="14.25" customHeight="1" thickBot="1" x14ac:dyDescent="0.3">
      <c r="B6" s="634"/>
      <c r="C6" s="635"/>
      <c r="D6" s="635"/>
      <c r="E6" s="636"/>
      <c r="F6" s="637"/>
      <c r="G6" s="637"/>
      <c r="H6" s="637"/>
    </row>
    <row r="7" spans="1:11" ht="15.75" thickBot="1" x14ac:dyDescent="0.3">
      <c r="A7" s="454" t="s">
        <v>423</v>
      </c>
      <c r="B7" s="455" t="s">
        <v>424</v>
      </c>
      <c r="C7" s="456" t="s">
        <v>1</v>
      </c>
      <c r="D7" s="456" t="s">
        <v>28</v>
      </c>
      <c r="E7" s="600" t="s">
        <v>10</v>
      </c>
      <c r="F7" s="457" t="s">
        <v>38</v>
      </c>
      <c r="G7" s="458" t="s">
        <v>177</v>
      </c>
      <c r="H7" s="458" t="s">
        <v>479</v>
      </c>
    </row>
    <row r="8" spans="1:11" ht="15" x14ac:dyDescent="0.25">
      <c r="A8" s="459"/>
      <c r="B8" s="460">
        <v>1</v>
      </c>
      <c r="C8" s="480" t="s">
        <v>430</v>
      </c>
      <c r="D8" s="461"/>
      <c r="E8" s="601"/>
      <c r="F8" s="462"/>
      <c r="G8" s="487">
        <v>1017405437.6371261</v>
      </c>
      <c r="H8" s="463">
        <v>258848372.97593185</v>
      </c>
    </row>
    <row r="9" spans="1:11" ht="27.75" customHeight="1" x14ac:dyDescent="0.25">
      <c r="A9" s="464"/>
      <c r="B9" s="465" t="s">
        <v>372</v>
      </c>
      <c r="C9" s="466" t="s">
        <v>425</v>
      </c>
      <c r="D9" s="467"/>
      <c r="E9" s="602"/>
      <c r="F9" s="468"/>
      <c r="G9" s="488">
        <v>176064278.32347161</v>
      </c>
      <c r="H9" s="469">
        <v>0</v>
      </c>
    </row>
    <row r="10" spans="1:11" ht="18" customHeight="1" x14ac:dyDescent="0.25">
      <c r="A10" s="596" t="s">
        <v>751</v>
      </c>
      <c r="B10" s="471" t="s">
        <v>444</v>
      </c>
      <c r="C10" s="472" t="s">
        <v>431</v>
      </c>
      <c r="D10" s="473" t="s">
        <v>4</v>
      </c>
      <c r="E10" s="603">
        <v>2129.5964718382706</v>
      </c>
      <c r="F10" s="474">
        <v>3168</v>
      </c>
      <c r="G10" s="489">
        <v>6746561.6227836413</v>
      </c>
      <c r="H10" s="475"/>
      <c r="J10" s="599">
        <v>2129.5964718382706</v>
      </c>
      <c r="K10" s="599"/>
    </row>
    <row r="11" spans="1:11" ht="42.75" x14ac:dyDescent="0.25">
      <c r="A11" s="596" t="s">
        <v>752</v>
      </c>
      <c r="B11" s="471" t="s">
        <v>445</v>
      </c>
      <c r="C11" s="472" t="s">
        <v>795</v>
      </c>
      <c r="D11" s="473" t="s">
        <v>39</v>
      </c>
      <c r="E11" s="603">
        <v>18</v>
      </c>
      <c r="F11" s="474">
        <v>51003</v>
      </c>
      <c r="G11" s="489">
        <v>918054</v>
      </c>
      <c r="H11" s="475"/>
      <c r="J11" s="599">
        <v>18</v>
      </c>
      <c r="K11" s="599"/>
    </row>
    <row r="12" spans="1:11" ht="28.5" x14ac:dyDescent="0.25">
      <c r="A12" s="596" t="s">
        <v>752</v>
      </c>
      <c r="B12" s="471" t="s">
        <v>446</v>
      </c>
      <c r="C12" s="472" t="s">
        <v>796</v>
      </c>
      <c r="D12" s="473" t="s">
        <v>39</v>
      </c>
      <c r="E12" s="603">
        <v>1926.5865124678821</v>
      </c>
      <c r="F12" s="474">
        <v>49522</v>
      </c>
      <c r="G12" s="489">
        <v>95408417.270434454</v>
      </c>
      <c r="H12" s="475"/>
      <c r="J12" s="599">
        <v>1926.5865124678821</v>
      </c>
      <c r="K12" s="599"/>
    </row>
    <row r="13" spans="1:11" x14ac:dyDescent="0.25">
      <c r="A13" s="596" t="s">
        <v>753</v>
      </c>
      <c r="B13" s="471" t="s">
        <v>447</v>
      </c>
      <c r="C13" s="472" t="s">
        <v>440</v>
      </c>
      <c r="D13" s="473" t="s">
        <v>36</v>
      </c>
      <c r="E13" s="603">
        <v>1298.1974755608039</v>
      </c>
      <c r="F13" s="474">
        <v>33278</v>
      </c>
      <c r="G13" s="489">
        <v>43201415.59171243</v>
      </c>
      <c r="H13" s="475"/>
      <c r="J13" s="599">
        <v>1298.1974755608042</v>
      </c>
      <c r="K13" s="599"/>
    </row>
    <row r="14" spans="1:11" ht="42.75" x14ac:dyDescent="0.25">
      <c r="A14" s="596" t="s">
        <v>754</v>
      </c>
      <c r="B14" s="471" t="s">
        <v>609</v>
      </c>
      <c r="C14" s="472" t="s">
        <v>750</v>
      </c>
      <c r="D14" s="473" t="s">
        <v>36</v>
      </c>
      <c r="E14" s="603">
        <v>916.61014887818737</v>
      </c>
      <c r="F14" s="474">
        <v>32500</v>
      </c>
      <c r="G14" s="489">
        <v>29789829.83854109</v>
      </c>
      <c r="H14" s="475"/>
      <c r="J14" s="599">
        <v>916.61014887818737</v>
      </c>
      <c r="K14" s="599"/>
    </row>
    <row r="15" spans="1:11" ht="15" customHeight="1" x14ac:dyDescent="0.25">
      <c r="A15" s="464"/>
      <c r="B15" s="465" t="s">
        <v>373</v>
      </c>
      <c r="C15" s="466" t="s">
        <v>432</v>
      </c>
      <c r="D15" s="467"/>
      <c r="E15" s="604"/>
      <c r="F15" s="476"/>
      <c r="G15" s="488">
        <v>396885560.61092854</v>
      </c>
      <c r="H15" s="469">
        <v>0</v>
      </c>
      <c r="J15" s="599"/>
      <c r="K15" s="599"/>
    </row>
    <row r="16" spans="1:11" ht="28.5" x14ac:dyDescent="0.25">
      <c r="A16" s="597" t="s">
        <v>755</v>
      </c>
      <c r="B16" s="471" t="s">
        <v>374</v>
      </c>
      <c r="C16" s="472" t="s">
        <v>321</v>
      </c>
      <c r="D16" s="473" t="s">
        <v>39</v>
      </c>
      <c r="E16" s="603">
        <v>121.6612080832146</v>
      </c>
      <c r="F16" s="474">
        <v>190848</v>
      </c>
      <c r="G16" s="489">
        <v>23218798.24026534</v>
      </c>
      <c r="H16" s="475"/>
      <c r="J16" s="599">
        <v>121.6612080832146</v>
      </c>
      <c r="K16" s="599"/>
    </row>
    <row r="17" spans="1:17" ht="28.5" x14ac:dyDescent="0.25">
      <c r="A17" s="597" t="s">
        <v>755</v>
      </c>
      <c r="B17" s="471" t="s">
        <v>376</v>
      </c>
      <c r="C17" s="472" t="s">
        <v>107</v>
      </c>
      <c r="D17" s="473" t="s">
        <v>39</v>
      </c>
      <c r="E17" s="603">
        <v>1274.6993934836823</v>
      </c>
      <c r="F17" s="474">
        <v>30277</v>
      </c>
      <c r="G17" s="489">
        <v>38594073.536505453</v>
      </c>
      <c r="H17" s="475"/>
      <c r="J17" s="599">
        <v>1274.6993934836823</v>
      </c>
      <c r="K17" s="599"/>
    </row>
    <row r="18" spans="1:17" ht="28.5" x14ac:dyDescent="0.25">
      <c r="A18" s="597" t="s">
        <v>755</v>
      </c>
      <c r="B18" s="471" t="s">
        <v>378</v>
      </c>
      <c r="C18" s="472" t="s">
        <v>738</v>
      </c>
      <c r="D18" s="473" t="s">
        <v>39</v>
      </c>
      <c r="E18" s="603">
        <v>183.30077667664705</v>
      </c>
      <c r="F18" s="474">
        <v>177250</v>
      </c>
      <c r="G18" s="489">
        <v>32490062.665935688</v>
      </c>
      <c r="H18" s="475"/>
      <c r="J18" s="599">
        <v>183.30077667664705</v>
      </c>
      <c r="K18" s="599"/>
    </row>
    <row r="19" spans="1:17" ht="28.5" x14ac:dyDescent="0.25">
      <c r="A19" s="597" t="s">
        <v>753</v>
      </c>
      <c r="B19" s="471" t="s">
        <v>381</v>
      </c>
      <c r="C19" s="472" t="s">
        <v>433</v>
      </c>
      <c r="D19" s="473" t="s">
        <v>39</v>
      </c>
      <c r="E19" s="603">
        <v>183.32202977563747</v>
      </c>
      <c r="F19" s="474">
        <v>978407</v>
      </c>
      <c r="G19" s="489">
        <v>179363557.18669215</v>
      </c>
      <c r="H19" s="475"/>
      <c r="J19" s="599">
        <v>183.32202977563747</v>
      </c>
      <c r="K19" s="599"/>
    </row>
    <row r="20" spans="1:17" ht="85.5" x14ac:dyDescent="0.25">
      <c r="A20" s="597" t="s">
        <v>756</v>
      </c>
      <c r="B20" s="471" t="s">
        <v>383</v>
      </c>
      <c r="C20" s="472" t="s">
        <v>170</v>
      </c>
      <c r="D20" s="473" t="s">
        <v>36</v>
      </c>
      <c r="E20" s="603">
        <v>1298.1974755608039</v>
      </c>
      <c r="F20" s="474">
        <v>73909</v>
      </c>
      <c r="G20" s="489">
        <v>95948477.221223459</v>
      </c>
      <c r="H20" s="475"/>
      <c r="J20" s="599">
        <v>1298.1974755608042</v>
      </c>
      <c r="K20" s="599"/>
    </row>
    <row r="21" spans="1:17" ht="28.5" x14ac:dyDescent="0.25">
      <c r="A21" s="597" t="s">
        <v>757</v>
      </c>
      <c r="B21" s="471" t="s">
        <v>385</v>
      </c>
      <c r="C21" s="472" t="s">
        <v>747</v>
      </c>
      <c r="D21" s="542" t="s">
        <v>610</v>
      </c>
      <c r="E21" s="603">
        <v>10164.216086584582</v>
      </c>
      <c r="F21" s="474">
        <v>2683</v>
      </c>
      <c r="G21" s="489">
        <v>27270591.760306433</v>
      </c>
      <c r="H21" s="475"/>
      <c r="J21" s="599">
        <v>10164.216086584582</v>
      </c>
      <c r="K21" s="599"/>
    </row>
    <row r="22" spans="1:17" ht="37.5" customHeight="1" x14ac:dyDescent="0.25">
      <c r="A22" s="464"/>
      <c r="B22" s="465" t="s">
        <v>386</v>
      </c>
      <c r="C22" s="549" t="s">
        <v>155</v>
      </c>
      <c r="D22" s="467"/>
      <c r="E22" s="605"/>
      <c r="F22" s="476"/>
      <c r="G22" s="488">
        <v>3191397</v>
      </c>
      <c r="H22" s="469">
        <v>39867659.780000001</v>
      </c>
      <c r="J22" s="599"/>
      <c r="K22" s="599"/>
    </row>
    <row r="23" spans="1:17" ht="42.75" x14ac:dyDescent="0.25">
      <c r="A23" s="477" t="s">
        <v>758</v>
      </c>
      <c r="B23" s="471" t="s">
        <v>387</v>
      </c>
      <c r="C23" s="472" t="s">
        <v>434</v>
      </c>
      <c r="D23" s="473" t="s">
        <v>5</v>
      </c>
      <c r="E23" s="603">
        <v>9</v>
      </c>
      <c r="F23" s="474">
        <v>728521.20000000007</v>
      </c>
      <c r="G23" s="489"/>
      <c r="H23" s="475">
        <v>6556690.7999999998</v>
      </c>
      <c r="J23" s="599">
        <v>9</v>
      </c>
      <c r="K23" s="599"/>
    </row>
    <row r="24" spans="1:17" ht="42.75" x14ac:dyDescent="0.25">
      <c r="A24" s="477" t="s">
        <v>758</v>
      </c>
      <c r="B24" s="471" t="s">
        <v>388</v>
      </c>
      <c r="C24" s="472" t="s">
        <v>255</v>
      </c>
      <c r="D24" s="473" t="s">
        <v>5</v>
      </c>
      <c r="E24" s="603">
        <v>9</v>
      </c>
      <c r="F24" s="474">
        <v>96709</v>
      </c>
      <c r="G24" s="489">
        <v>870381</v>
      </c>
      <c r="H24" s="475"/>
      <c r="J24" s="599">
        <v>9</v>
      </c>
      <c r="K24" s="599"/>
    </row>
    <row r="25" spans="1:17" ht="42.75" x14ac:dyDescent="0.25">
      <c r="A25" s="477" t="s">
        <v>758</v>
      </c>
      <c r="B25" s="471" t="s">
        <v>389</v>
      </c>
      <c r="C25" s="472" t="s">
        <v>435</v>
      </c>
      <c r="D25" s="473" t="s">
        <v>5</v>
      </c>
      <c r="E25" s="603">
        <v>7</v>
      </c>
      <c r="F25" s="474">
        <v>1140544.24</v>
      </c>
      <c r="G25" s="489"/>
      <c r="H25" s="475">
        <v>7983809.6799999997</v>
      </c>
      <c r="J25" s="599">
        <v>7</v>
      </c>
      <c r="K25" s="599"/>
    </row>
    <row r="26" spans="1:17" ht="42.75" x14ac:dyDescent="0.25">
      <c r="A26" s="477" t="s">
        <v>758</v>
      </c>
      <c r="B26" s="471" t="s">
        <v>390</v>
      </c>
      <c r="C26" s="472" t="s">
        <v>256</v>
      </c>
      <c r="D26" s="473" t="s">
        <v>5</v>
      </c>
      <c r="E26" s="603">
        <v>7</v>
      </c>
      <c r="F26" s="474">
        <v>96709</v>
      </c>
      <c r="G26" s="489">
        <v>676963</v>
      </c>
      <c r="H26" s="475"/>
      <c r="J26" s="599">
        <v>7</v>
      </c>
      <c r="K26" s="599"/>
    </row>
    <row r="27" spans="1:17" ht="42.75" x14ac:dyDescent="0.25">
      <c r="A27" s="477" t="s">
        <v>758</v>
      </c>
      <c r="B27" s="471" t="s">
        <v>391</v>
      </c>
      <c r="C27" s="472" t="s">
        <v>436</v>
      </c>
      <c r="D27" s="473" t="s">
        <v>5</v>
      </c>
      <c r="E27" s="603">
        <v>17</v>
      </c>
      <c r="F27" s="474">
        <v>1489832.9000000001</v>
      </c>
      <c r="G27" s="489"/>
      <c r="H27" s="475">
        <v>25327159.300000001</v>
      </c>
      <c r="J27" s="599">
        <v>17</v>
      </c>
      <c r="K27" s="599"/>
    </row>
    <row r="28" spans="1:17" ht="42.75" x14ac:dyDescent="0.25">
      <c r="A28" s="477" t="s">
        <v>758</v>
      </c>
      <c r="B28" s="471" t="s">
        <v>392</v>
      </c>
      <c r="C28" s="472" t="s">
        <v>257</v>
      </c>
      <c r="D28" s="473" t="s">
        <v>5</v>
      </c>
      <c r="E28" s="603">
        <v>17</v>
      </c>
      <c r="F28" s="474">
        <v>96709</v>
      </c>
      <c r="G28" s="489">
        <v>1644053</v>
      </c>
      <c r="H28" s="475"/>
      <c r="J28" s="599">
        <v>17</v>
      </c>
      <c r="K28" s="599"/>
      <c r="Q28" s="599">
        <v>33</v>
      </c>
    </row>
    <row r="29" spans="1:17" ht="15" customHeight="1" x14ac:dyDescent="0.25">
      <c r="A29" s="464"/>
      <c r="B29" s="465" t="s">
        <v>448</v>
      </c>
      <c r="C29" s="466" t="s">
        <v>156</v>
      </c>
      <c r="D29" s="467"/>
      <c r="E29" s="604"/>
      <c r="F29" s="476"/>
      <c r="G29" s="488">
        <v>27327268.038114775</v>
      </c>
      <c r="H29" s="469">
        <v>211219381.19593185</v>
      </c>
      <c r="J29" s="599"/>
      <c r="K29" s="599"/>
    </row>
    <row r="30" spans="1:17" ht="28.5" x14ac:dyDescent="0.25">
      <c r="A30" s="477" t="s">
        <v>759</v>
      </c>
      <c r="B30" s="471" t="s">
        <v>449</v>
      </c>
      <c r="C30" s="472" t="s">
        <v>331</v>
      </c>
      <c r="D30" s="473" t="s">
        <v>4</v>
      </c>
      <c r="E30" s="603">
        <v>1596.2443687919467</v>
      </c>
      <c r="F30" s="474">
        <v>3500.97</v>
      </c>
      <c r="G30" s="489"/>
      <c r="H30" s="475">
        <v>5588403.6478095418</v>
      </c>
      <c r="J30" s="599">
        <v>1596.2443687919467</v>
      </c>
      <c r="K30" s="599"/>
    </row>
    <row r="31" spans="1:17" ht="28.5" x14ac:dyDescent="0.25">
      <c r="A31" s="477" t="s">
        <v>759</v>
      </c>
      <c r="B31" s="471" t="s">
        <v>450</v>
      </c>
      <c r="C31" s="472" t="s">
        <v>332</v>
      </c>
      <c r="D31" s="473" t="s">
        <v>4</v>
      </c>
      <c r="E31" s="603">
        <v>1596.2443687919467</v>
      </c>
      <c r="F31" s="474">
        <v>1295</v>
      </c>
      <c r="G31" s="489">
        <v>2067136.4575855711</v>
      </c>
      <c r="H31" s="475"/>
      <c r="J31" s="599">
        <v>1596.2443687919467</v>
      </c>
      <c r="K31" s="599"/>
    </row>
    <row r="32" spans="1:17" x14ac:dyDescent="0.25">
      <c r="A32" s="477" t="s">
        <v>759</v>
      </c>
      <c r="B32" s="471" t="s">
        <v>451</v>
      </c>
      <c r="C32" s="472" t="s">
        <v>333</v>
      </c>
      <c r="D32" s="473" t="s">
        <v>4</v>
      </c>
      <c r="E32" s="603">
        <v>2129.5964718382706</v>
      </c>
      <c r="F32" s="474">
        <v>90260</v>
      </c>
      <c r="G32" s="489"/>
      <c r="H32" s="475">
        <v>192217377.54812232</v>
      </c>
      <c r="J32" s="599">
        <v>2129.5964718382706</v>
      </c>
      <c r="K32" s="599"/>
    </row>
    <row r="33" spans="1:16" x14ac:dyDescent="0.25">
      <c r="A33" s="477" t="s">
        <v>759</v>
      </c>
      <c r="B33" s="471" t="s">
        <v>452</v>
      </c>
      <c r="C33" s="472" t="s">
        <v>334</v>
      </c>
      <c r="D33" s="473" t="s">
        <v>4</v>
      </c>
      <c r="E33" s="603">
        <v>2129.5964718382706</v>
      </c>
      <c r="F33" s="474">
        <v>10776</v>
      </c>
      <c r="G33" s="489">
        <v>22948531.580529206</v>
      </c>
      <c r="H33" s="572"/>
      <c r="J33" s="599">
        <v>2129.5964718382706</v>
      </c>
      <c r="K33" s="599"/>
      <c r="P33" s="599">
        <v>3725.8408406302174</v>
      </c>
    </row>
    <row r="34" spans="1:16" x14ac:dyDescent="0.25">
      <c r="A34" s="477" t="s">
        <v>759</v>
      </c>
      <c r="B34" s="471" t="s">
        <v>453</v>
      </c>
      <c r="C34" s="472" t="s">
        <v>264</v>
      </c>
      <c r="D34" s="473" t="s">
        <v>5</v>
      </c>
      <c r="E34" s="603">
        <v>400</v>
      </c>
      <c r="F34" s="474">
        <v>33534</v>
      </c>
      <c r="G34" s="489"/>
      <c r="H34" s="572">
        <v>13413600</v>
      </c>
      <c r="J34" s="599">
        <v>400</v>
      </c>
      <c r="K34" s="599"/>
    </row>
    <row r="35" spans="1:16" x14ac:dyDescent="0.25">
      <c r="A35" s="477" t="s">
        <v>759</v>
      </c>
      <c r="B35" s="471" t="s">
        <v>454</v>
      </c>
      <c r="C35" s="472" t="s">
        <v>437</v>
      </c>
      <c r="D35" s="473" t="s">
        <v>5</v>
      </c>
      <c r="E35" s="603">
        <v>400</v>
      </c>
      <c r="F35" s="474">
        <v>5779</v>
      </c>
      <c r="G35" s="489">
        <v>2311600</v>
      </c>
      <c r="H35" s="475"/>
      <c r="J35" s="599">
        <v>400</v>
      </c>
      <c r="K35" s="599"/>
    </row>
    <row r="36" spans="1:16" ht="15" customHeight="1" x14ac:dyDescent="0.25">
      <c r="A36" s="464"/>
      <c r="B36" s="465" t="s">
        <v>455</v>
      </c>
      <c r="C36" s="466" t="s">
        <v>41</v>
      </c>
      <c r="D36" s="467"/>
      <c r="E36" s="604"/>
      <c r="F36" s="476"/>
      <c r="G36" s="488">
        <v>193929403</v>
      </c>
      <c r="H36" s="469">
        <v>7761332</v>
      </c>
      <c r="J36" s="599"/>
      <c r="K36" s="599"/>
    </row>
    <row r="37" spans="1:16" ht="28.5" x14ac:dyDescent="0.25">
      <c r="A37" s="477" t="s">
        <v>760</v>
      </c>
      <c r="B37" s="471" t="s">
        <v>456</v>
      </c>
      <c r="C37" s="472" t="s">
        <v>135</v>
      </c>
      <c r="D37" s="473" t="s">
        <v>4</v>
      </c>
      <c r="E37" s="603">
        <v>240</v>
      </c>
      <c r="F37" s="474">
        <v>107324</v>
      </c>
      <c r="G37" s="489">
        <v>25757760</v>
      </c>
      <c r="H37" s="475"/>
      <c r="J37" s="599">
        <v>240</v>
      </c>
      <c r="K37" s="599"/>
    </row>
    <row r="38" spans="1:16" ht="42.75" x14ac:dyDescent="0.25">
      <c r="A38" s="477" t="s">
        <v>761</v>
      </c>
      <c r="B38" s="471" t="s">
        <v>457</v>
      </c>
      <c r="C38" s="472" t="s">
        <v>324</v>
      </c>
      <c r="D38" s="473" t="s">
        <v>4</v>
      </c>
      <c r="E38" s="603">
        <v>240</v>
      </c>
      <c r="F38" s="474">
        <v>108608</v>
      </c>
      <c r="G38" s="489">
        <v>26065920</v>
      </c>
      <c r="H38" s="475"/>
      <c r="J38" s="599">
        <v>240</v>
      </c>
      <c r="K38" s="599"/>
    </row>
    <row r="39" spans="1:16" ht="42.75" x14ac:dyDescent="0.25">
      <c r="A39" s="477" t="s">
        <v>762</v>
      </c>
      <c r="B39" s="471" t="s">
        <v>458</v>
      </c>
      <c r="C39" s="472" t="s">
        <v>749</v>
      </c>
      <c r="D39" s="473" t="s">
        <v>5</v>
      </c>
      <c r="E39" s="603">
        <v>400</v>
      </c>
      <c r="F39" s="474">
        <v>301072</v>
      </c>
      <c r="G39" s="489">
        <v>120428800</v>
      </c>
      <c r="H39" s="475"/>
      <c r="J39" s="599">
        <v>400</v>
      </c>
      <c r="K39" s="599"/>
    </row>
    <row r="40" spans="1:16" ht="28.5" x14ac:dyDescent="0.25">
      <c r="A40" s="477" t="s">
        <v>763</v>
      </c>
      <c r="B40" s="471" t="s">
        <v>459</v>
      </c>
      <c r="C40" s="472" t="s">
        <v>157</v>
      </c>
      <c r="D40" s="473" t="s">
        <v>5</v>
      </c>
      <c r="E40" s="603">
        <v>34</v>
      </c>
      <c r="F40" s="474">
        <v>575835</v>
      </c>
      <c r="G40" s="489">
        <v>19578390</v>
      </c>
      <c r="H40" s="475"/>
      <c r="J40" s="599">
        <v>34</v>
      </c>
      <c r="K40" s="599"/>
    </row>
    <row r="41" spans="1:16" x14ac:dyDescent="0.25">
      <c r="A41" s="477" t="s">
        <v>764</v>
      </c>
      <c r="B41" s="471" t="s">
        <v>460</v>
      </c>
      <c r="C41" s="472" t="s">
        <v>311</v>
      </c>
      <c r="D41" s="473" t="s">
        <v>5</v>
      </c>
      <c r="E41" s="603">
        <v>1</v>
      </c>
      <c r="F41" s="474">
        <v>7761332</v>
      </c>
      <c r="H41" s="489">
        <v>7761332</v>
      </c>
      <c r="J41" s="599">
        <v>1</v>
      </c>
      <c r="K41" s="599"/>
    </row>
    <row r="42" spans="1:16" ht="28.5" x14ac:dyDescent="0.25">
      <c r="A42" s="477" t="s">
        <v>764</v>
      </c>
      <c r="B42" s="471" t="s">
        <v>461</v>
      </c>
      <c r="C42" s="472" t="s">
        <v>312</v>
      </c>
      <c r="D42" s="473" t="s">
        <v>5</v>
      </c>
      <c r="E42" s="603">
        <v>1</v>
      </c>
      <c r="F42" s="474">
        <v>2098533</v>
      </c>
      <c r="G42" s="489">
        <v>2098533</v>
      </c>
      <c r="H42" s="475"/>
      <c r="J42" s="599">
        <v>1</v>
      </c>
      <c r="K42" s="599"/>
    </row>
    <row r="43" spans="1:16" ht="15" customHeight="1" x14ac:dyDescent="0.25">
      <c r="A43" s="464"/>
      <c r="B43" s="465" t="s">
        <v>462</v>
      </c>
      <c r="C43" s="466" t="s">
        <v>158</v>
      </c>
      <c r="D43" s="467"/>
      <c r="E43" s="604"/>
      <c r="F43" s="476"/>
      <c r="G43" s="488">
        <v>12401907.664611192</v>
      </c>
      <c r="H43" s="469">
        <v>0</v>
      </c>
      <c r="J43" s="599"/>
      <c r="K43" s="599"/>
    </row>
    <row r="44" spans="1:16" x14ac:dyDescent="0.25">
      <c r="A44" s="477" t="s">
        <v>765</v>
      </c>
      <c r="B44" s="471" t="s">
        <v>463</v>
      </c>
      <c r="C44" s="472" t="s">
        <v>159</v>
      </c>
      <c r="D44" s="473" t="s">
        <v>5</v>
      </c>
      <c r="E44" s="603">
        <v>93</v>
      </c>
      <c r="F44" s="474">
        <v>27332</v>
      </c>
      <c r="G44" s="489">
        <v>2541876</v>
      </c>
      <c r="H44" s="475"/>
      <c r="J44" s="599">
        <v>93</v>
      </c>
      <c r="K44" s="599"/>
    </row>
    <row r="45" spans="1:16" ht="28.5" x14ac:dyDescent="0.25">
      <c r="A45" s="477" t="s">
        <v>765</v>
      </c>
      <c r="B45" s="471" t="s">
        <v>464</v>
      </c>
      <c r="C45" s="472" t="s">
        <v>160</v>
      </c>
      <c r="D45" s="473" t="s">
        <v>161</v>
      </c>
      <c r="E45" s="603">
        <v>2129.5964718382706</v>
      </c>
      <c r="F45" s="474">
        <v>4630</v>
      </c>
      <c r="G45" s="489">
        <v>9860031.6646111924</v>
      </c>
      <c r="H45" s="475"/>
      <c r="J45" s="599">
        <v>2129.5964718382706</v>
      </c>
      <c r="K45" s="599"/>
    </row>
    <row r="46" spans="1:16" ht="15" customHeight="1" x14ac:dyDescent="0.25">
      <c r="A46" s="464"/>
      <c r="B46" s="465" t="s">
        <v>465</v>
      </c>
      <c r="C46" s="466" t="s">
        <v>247</v>
      </c>
      <c r="D46" s="467"/>
      <c r="E46" s="604"/>
      <c r="F46" s="476"/>
      <c r="G46" s="488">
        <v>207605623</v>
      </c>
      <c r="H46" s="469">
        <v>0</v>
      </c>
      <c r="J46" s="599"/>
      <c r="K46" s="599"/>
    </row>
    <row r="47" spans="1:16" ht="54.75" customHeight="1" x14ac:dyDescent="0.25">
      <c r="A47" s="477" t="s">
        <v>765</v>
      </c>
      <c r="B47" s="471" t="s">
        <v>466</v>
      </c>
      <c r="C47" s="472" t="s">
        <v>266</v>
      </c>
      <c r="D47" s="473" t="s">
        <v>26</v>
      </c>
      <c r="E47" s="603">
        <v>1</v>
      </c>
      <c r="F47" s="474">
        <v>35063847</v>
      </c>
      <c r="G47" s="489">
        <v>35063847</v>
      </c>
      <c r="H47" s="475"/>
      <c r="J47" s="599">
        <v>1</v>
      </c>
      <c r="K47" s="599"/>
    </row>
    <row r="48" spans="1:16" ht="42.75" x14ac:dyDescent="0.25">
      <c r="A48" s="477" t="s">
        <v>765</v>
      </c>
      <c r="B48" s="471" t="s">
        <v>467</v>
      </c>
      <c r="C48" s="472" t="s">
        <v>267</v>
      </c>
      <c r="D48" s="473" t="s">
        <v>26</v>
      </c>
      <c r="E48" s="603">
        <v>1</v>
      </c>
      <c r="F48" s="474">
        <v>32998346</v>
      </c>
      <c r="G48" s="489">
        <v>32998346</v>
      </c>
      <c r="H48" s="475"/>
      <c r="J48" s="599">
        <v>1</v>
      </c>
      <c r="K48" s="599"/>
    </row>
    <row r="49" spans="1:11" ht="42.75" x14ac:dyDescent="0.25">
      <c r="A49" s="477" t="s">
        <v>765</v>
      </c>
      <c r="B49" s="471" t="s">
        <v>468</v>
      </c>
      <c r="C49" s="472" t="s">
        <v>268</v>
      </c>
      <c r="D49" s="473" t="s">
        <v>26</v>
      </c>
      <c r="E49" s="603">
        <v>1</v>
      </c>
      <c r="F49" s="474">
        <v>48282910</v>
      </c>
      <c r="G49" s="489">
        <v>48282910</v>
      </c>
      <c r="H49" s="475"/>
      <c r="J49" s="599">
        <v>1</v>
      </c>
      <c r="K49" s="599"/>
    </row>
    <row r="50" spans="1:11" ht="57" x14ac:dyDescent="0.25">
      <c r="A50" s="477" t="s">
        <v>765</v>
      </c>
      <c r="B50" s="471" t="s">
        <v>469</v>
      </c>
      <c r="C50" s="472" t="s">
        <v>269</v>
      </c>
      <c r="D50" s="473" t="s">
        <v>26</v>
      </c>
      <c r="E50" s="603">
        <v>1</v>
      </c>
      <c r="F50" s="474">
        <v>18172201</v>
      </c>
      <c r="G50" s="489">
        <v>18172201</v>
      </c>
      <c r="H50" s="475"/>
      <c r="J50" s="599">
        <v>1</v>
      </c>
      <c r="K50" s="599"/>
    </row>
    <row r="51" spans="1:11" ht="28.5" x14ac:dyDescent="0.25">
      <c r="A51" s="477" t="s">
        <v>765</v>
      </c>
      <c r="B51" s="471" t="s">
        <v>470</v>
      </c>
      <c r="C51" s="472" t="s">
        <v>270</v>
      </c>
      <c r="D51" s="473" t="s">
        <v>26</v>
      </c>
      <c r="E51" s="603">
        <v>1</v>
      </c>
      <c r="F51" s="474">
        <v>11992630</v>
      </c>
      <c r="G51" s="489">
        <v>11992630</v>
      </c>
      <c r="H51" s="475"/>
      <c r="J51" s="599">
        <v>1</v>
      </c>
      <c r="K51" s="599"/>
    </row>
    <row r="52" spans="1:11" ht="42.75" x14ac:dyDescent="0.25">
      <c r="A52" s="477" t="s">
        <v>765</v>
      </c>
      <c r="B52" s="471" t="s">
        <v>471</v>
      </c>
      <c r="C52" s="472" t="s">
        <v>271</v>
      </c>
      <c r="D52" s="473" t="s">
        <v>26</v>
      </c>
      <c r="E52" s="603">
        <v>1</v>
      </c>
      <c r="F52" s="474">
        <v>32548276</v>
      </c>
      <c r="G52" s="489">
        <v>32548276</v>
      </c>
      <c r="H52" s="475"/>
      <c r="J52" s="599">
        <v>1</v>
      </c>
      <c r="K52" s="599"/>
    </row>
    <row r="53" spans="1:11" ht="28.5" x14ac:dyDescent="0.25">
      <c r="A53" s="477" t="s">
        <v>765</v>
      </c>
      <c r="B53" s="471" t="s">
        <v>472</v>
      </c>
      <c r="C53" s="472" t="s">
        <v>272</v>
      </c>
      <c r="D53" s="473" t="s">
        <v>26</v>
      </c>
      <c r="E53" s="603">
        <v>1</v>
      </c>
      <c r="F53" s="474">
        <v>9411696</v>
      </c>
      <c r="G53" s="489">
        <v>9411696</v>
      </c>
      <c r="H53" s="475"/>
      <c r="J53" s="599">
        <v>1</v>
      </c>
      <c r="K53" s="599"/>
    </row>
    <row r="54" spans="1:11" ht="57" x14ac:dyDescent="0.25">
      <c r="A54" s="477" t="s">
        <v>765</v>
      </c>
      <c r="B54" s="471" t="s">
        <v>473</v>
      </c>
      <c r="C54" s="472" t="s">
        <v>741</v>
      </c>
      <c r="D54" s="473" t="s">
        <v>26</v>
      </c>
      <c r="E54" s="603">
        <v>1</v>
      </c>
      <c r="F54" s="474">
        <v>14198130</v>
      </c>
      <c r="G54" s="489">
        <v>14198130</v>
      </c>
      <c r="H54" s="475"/>
      <c r="J54" s="599">
        <v>1</v>
      </c>
      <c r="K54" s="599"/>
    </row>
    <row r="55" spans="1:11" ht="21" customHeight="1" thickBot="1" x14ac:dyDescent="0.3">
      <c r="A55" s="497" t="s">
        <v>765</v>
      </c>
      <c r="B55" s="498" t="s">
        <v>474</v>
      </c>
      <c r="C55" s="499" t="s">
        <v>249</v>
      </c>
      <c r="D55" s="498" t="s">
        <v>248</v>
      </c>
      <c r="E55" s="606">
        <v>1</v>
      </c>
      <c r="F55" s="500">
        <v>4937587</v>
      </c>
      <c r="G55" s="500">
        <v>4937587</v>
      </c>
      <c r="H55" s="501"/>
      <c r="J55" s="599">
        <v>1</v>
      </c>
      <c r="K55" s="599"/>
    </row>
    <row r="56" spans="1:11" ht="15" thickBot="1" x14ac:dyDescent="0.3">
      <c r="A56" s="493"/>
      <c r="C56" s="494"/>
      <c r="D56" s="470"/>
      <c r="E56" s="607"/>
      <c r="F56" s="495"/>
      <c r="G56" s="496"/>
      <c r="H56" s="496"/>
      <c r="J56" s="599"/>
      <c r="K56" s="599"/>
    </row>
    <row r="57" spans="1:11" ht="39.75" customHeight="1" thickBot="1" x14ac:dyDescent="0.3">
      <c r="A57" s="454" t="s">
        <v>423</v>
      </c>
      <c r="B57" s="455" t="s">
        <v>424</v>
      </c>
      <c r="C57" s="456" t="s">
        <v>1</v>
      </c>
      <c r="D57" s="456" t="s">
        <v>28</v>
      </c>
      <c r="E57" s="608" t="s">
        <v>10</v>
      </c>
      <c r="F57" s="457" t="s">
        <v>38</v>
      </c>
      <c r="G57" s="503" t="s">
        <v>177</v>
      </c>
      <c r="H57" s="508" t="s">
        <v>479</v>
      </c>
      <c r="J57" s="599" t="s">
        <v>10</v>
      </c>
      <c r="K57" s="599"/>
    </row>
    <row r="58" spans="1:11" ht="15" x14ac:dyDescent="0.25">
      <c r="A58" s="502"/>
      <c r="B58" s="460">
        <v>2</v>
      </c>
      <c r="C58" s="480" t="s">
        <v>438</v>
      </c>
      <c r="D58" s="461"/>
      <c r="E58" s="609"/>
      <c r="F58" s="462"/>
      <c r="G58" s="504">
        <v>6971136513.536478</v>
      </c>
      <c r="H58" s="509">
        <v>1652353847.3588629</v>
      </c>
      <c r="J58" s="599"/>
      <c r="K58" s="599"/>
    </row>
    <row r="59" spans="1:11" ht="15" x14ac:dyDescent="0.25">
      <c r="A59" s="464"/>
      <c r="B59" s="465" t="s">
        <v>481</v>
      </c>
      <c r="C59" s="466" t="s">
        <v>425</v>
      </c>
      <c r="D59" s="467"/>
      <c r="E59" s="610"/>
      <c r="F59" s="476"/>
      <c r="G59" s="505">
        <v>422726995.99381214</v>
      </c>
      <c r="H59" s="510">
        <v>0</v>
      </c>
      <c r="J59" s="599"/>
      <c r="K59" s="599"/>
    </row>
    <row r="60" spans="1:11" x14ac:dyDescent="0.25">
      <c r="A60" s="477" t="s">
        <v>751</v>
      </c>
      <c r="B60" s="471" t="s">
        <v>482</v>
      </c>
      <c r="C60" s="472" t="s">
        <v>431</v>
      </c>
      <c r="D60" s="473" t="s">
        <v>4</v>
      </c>
      <c r="E60" s="603">
        <v>7724.6900000000041</v>
      </c>
      <c r="F60" s="474">
        <v>3168</v>
      </c>
      <c r="G60" s="506">
        <v>24471817.920000013</v>
      </c>
      <c r="H60" s="511"/>
      <c r="J60" s="599">
        <v>7724.6900000000041</v>
      </c>
      <c r="K60" s="599"/>
    </row>
    <row r="61" spans="1:11" ht="28.5" x14ac:dyDescent="0.25">
      <c r="A61" s="477" t="s">
        <v>766</v>
      </c>
      <c r="B61" s="471" t="s">
        <v>483</v>
      </c>
      <c r="C61" s="472" t="s">
        <v>317</v>
      </c>
      <c r="D61" s="473" t="s">
        <v>39</v>
      </c>
      <c r="E61" s="603">
        <v>10</v>
      </c>
      <c r="F61" s="474">
        <v>51003</v>
      </c>
      <c r="G61" s="506">
        <v>510030</v>
      </c>
      <c r="H61" s="511"/>
      <c r="J61" s="599">
        <v>10</v>
      </c>
      <c r="K61" s="599"/>
    </row>
    <row r="62" spans="1:11" ht="42.75" x14ac:dyDescent="0.25">
      <c r="A62" s="477" t="s">
        <v>754</v>
      </c>
      <c r="B62" s="471" t="s">
        <v>484</v>
      </c>
      <c r="C62" s="472" t="s">
        <v>750</v>
      </c>
      <c r="D62" s="473" t="s">
        <v>36</v>
      </c>
      <c r="E62" s="603">
        <v>2432.9067701461954</v>
      </c>
      <c r="F62" s="474">
        <v>32500</v>
      </c>
      <c r="G62" s="506">
        <v>79069470.029751346</v>
      </c>
      <c r="H62" s="511"/>
      <c r="J62" s="599">
        <v>2432.9067701461954</v>
      </c>
      <c r="K62" s="599"/>
    </row>
    <row r="63" spans="1:11" x14ac:dyDescent="0.25">
      <c r="A63" s="477" t="s">
        <v>754</v>
      </c>
      <c r="B63" s="471" t="s">
        <v>485</v>
      </c>
      <c r="C63" s="472" t="s">
        <v>440</v>
      </c>
      <c r="D63" s="473" t="s">
        <v>36</v>
      </c>
      <c r="E63" s="603">
        <v>8738.8356885648409</v>
      </c>
      <c r="F63" s="474">
        <v>33278</v>
      </c>
      <c r="G63" s="506">
        <v>290810974.04406077</v>
      </c>
      <c r="H63" s="511"/>
      <c r="J63" s="599">
        <v>8738.8356885648354</v>
      </c>
      <c r="K63" s="599"/>
    </row>
    <row r="64" spans="1:11" ht="71.25" x14ac:dyDescent="0.25">
      <c r="A64" s="477" t="s">
        <v>754</v>
      </c>
      <c r="B64" s="471" t="s">
        <v>486</v>
      </c>
      <c r="C64" s="472" t="s">
        <v>148</v>
      </c>
      <c r="D64" s="473" t="s">
        <v>36</v>
      </c>
      <c r="E64" s="603">
        <v>1016.96</v>
      </c>
      <c r="F64" s="474">
        <v>27400</v>
      </c>
      <c r="G64" s="506">
        <v>27864704</v>
      </c>
      <c r="H64" s="511"/>
      <c r="J64" s="599">
        <v>1016.96</v>
      </c>
      <c r="K64" s="599"/>
    </row>
    <row r="65" spans="1:11" ht="15" customHeight="1" x14ac:dyDescent="0.25">
      <c r="A65" s="464"/>
      <c r="B65" s="465" t="s">
        <v>6</v>
      </c>
      <c r="C65" s="466" t="s">
        <v>7</v>
      </c>
      <c r="D65" s="467"/>
      <c r="E65" s="604"/>
      <c r="F65" s="476"/>
      <c r="G65" s="505">
        <v>2526366532.9662986</v>
      </c>
      <c r="H65" s="510">
        <v>0</v>
      </c>
      <c r="J65" s="599"/>
      <c r="K65" s="599"/>
    </row>
    <row r="66" spans="1:11" ht="28.5" x14ac:dyDescent="0.25">
      <c r="A66" s="477" t="s">
        <v>752</v>
      </c>
      <c r="B66" s="471" t="s">
        <v>487</v>
      </c>
      <c r="C66" s="472" t="s">
        <v>797</v>
      </c>
      <c r="D66" s="473" t="s">
        <v>39</v>
      </c>
      <c r="E66" s="603">
        <v>2627.8641613553959</v>
      </c>
      <c r="F66" s="474">
        <v>12536</v>
      </c>
      <c r="G66" s="506">
        <v>32942905.126751244</v>
      </c>
      <c r="H66" s="511"/>
      <c r="J66" s="599">
        <v>2627.8641613553959</v>
      </c>
      <c r="K66" s="599"/>
    </row>
    <row r="67" spans="1:11" ht="28.5" x14ac:dyDescent="0.25">
      <c r="A67" s="477" t="s">
        <v>752</v>
      </c>
      <c r="B67" s="471" t="s">
        <v>488</v>
      </c>
      <c r="C67" s="472" t="s">
        <v>798</v>
      </c>
      <c r="D67" s="473" t="s">
        <v>39</v>
      </c>
      <c r="E67" s="603">
        <v>12499.235775279014</v>
      </c>
      <c r="F67" s="474">
        <v>49522</v>
      </c>
      <c r="G67" s="506">
        <v>618987154.06336737</v>
      </c>
      <c r="H67" s="511"/>
      <c r="J67" s="599">
        <v>12499.235775279014</v>
      </c>
      <c r="K67" s="599"/>
    </row>
    <row r="68" spans="1:11" ht="28.5" x14ac:dyDescent="0.25">
      <c r="A68" s="477" t="s">
        <v>752</v>
      </c>
      <c r="B68" s="471" t="s">
        <v>489</v>
      </c>
      <c r="C68" s="472" t="s">
        <v>735</v>
      </c>
      <c r="D68" s="473" t="s">
        <v>39</v>
      </c>
      <c r="E68" s="603">
        <v>1157.7616467421878</v>
      </c>
      <c r="F68" s="474">
        <v>63605</v>
      </c>
      <c r="G68" s="506">
        <v>73639429.541036859</v>
      </c>
      <c r="H68" s="511"/>
      <c r="J68" s="599">
        <v>1157.7616467421878</v>
      </c>
      <c r="K68" s="599"/>
    </row>
    <row r="69" spans="1:11" ht="28.5" x14ac:dyDescent="0.25">
      <c r="A69" s="477" t="s">
        <v>752</v>
      </c>
      <c r="B69" s="471" t="s">
        <v>490</v>
      </c>
      <c r="C69" s="472" t="s">
        <v>737</v>
      </c>
      <c r="D69" s="473" t="s">
        <v>39</v>
      </c>
      <c r="E69" s="603">
        <v>365.60894107648022</v>
      </c>
      <c r="F69" s="474">
        <v>13975</v>
      </c>
      <c r="G69" s="506">
        <v>5109384.9515438108</v>
      </c>
      <c r="H69" s="511"/>
      <c r="J69" s="599">
        <v>365.60894107648022</v>
      </c>
      <c r="K69" s="599"/>
    </row>
    <row r="70" spans="1:11" ht="29.45" customHeight="1" x14ac:dyDescent="0.25">
      <c r="A70" s="477" t="s">
        <v>752</v>
      </c>
      <c r="B70" s="471" t="s">
        <v>491</v>
      </c>
      <c r="C70" s="472" t="s">
        <v>799</v>
      </c>
      <c r="D70" s="473" t="s">
        <v>39</v>
      </c>
      <c r="E70" s="603">
        <v>366.11183918413758</v>
      </c>
      <c r="F70" s="474">
        <v>236498</v>
      </c>
      <c r="G70" s="506">
        <v>86584717.743370175</v>
      </c>
      <c r="H70" s="511"/>
      <c r="J70" s="599">
        <v>366.11183918413758</v>
      </c>
      <c r="K70" s="599"/>
    </row>
    <row r="71" spans="1:11" x14ac:dyDescent="0.25">
      <c r="A71" s="477" t="s">
        <v>752</v>
      </c>
      <c r="B71" s="471" t="s">
        <v>492</v>
      </c>
      <c r="C71" s="472" t="s">
        <v>800</v>
      </c>
      <c r="D71" s="473" t="s">
        <v>39</v>
      </c>
      <c r="E71" s="603">
        <v>1464.4473567365503</v>
      </c>
      <c r="F71" s="474">
        <v>133307</v>
      </c>
      <c r="G71" s="506">
        <v>195221083.78447932</v>
      </c>
      <c r="H71" s="511"/>
      <c r="J71" s="599">
        <v>1464.4473567365503</v>
      </c>
      <c r="K71" s="599"/>
    </row>
    <row r="72" spans="1:11" x14ac:dyDescent="0.25">
      <c r="A72" s="477" t="s">
        <v>767</v>
      </c>
      <c r="B72" s="471" t="s">
        <v>493</v>
      </c>
      <c r="C72" s="472" t="s">
        <v>327</v>
      </c>
      <c r="D72" s="473" t="s">
        <v>36</v>
      </c>
      <c r="E72" s="603">
        <v>7795.3124237499424</v>
      </c>
      <c r="F72" s="474">
        <v>37241</v>
      </c>
      <c r="G72" s="506">
        <v>290305229.9728716</v>
      </c>
      <c r="H72" s="511"/>
      <c r="J72" s="599">
        <v>7795.3124237499424</v>
      </c>
      <c r="K72" s="599"/>
    </row>
    <row r="73" spans="1:11" ht="28.5" x14ac:dyDescent="0.25">
      <c r="A73" s="477" t="s">
        <v>768</v>
      </c>
      <c r="B73" s="471" t="s">
        <v>494</v>
      </c>
      <c r="C73" s="472" t="s">
        <v>738</v>
      </c>
      <c r="D73" s="473" t="s">
        <v>39</v>
      </c>
      <c r="E73" s="603">
        <v>1948.6150457082988</v>
      </c>
      <c r="F73" s="474">
        <v>177250</v>
      </c>
      <c r="G73" s="506">
        <v>345392016.85179597</v>
      </c>
      <c r="H73" s="511"/>
      <c r="J73" s="599">
        <v>1948.6150457082988</v>
      </c>
      <c r="K73" s="599"/>
    </row>
    <row r="74" spans="1:11" ht="28.5" x14ac:dyDescent="0.25">
      <c r="A74" s="477" t="s">
        <v>755</v>
      </c>
      <c r="B74" s="471" t="s">
        <v>495</v>
      </c>
      <c r="C74" s="472" t="s">
        <v>107</v>
      </c>
      <c r="D74" s="473" t="s">
        <v>39</v>
      </c>
      <c r="E74" s="603">
        <v>9232.2268434160469</v>
      </c>
      <c r="F74" s="474">
        <v>30277</v>
      </c>
      <c r="G74" s="506">
        <v>279524132.13810766</v>
      </c>
      <c r="H74" s="511"/>
      <c r="J74" s="599">
        <v>9232.2268434160469</v>
      </c>
      <c r="K74" s="599"/>
    </row>
    <row r="75" spans="1:11" ht="28.5" x14ac:dyDescent="0.25">
      <c r="A75" s="477" t="s">
        <v>755</v>
      </c>
      <c r="B75" s="471" t="s">
        <v>496</v>
      </c>
      <c r="C75" s="472" t="s">
        <v>739</v>
      </c>
      <c r="D75" s="473" t="s">
        <v>39</v>
      </c>
      <c r="E75" s="603">
        <v>1264.7881644312592</v>
      </c>
      <c r="F75" s="474">
        <v>190848</v>
      </c>
      <c r="G75" s="506">
        <v>241382291.60537696</v>
      </c>
      <c r="H75" s="511"/>
      <c r="J75" s="599">
        <v>1264.7881644312592</v>
      </c>
      <c r="K75" s="599"/>
    </row>
    <row r="76" spans="1:11" x14ac:dyDescent="0.25">
      <c r="A76" s="477" t="s">
        <v>769</v>
      </c>
      <c r="B76" s="471" t="s">
        <v>497</v>
      </c>
      <c r="C76" s="472" t="s">
        <v>111</v>
      </c>
      <c r="D76" s="473" t="s">
        <v>39</v>
      </c>
      <c r="E76" s="603">
        <v>150</v>
      </c>
      <c r="F76" s="474">
        <v>192476</v>
      </c>
      <c r="G76" s="506">
        <v>28871400</v>
      </c>
      <c r="H76" s="511"/>
      <c r="J76" s="599">
        <v>150</v>
      </c>
      <c r="K76" s="599"/>
    </row>
    <row r="77" spans="1:11" x14ac:dyDescent="0.25">
      <c r="A77" s="477" t="s">
        <v>765</v>
      </c>
      <c r="B77" s="471" t="s">
        <v>498</v>
      </c>
      <c r="C77" s="472" t="s">
        <v>113</v>
      </c>
      <c r="D77" s="473" t="s">
        <v>4</v>
      </c>
      <c r="E77" s="603">
        <v>1751</v>
      </c>
      <c r="F77" s="474">
        <v>23480</v>
      </c>
      <c r="G77" s="506">
        <v>41113480</v>
      </c>
      <c r="H77" s="511"/>
      <c r="J77" s="599">
        <v>1751</v>
      </c>
      <c r="K77" s="599"/>
    </row>
    <row r="78" spans="1:11" ht="28.5" x14ac:dyDescent="0.25">
      <c r="A78" s="477" t="s">
        <v>757</v>
      </c>
      <c r="B78" s="471" t="s">
        <v>499</v>
      </c>
      <c r="C78" s="472" t="s">
        <v>747</v>
      </c>
      <c r="D78" s="473" t="s">
        <v>171</v>
      </c>
      <c r="E78" s="611">
        <v>107079.13052090854</v>
      </c>
      <c r="F78" s="474">
        <v>2683</v>
      </c>
      <c r="G78" s="506">
        <v>287293307.18759763</v>
      </c>
      <c r="H78" s="511"/>
      <c r="J78" s="599">
        <v>107079.13052090854</v>
      </c>
      <c r="K78" s="599"/>
    </row>
    <row r="79" spans="1:11" ht="15" customHeight="1" x14ac:dyDescent="0.25">
      <c r="A79" s="464"/>
      <c r="B79" s="465" t="s">
        <v>47</v>
      </c>
      <c r="C79" s="466" t="s">
        <v>27</v>
      </c>
      <c r="D79" s="467"/>
      <c r="E79" s="604"/>
      <c r="F79" s="476"/>
      <c r="G79" s="505">
        <v>1739438120.7820623</v>
      </c>
      <c r="H79" s="510">
        <v>0</v>
      </c>
      <c r="J79" s="599"/>
      <c r="K79" s="599"/>
    </row>
    <row r="80" spans="1:11" ht="28.5" x14ac:dyDescent="0.25">
      <c r="A80" s="477" t="s">
        <v>770</v>
      </c>
      <c r="B80" s="471" t="s">
        <v>500</v>
      </c>
      <c r="C80" s="472" t="s">
        <v>328</v>
      </c>
      <c r="D80" s="473" t="s">
        <v>4</v>
      </c>
      <c r="E80" s="603">
        <v>296.17599999999607</v>
      </c>
      <c r="F80" s="474">
        <v>1651735</v>
      </c>
      <c r="G80" s="506">
        <v>489204265.35999352</v>
      </c>
      <c r="H80" s="511"/>
      <c r="J80" s="599">
        <v>296.17599999999607</v>
      </c>
      <c r="K80" s="599"/>
    </row>
    <row r="81" spans="1:12" ht="28.5" x14ac:dyDescent="0.25">
      <c r="A81" s="477" t="s">
        <v>771</v>
      </c>
      <c r="B81" s="471" t="s">
        <v>501</v>
      </c>
      <c r="C81" s="472" t="s">
        <v>165</v>
      </c>
      <c r="D81" s="473" t="s">
        <v>48</v>
      </c>
      <c r="E81" s="611">
        <v>270</v>
      </c>
      <c r="F81" s="474">
        <v>2118015</v>
      </c>
      <c r="G81" s="506">
        <v>571864050</v>
      </c>
      <c r="H81" s="511"/>
      <c r="J81" s="599">
        <v>270</v>
      </c>
      <c r="K81" s="599"/>
    </row>
    <row r="82" spans="1:12" x14ac:dyDescent="0.25">
      <c r="A82" s="477" t="s">
        <v>771</v>
      </c>
      <c r="B82" s="471" t="s">
        <v>502</v>
      </c>
      <c r="C82" s="472" t="s">
        <v>789</v>
      </c>
      <c r="D82" s="473" t="s">
        <v>48</v>
      </c>
      <c r="E82" s="611">
        <v>1589</v>
      </c>
      <c r="F82" s="474">
        <v>384820</v>
      </c>
      <c r="G82" s="506">
        <v>611478980</v>
      </c>
      <c r="H82" s="511"/>
      <c r="J82" s="599">
        <v>1589</v>
      </c>
      <c r="K82" s="599"/>
    </row>
    <row r="83" spans="1:12" ht="28.5" x14ac:dyDescent="0.25">
      <c r="A83" s="477" t="s">
        <v>771</v>
      </c>
      <c r="B83" s="471" t="s">
        <v>503</v>
      </c>
      <c r="C83" s="472" t="s">
        <v>136</v>
      </c>
      <c r="D83" s="473" t="s">
        <v>39</v>
      </c>
      <c r="E83" s="611">
        <v>35.929921898341483</v>
      </c>
      <c r="F83" s="474">
        <v>1146300</v>
      </c>
      <c r="G83" s="506">
        <v>41186469.472068839</v>
      </c>
      <c r="H83" s="511"/>
      <c r="J83" s="599">
        <v>35.929921898341483</v>
      </c>
      <c r="K83" s="599"/>
    </row>
    <row r="84" spans="1:12" x14ac:dyDescent="0.25">
      <c r="A84" s="477" t="s">
        <v>772</v>
      </c>
      <c r="B84" s="471" t="s">
        <v>504</v>
      </c>
      <c r="C84" s="472" t="s">
        <v>173</v>
      </c>
      <c r="D84" s="473" t="s">
        <v>11</v>
      </c>
      <c r="E84" s="611">
        <v>30.975000000000101</v>
      </c>
      <c r="F84" s="474">
        <v>829842</v>
      </c>
      <c r="G84" s="506">
        <v>25704355.950000085</v>
      </c>
      <c r="H84" s="511"/>
      <c r="J84" s="599">
        <v>30.975000000000101</v>
      </c>
      <c r="K84" s="599"/>
      <c r="L84" s="599">
        <v>30.975000000000101</v>
      </c>
    </row>
    <row r="85" spans="1:12" ht="15" customHeight="1" x14ac:dyDescent="0.25">
      <c r="A85" s="464"/>
      <c r="B85" s="465" t="s">
        <v>8</v>
      </c>
      <c r="C85" s="466" t="s">
        <v>129</v>
      </c>
      <c r="D85" s="467"/>
      <c r="E85" s="604"/>
      <c r="F85" s="476"/>
      <c r="G85" s="505">
        <v>171943884.69439712</v>
      </c>
      <c r="H85" s="510">
        <v>1652353847.3588629</v>
      </c>
      <c r="J85" s="599"/>
      <c r="K85" s="599"/>
    </row>
    <row r="86" spans="1:12" ht="28.5" x14ac:dyDescent="0.25">
      <c r="A86" s="477" t="s">
        <v>773</v>
      </c>
      <c r="B86" s="471" t="s">
        <v>395</v>
      </c>
      <c r="C86" s="472" t="s">
        <v>117</v>
      </c>
      <c r="D86" s="473" t="s">
        <v>4</v>
      </c>
      <c r="E86" s="611">
        <v>7945.3928428478066</v>
      </c>
      <c r="F86" s="474">
        <v>48124</v>
      </c>
      <c r="G86" s="506"/>
      <c r="H86" s="511">
        <v>382364085.16920787</v>
      </c>
      <c r="J86" s="599">
        <v>7945.3928428478066</v>
      </c>
      <c r="K86" s="599"/>
    </row>
    <row r="87" spans="1:12" ht="28.5" x14ac:dyDescent="0.25">
      <c r="A87" s="477" t="s">
        <v>773</v>
      </c>
      <c r="B87" s="471" t="s">
        <v>397</v>
      </c>
      <c r="C87" s="472" t="s">
        <v>118</v>
      </c>
      <c r="D87" s="473" t="s">
        <v>4</v>
      </c>
      <c r="E87" s="611">
        <v>7945.3928428478066</v>
      </c>
      <c r="F87" s="474">
        <v>5780</v>
      </c>
      <c r="G87" s="506">
        <v>45924370.63166032</v>
      </c>
      <c r="H87" s="511"/>
      <c r="J87" s="599">
        <v>7945.3928428478066</v>
      </c>
      <c r="K87" s="599"/>
    </row>
    <row r="88" spans="1:12" ht="28.5" x14ac:dyDescent="0.25">
      <c r="A88" s="477" t="s">
        <v>773</v>
      </c>
      <c r="B88" s="471" t="s">
        <v>398</v>
      </c>
      <c r="C88" s="472" t="s">
        <v>119</v>
      </c>
      <c r="D88" s="473" t="s">
        <v>4</v>
      </c>
      <c r="E88" s="611">
        <v>1742.2983370466909</v>
      </c>
      <c r="F88" s="474">
        <v>68492</v>
      </c>
      <c r="G88" s="506"/>
      <c r="H88" s="511">
        <v>119333497.70100196</v>
      </c>
      <c r="J88" s="599">
        <v>1742.2983370466909</v>
      </c>
      <c r="K88" s="599"/>
    </row>
    <row r="89" spans="1:12" ht="28.5" x14ac:dyDescent="0.25">
      <c r="A89" s="477" t="s">
        <v>773</v>
      </c>
      <c r="B89" s="471" t="s">
        <v>399</v>
      </c>
      <c r="C89" s="472" t="s">
        <v>120</v>
      </c>
      <c r="D89" s="473" t="s">
        <v>4</v>
      </c>
      <c r="E89" s="611">
        <v>1742.2983370466909</v>
      </c>
      <c r="F89" s="474">
        <v>6120</v>
      </c>
      <c r="G89" s="506">
        <v>10662865.822725749</v>
      </c>
      <c r="H89" s="511"/>
      <c r="J89" s="599">
        <v>1742.2983370466909</v>
      </c>
      <c r="K89" s="599"/>
    </row>
    <row r="90" spans="1:12" ht="42.75" x14ac:dyDescent="0.25">
      <c r="A90" s="477" t="s">
        <v>773</v>
      </c>
      <c r="B90" s="471" t="s">
        <v>505</v>
      </c>
      <c r="C90" s="472" t="s">
        <v>121</v>
      </c>
      <c r="D90" s="473" t="s">
        <v>4</v>
      </c>
      <c r="E90" s="611">
        <v>1505.0710259847917</v>
      </c>
      <c r="F90" s="474">
        <v>71226</v>
      </c>
      <c r="G90" s="506"/>
      <c r="H90" s="511">
        <v>107200188.89679277</v>
      </c>
      <c r="J90" s="599">
        <v>1505.0710259847917</v>
      </c>
      <c r="K90" s="599"/>
    </row>
    <row r="91" spans="1:12" ht="42.75" x14ac:dyDescent="0.25">
      <c r="A91" s="477" t="s">
        <v>773</v>
      </c>
      <c r="B91" s="471" t="s">
        <v>506</v>
      </c>
      <c r="C91" s="472" t="s">
        <v>122</v>
      </c>
      <c r="D91" s="473" t="s">
        <v>4</v>
      </c>
      <c r="E91" s="611">
        <v>1505.0710259847917</v>
      </c>
      <c r="F91" s="474">
        <v>8501</v>
      </c>
      <c r="G91" s="506">
        <v>12794608.791896714</v>
      </c>
      <c r="H91" s="511"/>
      <c r="J91" s="599">
        <v>1505.0710259847917</v>
      </c>
      <c r="K91" s="599"/>
    </row>
    <row r="92" spans="1:12" ht="42.75" x14ac:dyDescent="0.25">
      <c r="A92" s="477" t="s">
        <v>773</v>
      </c>
      <c r="B92" s="471" t="s">
        <v>507</v>
      </c>
      <c r="C92" s="472" t="s">
        <v>123</v>
      </c>
      <c r="D92" s="473" t="s">
        <v>4</v>
      </c>
      <c r="E92" s="611">
        <v>3101.8824491665018</v>
      </c>
      <c r="F92" s="474">
        <v>104974</v>
      </c>
      <c r="G92" s="506"/>
      <c r="H92" s="511">
        <v>325617008.21880436</v>
      </c>
      <c r="J92" s="599">
        <v>3101.8824491665018</v>
      </c>
      <c r="K92" s="599"/>
    </row>
    <row r="93" spans="1:12" ht="42.75" x14ac:dyDescent="0.25">
      <c r="A93" s="477" t="s">
        <v>773</v>
      </c>
      <c r="B93" s="471" t="s">
        <v>508</v>
      </c>
      <c r="C93" s="472" t="s">
        <v>124</v>
      </c>
      <c r="D93" s="473" t="s">
        <v>4</v>
      </c>
      <c r="E93" s="611">
        <v>3101.8824491665018</v>
      </c>
      <c r="F93" s="474">
        <v>8840</v>
      </c>
      <c r="G93" s="506">
        <v>27420640.850631878</v>
      </c>
      <c r="H93" s="511"/>
      <c r="J93" s="599">
        <v>3101.8824491665018</v>
      </c>
      <c r="K93" s="599"/>
    </row>
    <row r="94" spans="1:12" ht="42.75" x14ac:dyDescent="0.25">
      <c r="A94" s="477" t="s">
        <v>773</v>
      </c>
      <c r="B94" s="471" t="s">
        <v>509</v>
      </c>
      <c r="C94" s="472" t="s">
        <v>125</v>
      </c>
      <c r="D94" s="473" t="s">
        <v>4</v>
      </c>
      <c r="E94" s="611">
        <v>561.46893127748683</v>
      </c>
      <c r="F94" s="474">
        <v>214210</v>
      </c>
      <c r="G94" s="506"/>
      <c r="H94" s="511">
        <v>120272259.76895045</v>
      </c>
      <c r="J94" s="599">
        <v>561.46893127748683</v>
      </c>
      <c r="K94" s="599"/>
    </row>
    <row r="95" spans="1:12" ht="42.75" x14ac:dyDescent="0.25">
      <c r="A95" s="477" t="s">
        <v>773</v>
      </c>
      <c r="B95" s="471" t="s">
        <v>510</v>
      </c>
      <c r="C95" s="472" t="s">
        <v>126</v>
      </c>
      <c r="D95" s="473" t="s">
        <v>4</v>
      </c>
      <c r="E95" s="611">
        <v>561.46893127748683</v>
      </c>
      <c r="F95" s="474">
        <v>9690</v>
      </c>
      <c r="G95" s="506">
        <v>5440633.9440788478</v>
      </c>
      <c r="H95" s="511"/>
      <c r="J95" s="599">
        <v>561.46893127748683</v>
      </c>
      <c r="K95" s="599"/>
    </row>
    <row r="96" spans="1:12" ht="42.75" x14ac:dyDescent="0.25">
      <c r="A96" s="477" t="s">
        <v>773</v>
      </c>
      <c r="B96" s="471" t="s">
        <v>511</v>
      </c>
      <c r="C96" s="472" t="s">
        <v>127</v>
      </c>
      <c r="D96" s="473" t="s">
        <v>4</v>
      </c>
      <c r="E96" s="611">
        <v>297.42823729461952</v>
      </c>
      <c r="F96" s="474">
        <v>261987</v>
      </c>
      <c r="G96" s="506"/>
      <c r="H96" s="511">
        <v>77922331.604105487</v>
      </c>
      <c r="J96" s="599">
        <v>297.42823729461952</v>
      </c>
      <c r="K96" s="599"/>
    </row>
    <row r="97" spans="1:11" ht="42.75" x14ac:dyDescent="0.25">
      <c r="A97" s="477" t="s">
        <v>773</v>
      </c>
      <c r="B97" s="471" t="s">
        <v>512</v>
      </c>
      <c r="C97" s="472" t="s">
        <v>128</v>
      </c>
      <c r="D97" s="473" t="s">
        <v>4</v>
      </c>
      <c r="E97" s="611">
        <v>297.42823729461952</v>
      </c>
      <c r="F97" s="474">
        <v>12581</v>
      </c>
      <c r="G97" s="506">
        <v>3741944.6534036081</v>
      </c>
      <c r="H97" s="511"/>
      <c r="J97" s="599">
        <v>297.42823729461952</v>
      </c>
      <c r="K97" s="599">
        <v>15153.541823617896</v>
      </c>
    </row>
    <row r="98" spans="1:11" x14ac:dyDescent="0.25">
      <c r="A98" s="477" t="s">
        <v>773</v>
      </c>
      <c r="B98" s="471" t="s">
        <v>513</v>
      </c>
      <c r="C98" s="472" t="s">
        <v>137</v>
      </c>
      <c r="D98" s="473" t="s">
        <v>48</v>
      </c>
      <c r="E98" s="611">
        <v>449</v>
      </c>
      <c r="F98" s="474">
        <v>216401</v>
      </c>
      <c r="H98" s="506">
        <v>97164049</v>
      </c>
      <c r="J98" s="599">
        <v>449</v>
      </c>
      <c r="K98" s="599"/>
    </row>
    <row r="99" spans="1:11" x14ac:dyDescent="0.25">
      <c r="A99" s="477" t="s">
        <v>773</v>
      </c>
      <c r="B99" s="471" t="s">
        <v>514</v>
      </c>
      <c r="C99" s="472" t="s">
        <v>138</v>
      </c>
      <c r="D99" s="473" t="s">
        <v>48</v>
      </c>
      <c r="E99" s="611">
        <v>449</v>
      </c>
      <c r="F99" s="474">
        <v>19126</v>
      </c>
      <c r="G99" s="506">
        <v>8587574</v>
      </c>
      <c r="H99" s="511"/>
      <c r="J99" s="599">
        <v>449</v>
      </c>
      <c r="K99" s="599"/>
    </row>
    <row r="100" spans="1:11" x14ac:dyDescent="0.25">
      <c r="A100" s="477" t="s">
        <v>773</v>
      </c>
      <c r="B100" s="471" t="s">
        <v>515</v>
      </c>
      <c r="C100" s="472" t="s">
        <v>139</v>
      </c>
      <c r="D100" s="473" t="s">
        <v>48</v>
      </c>
      <c r="E100" s="611">
        <v>333</v>
      </c>
      <c r="F100" s="474">
        <v>256217</v>
      </c>
      <c r="H100" s="506">
        <v>85320261</v>
      </c>
      <c r="J100" s="599">
        <v>333</v>
      </c>
      <c r="K100" s="599"/>
    </row>
    <row r="101" spans="1:11" x14ac:dyDescent="0.25">
      <c r="A101" s="477" t="s">
        <v>773</v>
      </c>
      <c r="B101" s="471" t="s">
        <v>516</v>
      </c>
      <c r="C101" s="472" t="s">
        <v>140</v>
      </c>
      <c r="D101" s="473" t="s">
        <v>48</v>
      </c>
      <c r="E101" s="611">
        <v>333</v>
      </c>
      <c r="F101" s="474">
        <v>20402</v>
      </c>
      <c r="G101" s="506">
        <v>6793866</v>
      </c>
      <c r="H101" s="511"/>
      <c r="J101" s="599">
        <v>333</v>
      </c>
      <c r="K101" s="599"/>
    </row>
    <row r="102" spans="1:11" x14ac:dyDescent="0.25">
      <c r="A102" s="477" t="s">
        <v>773</v>
      </c>
      <c r="B102" s="471" t="s">
        <v>517</v>
      </c>
      <c r="C102" s="472" t="s">
        <v>141</v>
      </c>
      <c r="D102" s="473" t="s">
        <v>48</v>
      </c>
      <c r="E102" s="611">
        <v>609</v>
      </c>
      <c r="F102" s="474">
        <v>265995</v>
      </c>
      <c r="H102" s="506">
        <v>161990955</v>
      </c>
      <c r="J102" s="599">
        <v>609</v>
      </c>
      <c r="K102" s="599"/>
    </row>
    <row r="103" spans="1:11" x14ac:dyDescent="0.25">
      <c r="A103" s="477" t="s">
        <v>773</v>
      </c>
      <c r="B103" s="471" t="s">
        <v>518</v>
      </c>
      <c r="C103" s="472" t="s">
        <v>142</v>
      </c>
      <c r="D103" s="473" t="s">
        <v>48</v>
      </c>
      <c r="E103" s="611">
        <v>609</v>
      </c>
      <c r="F103" s="474">
        <v>21251</v>
      </c>
      <c r="G103" s="506">
        <v>12941859</v>
      </c>
      <c r="H103" s="511"/>
      <c r="J103" s="599">
        <v>609</v>
      </c>
      <c r="K103" s="599"/>
    </row>
    <row r="104" spans="1:11" x14ac:dyDescent="0.25">
      <c r="A104" s="477" t="s">
        <v>773</v>
      </c>
      <c r="B104" s="471" t="s">
        <v>519</v>
      </c>
      <c r="C104" s="472" t="s">
        <v>143</v>
      </c>
      <c r="D104" s="473" t="s">
        <v>48</v>
      </c>
      <c r="E104" s="611">
        <v>119</v>
      </c>
      <c r="F104" s="474">
        <v>375471</v>
      </c>
      <c r="H104" s="506">
        <v>44681049</v>
      </c>
      <c r="J104" s="599">
        <v>119</v>
      </c>
      <c r="K104" s="599"/>
    </row>
    <row r="105" spans="1:11" x14ac:dyDescent="0.25">
      <c r="A105" s="477" t="s">
        <v>773</v>
      </c>
      <c r="B105" s="471" t="s">
        <v>520</v>
      </c>
      <c r="C105" s="472" t="s">
        <v>144</v>
      </c>
      <c r="D105" s="473" t="s">
        <v>48</v>
      </c>
      <c r="E105" s="611">
        <v>119</v>
      </c>
      <c r="F105" s="474">
        <v>21251</v>
      </c>
      <c r="G105" s="506">
        <v>2528869</v>
      </c>
      <c r="H105" s="511"/>
      <c r="J105" s="599">
        <v>119</v>
      </c>
      <c r="K105" s="599"/>
    </row>
    <row r="106" spans="1:11" x14ac:dyDescent="0.25">
      <c r="A106" s="477" t="s">
        <v>773</v>
      </c>
      <c r="B106" s="471" t="s">
        <v>521</v>
      </c>
      <c r="C106" s="472" t="s">
        <v>145</v>
      </c>
      <c r="D106" s="473" t="s">
        <v>48</v>
      </c>
      <c r="E106" s="611">
        <v>63</v>
      </c>
      <c r="F106" s="474">
        <v>417924</v>
      </c>
      <c r="H106" s="506">
        <v>26329212</v>
      </c>
      <c r="J106" s="599">
        <v>63</v>
      </c>
      <c r="K106" s="599"/>
    </row>
    <row r="107" spans="1:11" x14ac:dyDescent="0.25">
      <c r="A107" s="477" t="s">
        <v>773</v>
      </c>
      <c r="B107" s="471" t="s">
        <v>522</v>
      </c>
      <c r="C107" s="472" t="s">
        <v>146</v>
      </c>
      <c r="D107" s="473" t="s">
        <v>48</v>
      </c>
      <c r="E107" s="611">
        <v>63</v>
      </c>
      <c r="F107" s="474">
        <v>21251</v>
      </c>
      <c r="G107" s="506">
        <v>1338813</v>
      </c>
      <c r="H107" s="511"/>
      <c r="J107" s="599">
        <v>63</v>
      </c>
      <c r="K107" s="599"/>
    </row>
    <row r="108" spans="1:11" x14ac:dyDescent="0.25">
      <c r="A108" s="477" t="s">
        <v>773</v>
      </c>
      <c r="B108" s="471" t="s">
        <v>523</v>
      </c>
      <c r="C108" s="472" t="s">
        <v>315</v>
      </c>
      <c r="D108" s="473" t="s">
        <v>48</v>
      </c>
      <c r="E108" s="611">
        <v>1589</v>
      </c>
      <c r="F108" s="474">
        <v>65550</v>
      </c>
      <c r="H108" s="506">
        <v>104158950</v>
      </c>
      <c r="J108" s="599">
        <v>1589</v>
      </c>
      <c r="K108" s="599"/>
    </row>
    <row r="109" spans="1:11" x14ac:dyDescent="0.25">
      <c r="A109" s="477" t="s">
        <v>773</v>
      </c>
      <c r="B109" s="471" t="s">
        <v>524</v>
      </c>
      <c r="C109" s="472" t="s">
        <v>316</v>
      </c>
      <c r="D109" s="473" t="s">
        <v>48</v>
      </c>
      <c r="E109" s="611">
        <v>1589</v>
      </c>
      <c r="F109" s="474">
        <v>21251</v>
      </c>
      <c r="G109" s="506">
        <v>33767839</v>
      </c>
      <c r="H109" s="511"/>
      <c r="J109" s="599">
        <v>1589</v>
      </c>
      <c r="K109" s="599"/>
    </row>
    <row r="110" spans="1:11" ht="15" customHeight="1" x14ac:dyDescent="0.25">
      <c r="A110" s="464"/>
      <c r="B110" s="465" t="s">
        <v>44</v>
      </c>
      <c r="C110" s="466" t="s">
        <v>41</v>
      </c>
      <c r="D110" s="467"/>
      <c r="E110" s="604"/>
      <c r="F110" s="476"/>
      <c r="G110" s="505">
        <v>2110660979.0999074</v>
      </c>
      <c r="H110" s="510">
        <v>0</v>
      </c>
      <c r="J110" s="599"/>
      <c r="K110" s="599"/>
    </row>
    <row r="111" spans="1:11" ht="71.25" x14ac:dyDescent="0.25">
      <c r="A111" s="477" t="s">
        <v>774</v>
      </c>
      <c r="B111" s="471" t="s">
        <v>525</v>
      </c>
      <c r="C111" s="472" t="s">
        <v>168</v>
      </c>
      <c r="D111" s="473" t="s">
        <v>42</v>
      </c>
      <c r="E111" s="603">
        <v>5751.3916046256072</v>
      </c>
      <c r="F111" s="474">
        <v>8902</v>
      </c>
      <c r="G111" s="506">
        <v>51198888.064377159</v>
      </c>
      <c r="H111" s="511"/>
      <c r="J111" s="599">
        <v>5751.3916046256072</v>
      </c>
      <c r="K111" s="599"/>
    </row>
    <row r="112" spans="1:11" ht="28.5" x14ac:dyDescent="0.25">
      <c r="A112" s="477" t="s">
        <v>775</v>
      </c>
      <c r="B112" s="471" t="s">
        <v>526</v>
      </c>
      <c r="C112" s="472" t="s">
        <v>135</v>
      </c>
      <c r="D112" s="473" t="s">
        <v>4</v>
      </c>
      <c r="E112" s="603">
        <v>1016.96</v>
      </c>
      <c r="F112" s="474">
        <v>107324</v>
      </c>
      <c r="G112" s="506">
        <v>109144215.04000001</v>
      </c>
      <c r="H112" s="511"/>
      <c r="J112" s="599">
        <v>1016.96</v>
      </c>
      <c r="K112" s="599"/>
    </row>
    <row r="113" spans="1:11" ht="28.5" x14ac:dyDescent="0.25">
      <c r="A113" s="477" t="s">
        <v>776</v>
      </c>
      <c r="B113" s="471" t="s">
        <v>527</v>
      </c>
      <c r="C113" s="472" t="s">
        <v>322</v>
      </c>
      <c r="D113" s="473" t="s">
        <v>36</v>
      </c>
      <c r="E113" s="603">
        <v>508.48</v>
      </c>
      <c r="F113" s="474">
        <v>120686</v>
      </c>
      <c r="G113" s="506">
        <v>61366417.280000001</v>
      </c>
      <c r="H113" s="511"/>
      <c r="J113" s="599">
        <v>508.48</v>
      </c>
      <c r="K113" s="599"/>
    </row>
    <row r="114" spans="1:11" x14ac:dyDescent="0.25">
      <c r="A114" s="477" t="s">
        <v>776</v>
      </c>
      <c r="B114" s="471" t="s">
        <v>528</v>
      </c>
      <c r="C114" s="472" t="s">
        <v>740</v>
      </c>
      <c r="D114" s="473" t="s">
        <v>36</v>
      </c>
      <c r="E114" s="603">
        <v>508.48</v>
      </c>
      <c r="F114" s="474">
        <v>70944</v>
      </c>
      <c r="G114" s="506">
        <v>36073605.120000005</v>
      </c>
      <c r="H114" s="511"/>
      <c r="J114" s="599">
        <v>508.48</v>
      </c>
      <c r="K114" s="599"/>
    </row>
    <row r="115" spans="1:11" ht="42.75" x14ac:dyDescent="0.25">
      <c r="A115" s="477" t="s">
        <v>761</v>
      </c>
      <c r="B115" s="471" t="s">
        <v>529</v>
      </c>
      <c r="C115" s="472" t="s">
        <v>324</v>
      </c>
      <c r="D115" s="473" t="s">
        <v>4</v>
      </c>
      <c r="E115" s="603">
        <v>953.4</v>
      </c>
      <c r="F115" s="474">
        <v>108608</v>
      </c>
      <c r="G115" s="506">
        <v>103546867.2</v>
      </c>
      <c r="H115" s="511"/>
      <c r="J115" s="599">
        <v>953.4</v>
      </c>
      <c r="K115" s="599"/>
    </row>
    <row r="116" spans="1:11" ht="85.5" customHeight="1" x14ac:dyDescent="0.25">
      <c r="A116" s="477" t="s">
        <v>777</v>
      </c>
      <c r="B116" s="471" t="s">
        <v>530</v>
      </c>
      <c r="C116" s="472" t="s">
        <v>748</v>
      </c>
      <c r="D116" s="473" t="s">
        <v>39</v>
      </c>
      <c r="E116" s="603">
        <v>3040.1523651470288</v>
      </c>
      <c r="F116" s="474">
        <v>200680</v>
      </c>
      <c r="G116" s="506">
        <v>610097776.6377058</v>
      </c>
      <c r="H116" s="511"/>
      <c r="J116" s="599">
        <v>3040.1523651470288</v>
      </c>
      <c r="K116" s="599"/>
    </row>
    <row r="117" spans="1:11" ht="28.5" x14ac:dyDescent="0.25">
      <c r="A117" s="477" t="s">
        <v>753</v>
      </c>
      <c r="B117" s="471" t="s">
        <v>531</v>
      </c>
      <c r="C117" s="472" t="s">
        <v>132</v>
      </c>
      <c r="D117" s="473" t="s">
        <v>39</v>
      </c>
      <c r="E117" s="603">
        <v>486.58135402923915</v>
      </c>
      <c r="F117" s="474">
        <v>978407</v>
      </c>
      <c r="G117" s="506">
        <v>476074602.85168576</v>
      </c>
      <c r="H117" s="511"/>
      <c r="J117" s="599">
        <v>486.58135402923915</v>
      </c>
      <c r="K117" s="599"/>
    </row>
    <row r="118" spans="1:11" ht="85.5" x14ac:dyDescent="0.25">
      <c r="A118" s="477" t="s">
        <v>753</v>
      </c>
      <c r="B118" s="471" t="s">
        <v>532</v>
      </c>
      <c r="C118" s="472" t="s">
        <v>170</v>
      </c>
      <c r="D118" s="473" t="s">
        <v>36</v>
      </c>
      <c r="E118" s="603">
        <v>8738.8356885648409</v>
      </c>
      <c r="F118" s="474">
        <v>73909</v>
      </c>
      <c r="G118" s="506">
        <v>645878606.90613878</v>
      </c>
      <c r="H118" s="511"/>
      <c r="J118" s="599">
        <v>8738.8356885648354</v>
      </c>
      <c r="K118" s="599"/>
    </row>
    <row r="119" spans="1:11" ht="15" thickBot="1" x14ac:dyDescent="0.3">
      <c r="A119" s="497"/>
      <c r="B119" s="498" t="s">
        <v>533</v>
      </c>
      <c r="C119" s="499" t="s">
        <v>325</v>
      </c>
      <c r="D119" s="498" t="s">
        <v>29</v>
      </c>
      <c r="E119" s="612">
        <v>1440</v>
      </c>
      <c r="F119" s="500">
        <v>12000</v>
      </c>
      <c r="G119" s="507">
        <v>17280000</v>
      </c>
      <c r="H119" s="512"/>
      <c r="J119" s="599">
        <v>1440</v>
      </c>
      <c r="K119" s="599"/>
    </row>
    <row r="120" spans="1:11" ht="15" thickBot="1" x14ac:dyDescent="0.3">
      <c r="A120" s="493"/>
      <c r="C120" s="494"/>
      <c r="D120" s="470"/>
      <c r="E120" s="613"/>
      <c r="F120" s="495"/>
      <c r="G120" s="496"/>
      <c r="H120" s="496"/>
      <c r="J120" s="599"/>
      <c r="K120" s="599"/>
    </row>
    <row r="121" spans="1:11" ht="39.75" customHeight="1" thickBot="1" x14ac:dyDescent="0.3">
      <c r="A121" s="454" t="s">
        <v>423</v>
      </c>
      <c r="B121" s="455" t="s">
        <v>424</v>
      </c>
      <c r="C121" s="456" t="s">
        <v>1</v>
      </c>
      <c r="D121" s="456" t="s">
        <v>28</v>
      </c>
      <c r="E121" s="608" t="s">
        <v>10</v>
      </c>
      <c r="F121" s="457" t="s">
        <v>38</v>
      </c>
      <c r="G121" s="458" t="s">
        <v>177</v>
      </c>
      <c r="H121" s="458" t="s">
        <v>479</v>
      </c>
      <c r="J121" s="599" t="s">
        <v>10</v>
      </c>
      <c r="K121" s="599"/>
    </row>
    <row r="122" spans="1:11" ht="15" x14ac:dyDescent="0.25">
      <c r="A122" s="502"/>
      <c r="B122" s="460">
        <v>6</v>
      </c>
      <c r="C122" s="480" t="s">
        <v>439</v>
      </c>
      <c r="D122" s="461"/>
      <c r="E122" s="609"/>
      <c r="F122" s="462"/>
      <c r="G122" s="487">
        <v>5052635436.0280113</v>
      </c>
      <c r="H122" s="463">
        <v>810287260.94701946</v>
      </c>
      <c r="J122" s="599"/>
      <c r="K122" s="599"/>
    </row>
    <row r="123" spans="1:11" ht="15" x14ac:dyDescent="0.25">
      <c r="A123" s="464"/>
      <c r="B123" s="465" t="s">
        <v>534</v>
      </c>
      <c r="C123" s="466" t="s">
        <v>425</v>
      </c>
      <c r="D123" s="467"/>
      <c r="E123" s="610"/>
      <c r="F123" s="476"/>
      <c r="G123" s="488">
        <v>248163324.73396593</v>
      </c>
      <c r="H123" s="469">
        <v>0</v>
      </c>
      <c r="J123" s="599"/>
      <c r="K123" s="599"/>
    </row>
    <row r="124" spans="1:11" x14ac:dyDescent="0.25">
      <c r="A124" s="477" t="s">
        <v>751</v>
      </c>
      <c r="B124" s="471" t="s">
        <v>535</v>
      </c>
      <c r="C124" s="472" t="s">
        <v>431</v>
      </c>
      <c r="D124" s="473" t="s">
        <v>4</v>
      </c>
      <c r="E124" s="603">
        <v>6472.3099999999986</v>
      </c>
      <c r="F124" s="474">
        <v>3168</v>
      </c>
      <c r="G124" s="489">
        <v>20504278.079999994</v>
      </c>
      <c r="H124" s="475"/>
      <c r="J124" s="599">
        <v>6472.3099999999986</v>
      </c>
      <c r="K124" s="599"/>
    </row>
    <row r="125" spans="1:11" ht="42.75" x14ac:dyDescent="0.25">
      <c r="A125" s="477" t="s">
        <v>752</v>
      </c>
      <c r="B125" s="471" t="s">
        <v>536</v>
      </c>
      <c r="C125" s="472" t="s">
        <v>801</v>
      </c>
      <c r="D125" s="473" t="s">
        <v>39</v>
      </c>
      <c r="E125" s="603">
        <v>5</v>
      </c>
      <c r="F125" s="474">
        <v>51003</v>
      </c>
      <c r="G125" s="489">
        <v>255015</v>
      </c>
      <c r="H125" s="475"/>
      <c r="J125" s="599">
        <v>5</v>
      </c>
      <c r="K125" s="599"/>
    </row>
    <row r="126" spans="1:11" ht="42.75" x14ac:dyDescent="0.25">
      <c r="A126" s="477" t="s">
        <v>754</v>
      </c>
      <c r="B126" s="471" t="s">
        <v>537</v>
      </c>
      <c r="C126" s="472" t="s">
        <v>147</v>
      </c>
      <c r="D126" s="473" t="s">
        <v>36</v>
      </c>
      <c r="E126" s="603">
        <v>1639.0532671396722</v>
      </c>
      <c r="F126" s="474">
        <v>32500</v>
      </c>
      <c r="G126" s="489">
        <v>53269231.18203935</v>
      </c>
      <c r="H126" s="475"/>
      <c r="J126" s="599">
        <v>1639.053267139672</v>
      </c>
      <c r="K126" s="599"/>
    </row>
    <row r="127" spans="1:11" x14ac:dyDescent="0.25">
      <c r="A127" s="477" t="s">
        <v>778</v>
      </c>
      <c r="B127" s="471" t="s">
        <v>538</v>
      </c>
      <c r="C127" s="472" t="s">
        <v>318</v>
      </c>
      <c r="D127" s="473" t="s">
        <v>36</v>
      </c>
      <c r="E127" s="603">
        <v>5232.7303465330424</v>
      </c>
      <c r="F127" s="474">
        <v>33278</v>
      </c>
      <c r="G127" s="489">
        <v>174134800.47192657</v>
      </c>
      <c r="H127" s="475"/>
      <c r="J127" s="599">
        <v>5232.7303465330406</v>
      </c>
      <c r="K127" s="599"/>
    </row>
    <row r="128" spans="1:11" ht="15" customHeight="1" x14ac:dyDescent="0.25">
      <c r="A128" s="464"/>
      <c r="B128" s="465" t="s">
        <v>539</v>
      </c>
      <c r="C128" s="466" t="s">
        <v>7</v>
      </c>
      <c r="D128" s="467"/>
      <c r="E128" s="614"/>
      <c r="F128" s="476"/>
      <c r="G128" s="488">
        <v>2196776722.2352471</v>
      </c>
      <c r="H128" s="469">
        <v>0</v>
      </c>
      <c r="J128" s="599"/>
      <c r="K128" s="599"/>
    </row>
    <row r="129" spans="1:11" ht="28.5" x14ac:dyDescent="0.25">
      <c r="A129" s="477" t="s">
        <v>752</v>
      </c>
      <c r="B129" s="471" t="s">
        <v>540</v>
      </c>
      <c r="C129" s="472" t="s">
        <v>793</v>
      </c>
      <c r="D129" s="473" t="s">
        <v>39</v>
      </c>
      <c r="E129" s="603">
        <v>2905.1535032061665</v>
      </c>
      <c r="F129" s="474">
        <v>12536</v>
      </c>
      <c r="G129" s="489">
        <v>36419004.3161925</v>
      </c>
      <c r="H129" s="475"/>
      <c r="J129" s="599">
        <v>2905.1535032061665</v>
      </c>
      <c r="K129" s="599"/>
    </row>
    <row r="130" spans="1:11" ht="28.5" x14ac:dyDescent="0.25">
      <c r="A130" s="477" t="s">
        <v>752</v>
      </c>
      <c r="B130" s="471" t="s">
        <v>541</v>
      </c>
      <c r="C130" s="472" t="s">
        <v>794</v>
      </c>
      <c r="D130" s="473" t="s">
        <v>39</v>
      </c>
      <c r="E130" s="603">
        <v>9642.7548276185025</v>
      </c>
      <c r="F130" s="474">
        <v>49522</v>
      </c>
      <c r="G130" s="489">
        <v>477528504.57332349</v>
      </c>
      <c r="H130" s="475"/>
      <c r="J130" s="599">
        <v>9642.7548276185025</v>
      </c>
      <c r="K130" s="599"/>
    </row>
    <row r="131" spans="1:11" ht="28.5" x14ac:dyDescent="0.25">
      <c r="A131" s="477" t="s">
        <v>752</v>
      </c>
      <c r="B131" s="471" t="s">
        <v>542</v>
      </c>
      <c r="C131" s="472" t="s">
        <v>735</v>
      </c>
      <c r="D131" s="473" t="s">
        <v>39</v>
      </c>
      <c r="E131" s="603">
        <v>1868.1722542207551</v>
      </c>
      <c r="F131" s="474">
        <v>63605</v>
      </c>
      <c r="G131" s="489">
        <v>118825096.22971113</v>
      </c>
      <c r="H131" s="475"/>
      <c r="J131" s="599">
        <v>1868.1722542207551</v>
      </c>
      <c r="K131" s="599"/>
    </row>
    <row r="132" spans="1:11" ht="28.5" x14ac:dyDescent="0.25">
      <c r="A132" s="477" t="s">
        <v>752</v>
      </c>
      <c r="B132" s="471" t="s">
        <v>543</v>
      </c>
      <c r="C132" s="472" t="s">
        <v>737</v>
      </c>
      <c r="D132" s="473" t="s">
        <v>39</v>
      </c>
      <c r="E132" s="603">
        <v>622.7240847402519</v>
      </c>
      <c r="F132" s="474">
        <v>13975</v>
      </c>
      <c r="G132" s="489">
        <v>8702569.0842450205</v>
      </c>
      <c r="H132" s="475"/>
      <c r="J132" s="599">
        <v>622.7240847402519</v>
      </c>
      <c r="K132" s="599"/>
    </row>
    <row r="133" spans="1:11" ht="32.450000000000003" customHeight="1" x14ac:dyDescent="0.25">
      <c r="A133" s="477" t="s">
        <v>752</v>
      </c>
      <c r="B133" s="471" t="s">
        <v>544</v>
      </c>
      <c r="C133" s="472" t="s">
        <v>802</v>
      </c>
      <c r="D133" s="473" t="s">
        <v>39</v>
      </c>
      <c r="E133" s="603">
        <v>123.22151749235177</v>
      </c>
      <c r="F133" s="474">
        <v>236498</v>
      </c>
      <c r="G133" s="489">
        <v>29141642.443906207</v>
      </c>
      <c r="H133" s="475"/>
      <c r="J133" s="599">
        <v>123.22151749235177</v>
      </c>
      <c r="K133" s="599"/>
    </row>
    <row r="134" spans="1:11" x14ac:dyDescent="0.25">
      <c r="A134" s="477" t="s">
        <v>752</v>
      </c>
      <c r="B134" s="471" t="s">
        <v>545</v>
      </c>
      <c r="C134" s="472" t="s">
        <v>800</v>
      </c>
      <c r="D134" s="473" t="s">
        <v>171</v>
      </c>
      <c r="E134" s="603">
        <v>1417.0474511620453</v>
      </c>
      <c r="F134" s="474">
        <v>133307</v>
      </c>
      <c r="G134" s="489">
        <v>188902344.57205877</v>
      </c>
      <c r="H134" s="475"/>
      <c r="J134" s="599">
        <v>1417.0474511620453</v>
      </c>
      <c r="K134" s="599"/>
    </row>
    <row r="135" spans="1:11" x14ac:dyDescent="0.25">
      <c r="A135" s="477" t="s">
        <v>767</v>
      </c>
      <c r="B135" s="471" t="s">
        <v>546</v>
      </c>
      <c r="C135" s="472" t="s">
        <v>110</v>
      </c>
      <c r="D135" s="473" t="s">
        <v>36</v>
      </c>
      <c r="E135" s="603">
        <v>7185.9467512500005</v>
      </c>
      <c r="F135" s="474">
        <v>37241</v>
      </c>
      <c r="G135" s="489">
        <v>267611842.96330127</v>
      </c>
      <c r="H135" s="475"/>
      <c r="J135" s="599">
        <v>7185.9467512500005</v>
      </c>
      <c r="K135" s="599"/>
    </row>
    <row r="136" spans="1:11" x14ac:dyDescent="0.25">
      <c r="A136" s="477" t="s">
        <v>767</v>
      </c>
      <c r="B136" s="471" t="s">
        <v>547</v>
      </c>
      <c r="C136" s="472" t="s">
        <v>736</v>
      </c>
      <c r="D136" s="473" t="s">
        <v>36</v>
      </c>
      <c r="E136" s="603">
        <v>378.20772375000018</v>
      </c>
      <c r="F136" s="474">
        <v>61415</v>
      </c>
      <c r="G136" s="489">
        <v>23227627.354106262</v>
      </c>
      <c r="H136" s="475"/>
      <c r="J136" s="599">
        <v>378.20772375000018</v>
      </c>
      <c r="K136" s="599"/>
    </row>
    <row r="137" spans="1:11" ht="28.5" x14ac:dyDescent="0.25">
      <c r="A137" s="477" t="s">
        <v>755</v>
      </c>
      <c r="B137" s="471" t="s">
        <v>548</v>
      </c>
      <c r="C137" s="472" t="s">
        <v>738</v>
      </c>
      <c r="D137" s="473" t="s">
        <v>39</v>
      </c>
      <c r="E137" s="603">
        <v>1619.9269809738621</v>
      </c>
      <c r="F137" s="474">
        <v>177250</v>
      </c>
      <c r="G137" s="489">
        <v>287132057.37761706</v>
      </c>
      <c r="H137" s="475"/>
      <c r="J137" s="599">
        <v>1619.9269809738621</v>
      </c>
      <c r="K137" s="599"/>
    </row>
    <row r="138" spans="1:11" ht="28.5" x14ac:dyDescent="0.25">
      <c r="A138" s="477" t="s">
        <v>755</v>
      </c>
      <c r="B138" s="471" t="s">
        <v>549</v>
      </c>
      <c r="C138" s="472" t="s">
        <v>107</v>
      </c>
      <c r="D138" s="473" t="s">
        <v>39</v>
      </c>
      <c r="E138" s="603">
        <v>7179.5991179231087</v>
      </c>
      <c r="F138" s="474">
        <v>30277</v>
      </c>
      <c r="G138" s="489">
        <v>217376722.49335796</v>
      </c>
      <c r="H138" s="475"/>
      <c r="J138" s="599">
        <v>7179.5991179231087</v>
      </c>
      <c r="K138" s="599"/>
    </row>
    <row r="139" spans="1:11" ht="28.5" x14ac:dyDescent="0.25">
      <c r="A139" s="477" t="s">
        <v>755</v>
      </c>
      <c r="B139" s="471" t="s">
        <v>550</v>
      </c>
      <c r="C139" s="472" t="s">
        <v>108</v>
      </c>
      <c r="D139" s="473" t="s">
        <v>39</v>
      </c>
      <c r="E139" s="603">
        <v>1296.9051535327453</v>
      </c>
      <c r="F139" s="474">
        <v>190848</v>
      </c>
      <c r="G139" s="489">
        <v>247511754.74141738</v>
      </c>
      <c r="H139" s="475"/>
      <c r="J139" s="599">
        <v>1296.9051535327453</v>
      </c>
      <c r="K139" s="599"/>
    </row>
    <row r="140" spans="1:11" x14ac:dyDescent="0.25">
      <c r="A140" s="477" t="s">
        <v>779</v>
      </c>
      <c r="B140" s="471" t="s">
        <v>551</v>
      </c>
      <c r="C140" s="472" t="s">
        <v>111</v>
      </c>
      <c r="D140" s="473" t="s">
        <v>39</v>
      </c>
      <c r="E140" s="603">
        <v>99</v>
      </c>
      <c r="F140" s="474">
        <v>192476</v>
      </c>
      <c r="G140" s="489">
        <v>19055124</v>
      </c>
      <c r="H140" s="475"/>
      <c r="J140" s="599">
        <v>99</v>
      </c>
      <c r="K140" s="599"/>
    </row>
    <row r="141" spans="1:11" x14ac:dyDescent="0.25">
      <c r="A141" s="477" t="s">
        <v>779</v>
      </c>
      <c r="B141" s="471" t="s">
        <v>552</v>
      </c>
      <c r="C141" s="472" t="s">
        <v>114</v>
      </c>
      <c r="D141" s="473" t="s">
        <v>4</v>
      </c>
      <c r="E141" s="603">
        <v>359</v>
      </c>
      <c r="F141" s="474">
        <v>14457</v>
      </c>
      <c r="G141" s="489">
        <v>5190063</v>
      </c>
      <c r="H141" s="475"/>
      <c r="J141" s="599">
        <v>359</v>
      </c>
      <c r="K141" s="599"/>
    </row>
    <row r="142" spans="1:11" ht="28.5" x14ac:dyDescent="0.25">
      <c r="A142" s="477" t="s">
        <v>752</v>
      </c>
      <c r="B142" s="471" t="s">
        <v>553</v>
      </c>
      <c r="C142" s="472" t="s">
        <v>747</v>
      </c>
      <c r="D142" s="473" t="s">
        <v>171</v>
      </c>
      <c r="E142" s="603">
        <v>100690.40964815891</v>
      </c>
      <c r="F142" s="474">
        <v>2683</v>
      </c>
      <c r="G142" s="489">
        <v>270152369.08601034</v>
      </c>
      <c r="H142" s="475"/>
      <c r="J142" s="599">
        <v>100690.40964815891</v>
      </c>
      <c r="K142" s="599"/>
    </row>
    <row r="143" spans="1:11" ht="15" customHeight="1" x14ac:dyDescent="0.25">
      <c r="A143" s="464"/>
      <c r="B143" s="465" t="s">
        <v>554</v>
      </c>
      <c r="C143" s="466" t="s">
        <v>27</v>
      </c>
      <c r="D143" s="467"/>
      <c r="E143" s="614"/>
      <c r="F143" s="476"/>
      <c r="G143" s="488">
        <v>934337829.58611035</v>
      </c>
      <c r="H143" s="469">
        <v>0</v>
      </c>
      <c r="J143" s="599"/>
      <c r="K143" s="599"/>
    </row>
    <row r="144" spans="1:11" ht="28.5" x14ac:dyDescent="0.25">
      <c r="A144" s="477" t="s">
        <v>771</v>
      </c>
      <c r="B144" s="471" t="s">
        <v>555</v>
      </c>
      <c r="C144" s="472" t="s">
        <v>328</v>
      </c>
      <c r="D144" s="473" t="s">
        <v>4</v>
      </c>
      <c r="E144" s="603">
        <v>251.71999999999616</v>
      </c>
      <c r="F144" s="474">
        <v>1651735</v>
      </c>
      <c r="G144" s="489">
        <v>415774734.19999367</v>
      </c>
      <c r="H144" s="475"/>
      <c r="J144" s="599">
        <v>251.71999999999616</v>
      </c>
      <c r="K144" s="599"/>
    </row>
    <row r="145" spans="1:14" ht="28.5" x14ac:dyDescent="0.25">
      <c r="A145" s="477" t="s">
        <v>771</v>
      </c>
      <c r="B145" s="471" t="s">
        <v>556</v>
      </c>
      <c r="C145" s="472" t="s">
        <v>165</v>
      </c>
      <c r="D145" s="473" t="s">
        <v>48</v>
      </c>
      <c r="E145" s="603">
        <v>200</v>
      </c>
      <c r="F145" s="474">
        <v>2118015</v>
      </c>
      <c r="G145" s="489">
        <v>423603000</v>
      </c>
      <c r="H145" s="475"/>
      <c r="J145" s="599">
        <v>200</v>
      </c>
      <c r="K145" s="599"/>
      <c r="N145" s="599">
        <v>200</v>
      </c>
    </row>
    <row r="146" spans="1:14" ht="28.5" x14ac:dyDescent="0.25">
      <c r="A146" s="477" t="s">
        <v>771</v>
      </c>
      <c r="B146" s="471" t="s">
        <v>557</v>
      </c>
      <c r="C146" s="472" t="s">
        <v>136</v>
      </c>
      <c r="D146" s="473" t="s">
        <v>39</v>
      </c>
      <c r="E146" s="603">
        <v>31.486432818872139</v>
      </c>
      <c r="F146" s="474">
        <v>1146300</v>
      </c>
      <c r="G146" s="489">
        <v>36092897.940273136</v>
      </c>
      <c r="H146" s="475"/>
      <c r="J146" s="599">
        <v>31.486432818872139</v>
      </c>
      <c r="K146" s="599"/>
    </row>
    <row r="147" spans="1:14" ht="28.5" x14ac:dyDescent="0.25">
      <c r="A147" s="477" t="s">
        <v>771</v>
      </c>
      <c r="B147" s="471" t="s">
        <v>558</v>
      </c>
      <c r="C147" s="472" t="s">
        <v>134</v>
      </c>
      <c r="D147" s="473" t="s">
        <v>39</v>
      </c>
      <c r="E147" s="603">
        <v>27.236315787275409</v>
      </c>
      <c r="F147" s="474">
        <v>1268252</v>
      </c>
      <c r="G147" s="489">
        <v>34542511.969843611</v>
      </c>
      <c r="H147" s="475"/>
      <c r="J147" s="599">
        <v>27.236315787275409</v>
      </c>
      <c r="K147" s="599"/>
    </row>
    <row r="148" spans="1:14" ht="71.25" x14ac:dyDescent="0.25">
      <c r="A148" s="477" t="s">
        <v>771</v>
      </c>
      <c r="B148" s="471" t="s">
        <v>559</v>
      </c>
      <c r="C148" s="472" t="s">
        <v>243</v>
      </c>
      <c r="D148" s="473" t="s">
        <v>4</v>
      </c>
      <c r="E148" s="603">
        <v>14.770500000000002</v>
      </c>
      <c r="F148" s="474">
        <v>956072</v>
      </c>
      <c r="G148" s="489">
        <v>14121661.476000002</v>
      </c>
      <c r="H148" s="475"/>
      <c r="J148" s="599">
        <v>14.770500000000002</v>
      </c>
      <c r="K148" s="599"/>
    </row>
    <row r="149" spans="1:14" ht="28.5" x14ac:dyDescent="0.25">
      <c r="A149" s="477" t="s">
        <v>771</v>
      </c>
      <c r="B149" s="471" t="s">
        <v>560</v>
      </c>
      <c r="C149" s="472" t="s">
        <v>310</v>
      </c>
      <c r="D149" s="473" t="s">
        <v>5</v>
      </c>
      <c r="E149" s="603">
        <v>6</v>
      </c>
      <c r="F149" s="474">
        <v>1700504</v>
      </c>
      <c r="G149" s="489">
        <v>10203024</v>
      </c>
      <c r="H149" s="475"/>
      <c r="J149" s="599">
        <v>6</v>
      </c>
      <c r="K149" s="599"/>
    </row>
    <row r="150" spans="1:14" ht="15" customHeight="1" x14ac:dyDescent="0.25">
      <c r="A150" s="464"/>
      <c r="B150" s="465" t="s">
        <v>561</v>
      </c>
      <c r="C150" s="466" t="s">
        <v>475</v>
      </c>
      <c r="D150" s="467"/>
      <c r="E150" s="614"/>
      <c r="F150" s="476"/>
      <c r="G150" s="488">
        <v>71604146.23903662</v>
      </c>
      <c r="H150" s="469">
        <v>810287260.94701946</v>
      </c>
      <c r="J150" s="599"/>
      <c r="K150" s="599"/>
    </row>
    <row r="151" spans="1:14" ht="42.75" x14ac:dyDescent="0.25">
      <c r="A151" s="477" t="s">
        <v>780</v>
      </c>
      <c r="B151" s="471" t="s">
        <v>562</v>
      </c>
      <c r="C151" s="472" t="s">
        <v>123</v>
      </c>
      <c r="D151" s="473" t="s">
        <v>4</v>
      </c>
      <c r="E151" s="603">
        <v>2937.4056848328551</v>
      </c>
      <c r="F151" s="474">
        <v>104974</v>
      </c>
      <c r="G151" s="489"/>
      <c r="H151" s="475">
        <v>308351224.35964411</v>
      </c>
      <c r="J151" s="599">
        <v>2937.4056848328551</v>
      </c>
      <c r="K151" s="599"/>
    </row>
    <row r="152" spans="1:14" ht="42.75" x14ac:dyDescent="0.25">
      <c r="A152" s="477" t="s">
        <v>780</v>
      </c>
      <c r="B152" s="471" t="s">
        <v>563</v>
      </c>
      <c r="C152" s="472" t="s">
        <v>124</v>
      </c>
      <c r="D152" s="473" t="s">
        <v>4</v>
      </c>
      <c r="E152" s="603">
        <v>2937.4056848328551</v>
      </c>
      <c r="F152" s="474">
        <v>8840</v>
      </c>
      <c r="G152" s="489">
        <v>25966666.25392244</v>
      </c>
      <c r="H152" s="475"/>
      <c r="J152" s="599">
        <v>2937.4056848328551</v>
      </c>
      <c r="K152" s="599"/>
    </row>
    <row r="153" spans="1:14" ht="42.75" x14ac:dyDescent="0.25">
      <c r="A153" s="477" t="s">
        <v>780</v>
      </c>
      <c r="B153" s="471" t="s">
        <v>564</v>
      </c>
      <c r="C153" s="472" t="s">
        <v>125</v>
      </c>
      <c r="D153" s="473" t="s">
        <v>4</v>
      </c>
      <c r="E153" s="603">
        <v>1126.3776630497657</v>
      </c>
      <c r="F153" s="474">
        <v>214210</v>
      </c>
      <c r="G153" s="489"/>
      <c r="H153" s="475">
        <v>241281359.20189032</v>
      </c>
      <c r="J153" s="599">
        <v>1126.3776630497657</v>
      </c>
      <c r="K153" s="599"/>
    </row>
    <row r="154" spans="1:14" ht="42.75" x14ac:dyDescent="0.25">
      <c r="A154" s="477" t="s">
        <v>780</v>
      </c>
      <c r="B154" s="471" t="s">
        <v>565</v>
      </c>
      <c r="C154" s="472" t="s">
        <v>126</v>
      </c>
      <c r="D154" s="473" t="s">
        <v>4</v>
      </c>
      <c r="E154" s="603">
        <v>1126.3776630497657</v>
      </c>
      <c r="F154" s="474">
        <v>9690</v>
      </c>
      <c r="G154" s="489">
        <v>10914599.55495223</v>
      </c>
      <c r="H154" s="475"/>
      <c r="J154" s="599">
        <v>1126.3776630497657</v>
      </c>
      <c r="K154" s="599"/>
    </row>
    <row r="155" spans="1:14" ht="42.75" x14ac:dyDescent="0.25">
      <c r="A155" s="477" t="s">
        <v>780</v>
      </c>
      <c r="B155" s="471" t="s">
        <v>566</v>
      </c>
      <c r="C155" s="472" t="s">
        <v>127</v>
      </c>
      <c r="D155" s="473" t="s">
        <v>4</v>
      </c>
      <c r="E155" s="603">
        <v>468.822543216496</v>
      </c>
      <c r="F155" s="474">
        <v>261987</v>
      </c>
      <c r="G155" s="489"/>
      <c r="H155" s="475">
        <v>122825411.62966014</v>
      </c>
      <c r="J155" s="599">
        <v>468.822543216496</v>
      </c>
      <c r="K155" s="599"/>
    </row>
    <row r="156" spans="1:14" ht="42.75" x14ac:dyDescent="0.25">
      <c r="A156" s="477" t="s">
        <v>780</v>
      </c>
      <c r="B156" s="471" t="s">
        <v>567</v>
      </c>
      <c r="C156" s="472" t="s">
        <v>128</v>
      </c>
      <c r="D156" s="473" t="s">
        <v>4</v>
      </c>
      <c r="E156" s="603">
        <v>468.822543216496</v>
      </c>
      <c r="F156" s="474">
        <v>12581</v>
      </c>
      <c r="G156" s="489">
        <v>5898256.4162067361</v>
      </c>
      <c r="H156" s="475"/>
      <c r="J156" s="599">
        <v>468.822543216496</v>
      </c>
      <c r="K156" s="599"/>
    </row>
    <row r="157" spans="1:14" ht="42.75" x14ac:dyDescent="0.25">
      <c r="A157" s="477" t="s">
        <v>780</v>
      </c>
      <c r="B157" s="471" t="s">
        <v>568</v>
      </c>
      <c r="C157" s="472" t="s">
        <v>166</v>
      </c>
      <c r="D157" s="473" t="s">
        <v>4</v>
      </c>
      <c r="E157" s="603">
        <v>406.8688547385874</v>
      </c>
      <c r="F157" s="474">
        <v>338756</v>
      </c>
      <c r="G157" s="489"/>
      <c r="H157" s="475">
        <v>137829265.75582492</v>
      </c>
      <c r="J157" s="599">
        <v>406.8688547385874</v>
      </c>
      <c r="K157" s="599"/>
    </row>
    <row r="158" spans="1:14" ht="42.75" x14ac:dyDescent="0.25">
      <c r="A158" s="477" t="s">
        <v>780</v>
      </c>
      <c r="B158" s="471" t="s">
        <v>569</v>
      </c>
      <c r="C158" s="472" t="s">
        <v>167</v>
      </c>
      <c r="D158" s="473" t="s">
        <v>4</v>
      </c>
      <c r="E158" s="603">
        <v>406.8688547385874</v>
      </c>
      <c r="F158" s="474">
        <v>70845</v>
      </c>
      <c r="G158" s="489">
        <v>28824624.013955224</v>
      </c>
      <c r="H158" s="475"/>
      <c r="J158" s="599">
        <v>406.8688547385874</v>
      </c>
      <c r="K158" s="599"/>
      <c r="M158" s="599">
        <v>4939.4747458377042</v>
      </c>
    </row>
    <row r="159" spans="1:14" ht="15" customHeight="1" x14ac:dyDescent="0.25">
      <c r="A159" s="464"/>
      <c r="B159" s="465" t="s">
        <v>570</v>
      </c>
      <c r="C159" s="466" t="s">
        <v>41</v>
      </c>
      <c r="D159" s="467"/>
      <c r="E159" s="614"/>
      <c r="F159" s="476"/>
      <c r="G159" s="488">
        <v>1601753413.2336516</v>
      </c>
      <c r="H159" s="469">
        <v>0</v>
      </c>
      <c r="J159" s="599"/>
      <c r="K159" s="599"/>
    </row>
    <row r="160" spans="1:14" ht="71.25" x14ac:dyDescent="0.25">
      <c r="A160" s="477" t="s">
        <v>774</v>
      </c>
      <c r="B160" s="471" t="s">
        <v>571</v>
      </c>
      <c r="C160" s="472" t="s">
        <v>168</v>
      </c>
      <c r="D160" s="473" t="s">
        <v>42</v>
      </c>
      <c r="E160" s="603">
        <v>7655.335344372972</v>
      </c>
      <c r="F160" s="474">
        <v>8902</v>
      </c>
      <c r="G160" s="489">
        <v>68147795.23560819</v>
      </c>
      <c r="H160" s="475"/>
      <c r="J160" s="599">
        <v>7655.335344372972</v>
      </c>
      <c r="K160" s="599"/>
    </row>
    <row r="161" spans="1:11" ht="87" customHeight="1" x14ac:dyDescent="0.25">
      <c r="A161" s="477" t="s">
        <v>755</v>
      </c>
      <c r="B161" s="471" t="s">
        <v>572</v>
      </c>
      <c r="C161" s="472" t="s">
        <v>748</v>
      </c>
      <c r="D161" s="473" t="s">
        <v>39</v>
      </c>
      <c r="E161" s="603">
        <v>1864.4372859375808</v>
      </c>
      <c r="F161" s="474">
        <v>200680</v>
      </c>
      <c r="G161" s="489">
        <v>374155274.54195368</v>
      </c>
      <c r="H161" s="475"/>
      <c r="J161" s="599">
        <v>1864.4372859375808</v>
      </c>
      <c r="K161" s="599"/>
    </row>
    <row r="162" spans="1:11" ht="28.5" x14ac:dyDescent="0.25">
      <c r="A162" s="477" t="s">
        <v>753</v>
      </c>
      <c r="B162" s="471" t="s">
        <v>573</v>
      </c>
      <c r="C162" s="472" t="s">
        <v>132</v>
      </c>
      <c r="D162" s="473" t="s">
        <v>39</v>
      </c>
      <c r="E162" s="603">
        <v>327.81065342793443</v>
      </c>
      <c r="F162" s="474">
        <v>978407</v>
      </c>
      <c r="G162" s="489">
        <v>320732237.98846501</v>
      </c>
      <c r="H162" s="475"/>
      <c r="J162" s="599">
        <v>327.81065342793443</v>
      </c>
      <c r="K162" s="599"/>
    </row>
    <row r="163" spans="1:11" ht="85.5" x14ac:dyDescent="0.25">
      <c r="A163" s="477" t="s">
        <v>753</v>
      </c>
      <c r="B163" s="471" t="s">
        <v>574</v>
      </c>
      <c r="C163" s="472" t="s">
        <v>170</v>
      </c>
      <c r="D163" s="473" t="s">
        <v>36</v>
      </c>
      <c r="E163" s="603">
        <v>5232.7303465330424</v>
      </c>
      <c r="F163" s="474">
        <v>73909</v>
      </c>
      <c r="G163" s="489">
        <v>386745867.18191063</v>
      </c>
      <c r="H163" s="475"/>
      <c r="J163" s="599">
        <v>5232.7303465330406</v>
      </c>
      <c r="K163" s="599"/>
    </row>
    <row r="164" spans="1:11" ht="18" customHeight="1" x14ac:dyDescent="0.25">
      <c r="A164" s="477" t="s">
        <v>781</v>
      </c>
      <c r="B164" s="471" t="s">
        <v>575</v>
      </c>
      <c r="C164" s="472" t="s">
        <v>174</v>
      </c>
      <c r="D164" s="473" t="s">
        <v>5</v>
      </c>
      <c r="E164" s="603">
        <v>164</v>
      </c>
      <c r="F164" s="474">
        <v>744983</v>
      </c>
      <c r="G164" s="489">
        <v>122177212</v>
      </c>
      <c r="H164" s="475"/>
      <c r="J164" s="599">
        <v>164</v>
      </c>
      <c r="K164" s="599"/>
    </row>
    <row r="165" spans="1:11" ht="85.5" x14ac:dyDescent="0.25">
      <c r="A165" s="477" t="s">
        <v>781</v>
      </c>
      <c r="B165" s="471" t="s">
        <v>576</v>
      </c>
      <c r="C165" s="472" t="s">
        <v>790</v>
      </c>
      <c r="D165" s="473" t="s">
        <v>9</v>
      </c>
      <c r="E165" s="603">
        <v>38.857142857142854</v>
      </c>
      <c r="F165" s="474">
        <v>8487372</v>
      </c>
      <c r="G165" s="489">
        <v>329795026.28571427</v>
      </c>
      <c r="H165" s="475"/>
      <c r="J165" s="599">
        <v>38.857142857142854</v>
      </c>
      <c r="K165" s="599"/>
    </row>
    <row r="166" spans="1:11" ht="15" thickBot="1" x14ac:dyDescent="0.3">
      <c r="A166" s="493"/>
      <c r="C166" s="494"/>
      <c r="D166" s="470"/>
      <c r="E166" s="613"/>
      <c r="F166" s="495"/>
      <c r="G166" s="495"/>
      <c r="H166" s="496"/>
      <c r="J166" s="599"/>
      <c r="K166" s="599"/>
    </row>
    <row r="167" spans="1:11" ht="39.75" customHeight="1" thickBot="1" x14ac:dyDescent="0.3">
      <c r="A167" s="454" t="s">
        <v>423</v>
      </c>
      <c r="B167" s="455" t="s">
        <v>424</v>
      </c>
      <c r="C167" s="456" t="s">
        <v>1</v>
      </c>
      <c r="D167" s="456" t="s">
        <v>28</v>
      </c>
      <c r="E167" s="608" t="s">
        <v>10</v>
      </c>
      <c r="F167" s="457" t="s">
        <v>38</v>
      </c>
      <c r="G167" s="458" t="s">
        <v>177</v>
      </c>
      <c r="H167" s="458" t="s">
        <v>479</v>
      </c>
      <c r="J167" s="599" t="s">
        <v>10</v>
      </c>
      <c r="K167" s="599"/>
    </row>
    <row r="168" spans="1:11" ht="15" x14ac:dyDescent="0.25">
      <c r="A168" s="502"/>
      <c r="B168" s="460">
        <v>7</v>
      </c>
      <c r="C168" s="480" t="s">
        <v>628</v>
      </c>
      <c r="D168" s="461"/>
      <c r="E168" s="609"/>
      <c r="F168" s="462"/>
      <c r="G168" s="487">
        <v>902704370.19884527</v>
      </c>
      <c r="H168" s="463">
        <v>878785527.73571074</v>
      </c>
      <c r="J168" s="599"/>
      <c r="K168" s="599"/>
    </row>
    <row r="169" spans="1:11" ht="15" x14ac:dyDescent="0.25">
      <c r="A169" s="480"/>
      <c r="B169" s="461" t="s">
        <v>655</v>
      </c>
      <c r="C169" s="461" t="s">
        <v>430</v>
      </c>
      <c r="D169" s="480"/>
      <c r="E169" s="615"/>
      <c r="F169" s="461"/>
      <c r="G169" s="567">
        <v>208388004.64723796</v>
      </c>
      <c r="H169" s="567">
        <v>24306103.666666668</v>
      </c>
      <c r="J169" s="599"/>
      <c r="K169" s="599"/>
    </row>
    <row r="170" spans="1:11" ht="15" x14ac:dyDescent="0.25">
      <c r="A170" s="560"/>
      <c r="B170" s="473"/>
      <c r="C170" s="556" t="s">
        <v>672</v>
      </c>
      <c r="D170" s="557"/>
      <c r="E170" s="616"/>
      <c r="F170" s="558"/>
      <c r="G170" s="569">
        <v>129000951.61203794</v>
      </c>
      <c r="H170" s="568"/>
      <c r="J170" s="599"/>
      <c r="K170" s="599"/>
    </row>
    <row r="171" spans="1:11" ht="15" x14ac:dyDescent="0.25">
      <c r="A171" s="473" t="s">
        <v>754</v>
      </c>
      <c r="B171" s="473" t="s">
        <v>673</v>
      </c>
      <c r="C171" s="472" t="s">
        <v>629</v>
      </c>
      <c r="D171" s="472" t="s">
        <v>36</v>
      </c>
      <c r="E171" s="617">
        <v>386.78330926878323</v>
      </c>
      <c r="F171" s="563">
        <v>38477</v>
      </c>
      <c r="G171" s="474">
        <v>14882261.390734972</v>
      </c>
      <c r="H171" s="564"/>
      <c r="J171" s="599">
        <v>386.78330926878328</v>
      </c>
      <c r="K171" s="599"/>
    </row>
    <row r="172" spans="1:11" ht="15" x14ac:dyDescent="0.25">
      <c r="A172" s="473" t="s">
        <v>753</v>
      </c>
      <c r="B172" s="473" t="s">
        <v>674</v>
      </c>
      <c r="C172" s="472" t="s">
        <v>612</v>
      </c>
      <c r="D172" s="472" t="s">
        <v>171</v>
      </c>
      <c r="E172" s="617">
        <v>77.356661853756663</v>
      </c>
      <c r="F172" s="563">
        <v>325395</v>
      </c>
      <c r="G172" s="474">
        <v>25171470.983903151</v>
      </c>
      <c r="H172" s="564"/>
      <c r="J172" s="599">
        <v>77.356661853756663</v>
      </c>
      <c r="K172" s="599"/>
    </row>
    <row r="173" spans="1:11" ht="85.5" x14ac:dyDescent="0.25">
      <c r="A173" s="477" t="s">
        <v>755</v>
      </c>
      <c r="B173" s="473" t="s">
        <v>675</v>
      </c>
      <c r="C173" s="472" t="s">
        <v>748</v>
      </c>
      <c r="D173" s="472" t="s">
        <v>39</v>
      </c>
      <c r="E173" s="617">
        <v>443.22911718855795</v>
      </c>
      <c r="F173" s="563">
        <v>200680</v>
      </c>
      <c r="G173" s="474">
        <v>88947219.237399817</v>
      </c>
      <c r="H173" s="564"/>
      <c r="J173" s="599">
        <v>443.22911718855795</v>
      </c>
      <c r="K173" s="599"/>
    </row>
    <row r="174" spans="1:11" ht="15" x14ac:dyDescent="0.25">
      <c r="A174" s="560"/>
      <c r="B174" s="473" t="s">
        <v>656</v>
      </c>
      <c r="C174" s="556" t="s">
        <v>630</v>
      </c>
      <c r="D174" s="557"/>
      <c r="E174" s="616"/>
      <c r="F174" s="558"/>
      <c r="G174" s="569">
        <v>2267846.0351999993</v>
      </c>
      <c r="H174" s="568"/>
      <c r="J174" s="599"/>
      <c r="K174" s="599"/>
    </row>
    <row r="175" spans="1:11" ht="28.5" x14ac:dyDescent="0.25">
      <c r="A175" s="473" t="s">
        <v>771</v>
      </c>
      <c r="B175" s="473" t="s">
        <v>676</v>
      </c>
      <c r="C175" s="472" t="s">
        <v>613</v>
      </c>
      <c r="D175" s="472" t="s">
        <v>171</v>
      </c>
      <c r="E175" s="617">
        <v>2.5919999999999996</v>
      </c>
      <c r="F175" s="563">
        <v>854466</v>
      </c>
      <c r="G175" s="474">
        <v>2214775.8719999995</v>
      </c>
      <c r="H175" s="564"/>
      <c r="J175" s="599">
        <v>2.5919999999999996</v>
      </c>
      <c r="K175" s="599"/>
    </row>
    <row r="176" spans="1:11" ht="71.25" x14ac:dyDescent="0.25">
      <c r="A176" s="473" t="s">
        <v>774</v>
      </c>
      <c r="B176" s="473" t="s">
        <v>677</v>
      </c>
      <c r="C176" s="641" t="s">
        <v>168</v>
      </c>
      <c r="D176" s="641" t="s">
        <v>607</v>
      </c>
      <c r="E176" s="642">
        <v>5.9615999999999989</v>
      </c>
      <c r="F176" s="563">
        <v>8902</v>
      </c>
      <c r="G176" s="474">
        <v>53070.163199999988</v>
      </c>
      <c r="H176" s="564"/>
      <c r="J176" s="599">
        <v>5.9615999999999989</v>
      </c>
      <c r="K176" s="599"/>
    </row>
    <row r="177" spans="1:17" ht="15" x14ac:dyDescent="0.25">
      <c r="A177" s="560"/>
      <c r="B177" s="473" t="s">
        <v>657</v>
      </c>
      <c r="C177" s="556" t="s">
        <v>631</v>
      </c>
      <c r="D177" s="557"/>
      <c r="E177" s="616"/>
      <c r="F177" s="558"/>
      <c r="G177" s="569">
        <v>21328535</v>
      </c>
      <c r="H177" s="568"/>
      <c r="J177" s="599"/>
      <c r="K177" s="599"/>
    </row>
    <row r="178" spans="1:17" ht="15" x14ac:dyDescent="0.25">
      <c r="A178" s="473" t="s">
        <v>782</v>
      </c>
      <c r="B178" s="473" t="s">
        <v>678</v>
      </c>
      <c r="C178" s="472" t="s">
        <v>720</v>
      </c>
      <c r="D178" s="472" t="s">
        <v>5</v>
      </c>
      <c r="E178" s="617">
        <v>1</v>
      </c>
      <c r="F178" s="563">
        <v>246863</v>
      </c>
      <c r="G178" s="474">
        <v>246863</v>
      </c>
      <c r="H178" s="564"/>
      <c r="J178" s="599">
        <v>1</v>
      </c>
      <c r="K178" s="599"/>
    </row>
    <row r="179" spans="1:17" ht="15" x14ac:dyDescent="0.25">
      <c r="A179" s="473" t="s">
        <v>782</v>
      </c>
      <c r="B179" s="473" t="s">
        <v>679</v>
      </c>
      <c r="C179" s="472" t="s">
        <v>721</v>
      </c>
      <c r="D179" s="472" t="s">
        <v>5</v>
      </c>
      <c r="E179" s="617">
        <v>11</v>
      </c>
      <c r="F179" s="563">
        <v>649323</v>
      </c>
      <c r="G179" s="474">
        <v>7142553</v>
      </c>
      <c r="H179" s="564"/>
      <c r="J179" s="599">
        <v>11</v>
      </c>
      <c r="K179" s="599"/>
    </row>
    <row r="180" spans="1:17" ht="15" x14ac:dyDescent="0.25">
      <c r="A180" s="473" t="s">
        <v>782</v>
      </c>
      <c r="B180" s="473" t="s">
        <v>680</v>
      </c>
      <c r="C180" s="472" t="s">
        <v>722</v>
      </c>
      <c r="D180" s="472" t="s">
        <v>5</v>
      </c>
      <c r="E180" s="617">
        <v>4</v>
      </c>
      <c r="F180" s="563">
        <v>601692</v>
      </c>
      <c r="G180" s="474">
        <v>2406768</v>
      </c>
      <c r="H180" s="564"/>
      <c r="J180" s="599">
        <v>4</v>
      </c>
      <c r="K180" s="599"/>
    </row>
    <row r="181" spans="1:17" ht="15" x14ac:dyDescent="0.25">
      <c r="A181" s="473" t="s">
        <v>782</v>
      </c>
      <c r="B181" s="473" t="s">
        <v>681</v>
      </c>
      <c r="C181" s="472" t="s">
        <v>723</v>
      </c>
      <c r="D181" s="472" t="s">
        <v>5</v>
      </c>
      <c r="E181" s="617">
        <v>6</v>
      </c>
      <c r="F181" s="563">
        <v>456680</v>
      </c>
      <c r="G181" s="474">
        <v>2740080</v>
      </c>
      <c r="H181" s="564"/>
      <c r="J181" s="599">
        <v>6</v>
      </c>
      <c r="K181" s="599"/>
    </row>
    <row r="182" spans="1:17" ht="15" x14ac:dyDescent="0.25">
      <c r="A182" s="473" t="s">
        <v>782</v>
      </c>
      <c r="B182" s="473" t="s">
        <v>682</v>
      </c>
      <c r="C182" s="472" t="s">
        <v>724</v>
      </c>
      <c r="D182" s="472" t="s">
        <v>5</v>
      </c>
      <c r="E182" s="617">
        <v>2</v>
      </c>
      <c r="F182" s="563">
        <v>245805</v>
      </c>
      <c r="G182" s="474">
        <v>491610</v>
      </c>
      <c r="H182" s="564"/>
      <c r="J182" s="599">
        <v>2</v>
      </c>
      <c r="K182" s="599"/>
    </row>
    <row r="183" spans="1:17" ht="15" x14ac:dyDescent="0.25">
      <c r="A183" s="473" t="s">
        <v>782</v>
      </c>
      <c r="B183" s="473" t="s">
        <v>683</v>
      </c>
      <c r="C183" s="472" t="s">
        <v>725</v>
      </c>
      <c r="D183" s="472" t="s">
        <v>5</v>
      </c>
      <c r="E183" s="617">
        <v>13</v>
      </c>
      <c r="F183" s="563">
        <v>226752</v>
      </c>
      <c r="G183" s="474">
        <v>2947776</v>
      </c>
      <c r="H183" s="564"/>
      <c r="J183" s="599">
        <v>13</v>
      </c>
      <c r="K183" s="599"/>
    </row>
    <row r="184" spans="1:17" ht="15" x14ac:dyDescent="0.25">
      <c r="A184" s="473" t="s">
        <v>782</v>
      </c>
      <c r="B184" s="473" t="s">
        <v>684</v>
      </c>
      <c r="C184" s="472" t="s">
        <v>726</v>
      </c>
      <c r="D184" s="472" t="s">
        <v>5</v>
      </c>
      <c r="E184" s="617">
        <v>3</v>
      </c>
      <c r="F184" s="563">
        <v>202407</v>
      </c>
      <c r="G184" s="474">
        <v>607221</v>
      </c>
      <c r="H184" s="564"/>
      <c r="J184" s="599">
        <v>3</v>
      </c>
      <c r="K184" s="599"/>
    </row>
    <row r="185" spans="1:17" ht="15" x14ac:dyDescent="0.25">
      <c r="A185" s="473" t="s">
        <v>782</v>
      </c>
      <c r="B185" s="473" t="s">
        <v>685</v>
      </c>
      <c r="C185" s="472" t="s">
        <v>727</v>
      </c>
      <c r="D185" s="472" t="s">
        <v>5</v>
      </c>
      <c r="E185" s="617">
        <v>2</v>
      </c>
      <c r="F185" s="563">
        <v>220401</v>
      </c>
      <c r="G185" s="474">
        <v>440802</v>
      </c>
      <c r="H185" s="564"/>
      <c r="J185" s="599">
        <v>2</v>
      </c>
      <c r="K185" s="599"/>
    </row>
    <row r="186" spans="1:17" ht="15" x14ac:dyDescent="0.25">
      <c r="A186" s="473" t="s">
        <v>782</v>
      </c>
      <c r="B186" s="473" t="s">
        <v>686</v>
      </c>
      <c r="C186" s="472" t="s">
        <v>728</v>
      </c>
      <c r="D186" s="472" t="s">
        <v>5</v>
      </c>
      <c r="E186" s="617">
        <v>6</v>
      </c>
      <c r="F186" s="563">
        <v>535829</v>
      </c>
      <c r="G186" s="474">
        <v>3214974</v>
      </c>
      <c r="H186" s="564"/>
      <c r="J186" s="599">
        <v>6</v>
      </c>
      <c r="K186" s="599"/>
    </row>
    <row r="187" spans="1:17" ht="15" x14ac:dyDescent="0.25">
      <c r="A187" s="473" t="s">
        <v>782</v>
      </c>
      <c r="B187" s="473" t="s">
        <v>687</v>
      </c>
      <c r="C187" s="472" t="s">
        <v>729</v>
      </c>
      <c r="D187" s="472" t="s">
        <v>5</v>
      </c>
      <c r="E187" s="617">
        <v>3</v>
      </c>
      <c r="F187" s="563">
        <v>363296</v>
      </c>
      <c r="G187" s="474">
        <v>1089888</v>
      </c>
      <c r="H187" s="564"/>
      <c r="J187" s="599">
        <v>3</v>
      </c>
      <c r="K187" s="599"/>
    </row>
    <row r="188" spans="1:17" ht="17.25" x14ac:dyDescent="0.25">
      <c r="A188" s="560"/>
      <c r="B188" s="473" t="s">
        <v>688</v>
      </c>
      <c r="C188" s="556" t="s">
        <v>632</v>
      </c>
      <c r="D188" s="559"/>
      <c r="E188" s="618"/>
      <c r="F188" s="562"/>
      <c r="G188" s="569">
        <v>17955629</v>
      </c>
      <c r="H188" s="568">
        <v>24306103.666666668</v>
      </c>
      <c r="J188" s="599"/>
      <c r="K188" s="599"/>
    </row>
    <row r="189" spans="1:17" ht="28.5" x14ac:dyDescent="0.25">
      <c r="A189" s="473" t="s">
        <v>782</v>
      </c>
      <c r="B189" s="473" t="s">
        <v>689</v>
      </c>
      <c r="C189" s="472" t="s">
        <v>730</v>
      </c>
      <c r="D189" s="472" t="s">
        <v>5</v>
      </c>
      <c r="E189" s="617">
        <v>3</v>
      </c>
      <c r="F189" s="563">
        <v>5296470</v>
      </c>
      <c r="G189" s="474">
        <v>15889410</v>
      </c>
      <c r="H189" s="565"/>
      <c r="J189" s="599">
        <v>3</v>
      </c>
      <c r="K189" s="599"/>
    </row>
    <row r="190" spans="1:17" ht="42.75" x14ac:dyDescent="0.25">
      <c r="A190" s="473" t="s">
        <v>758</v>
      </c>
      <c r="B190" s="473" t="s">
        <v>690</v>
      </c>
      <c r="C190" s="472" t="s">
        <v>614</v>
      </c>
      <c r="D190" s="472" t="s">
        <v>5</v>
      </c>
      <c r="E190" s="617">
        <v>1</v>
      </c>
      <c r="F190" s="563">
        <v>1225723.6666666667</v>
      </c>
      <c r="G190" s="560"/>
      <c r="H190" s="474">
        <v>1225723.6666666667</v>
      </c>
      <c r="J190" s="599">
        <v>1</v>
      </c>
      <c r="K190" s="599"/>
    </row>
    <row r="191" spans="1:17" ht="42.75" x14ac:dyDescent="0.25">
      <c r="A191" s="473" t="s">
        <v>758</v>
      </c>
      <c r="B191" s="473" t="s">
        <v>691</v>
      </c>
      <c r="C191" s="472" t="s">
        <v>615</v>
      </c>
      <c r="D191" s="472" t="s">
        <v>5</v>
      </c>
      <c r="E191" s="617">
        <v>1</v>
      </c>
      <c r="F191" s="563">
        <v>167411</v>
      </c>
      <c r="G191" s="474">
        <v>167411</v>
      </c>
      <c r="H191" s="564"/>
      <c r="J191" s="599">
        <v>1</v>
      </c>
      <c r="K191" s="599"/>
      <c r="Q191" s="599">
        <v>1</v>
      </c>
    </row>
    <row r="192" spans="1:17" x14ac:dyDescent="0.25">
      <c r="A192" s="473" t="s">
        <v>764</v>
      </c>
      <c r="B192" s="473" t="s">
        <v>692</v>
      </c>
      <c r="C192" s="472" t="s">
        <v>616</v>
      </c>
      <c r="D192" s="472" t="s">
        <v>5</v>
      </c>
      <c r="E192" s="617">
        <v>4</v>
      </c>
      <c r="F192" s="563">
        <v>5770095</v>
      </c>
      <c r="G192" s="560"/>
      <c r="H192" s="474">
        <v>23080380</v>
      </c>
      <c r="J192" s="599">
        <v>4</v>
      </c>
      <c r="K192" s="599"/>
    </row>
    <row r="193" spans="1:11" ht="28.5" x14ac:dyDescent="0.25">
      <c r="A193" s="473" t="s">
        <v>764</v>
      </c>
      <c r="B193" s="473" t="s">
        <v>693</v>
      </c>
      <c r="C193" s="472" t="s">
        <v>617</v>
      </c>
      <c r="D193" s="472" t="s">
        <v>5</v>
      </c>
      <c r="E193" s="617">
        <v>4</v>
      </c>
      <c r="F193" s="563">
        <v>474702</v>
      </c>
      <c r="G193" s="474">
        <v>1898808</v>
      </c>
      <c r="H193" s="564"/>
      <c r="J193" s="599">
        <v>4</v>
      </c>
      <c r="K193" s="599"/>
    </row>
    <row r="194" spans="1:11" ht="17.25" x14ac:dyDescent="0.25">
      <c r="A194" s="473"/>
      <c r="B194" s="473" t="s">
        <v>694</v>
      </c>
      <c r="C194" s="556" t="s">
        <v>633</v>
      </c>
      <c r="D194" s="559"/>
      <c r="E194" s="618"/>
      <c r="F194" s="562"/>
      <c r="G194" s="569">
        <v>37835043</v>
      </c>
      <c r="H194" s="570"/>
      <c r="J194" s="599"/>
      <c r="K194" s="599"/>
    </row>
    <row r="195" spans="1:11" ht="15" x14ac:dyDescent="0.25">
      <c r="A195" s="473" t="s">
        <v>783</v>
      </c>
      <c r="B195" s="473" t="s">
        <v>695</v>
      </c>
      <c r="C195" s="472" t="s">
        <v>618</v>
      </c>
      <c r="D195" s="472" t="s">
        <v>5</v>
      </c>
      <c r="E195" s="617">
        <v>5</v>
      </c>
      <c r="F195" s="563">
        <v>5770095</v>
      </c>
      <c r="G195" s="474">
        <v>28850475</v>
      </c>
      <c r="H195" s="564"/>
      <c r="J195" s="599">
        <v>5</v>
      </c>
      <c r="K195" s="599"/>
    </row>
    <row r="196" spans="1:11" ht="15" x14ac:dyDescent="0.25">
      <c r="A196" s="473" t="s">
        <v>784</v>
      </c>
      <c r="B196" s="473" t="s">
        <v>696</v>
      </c>
      <c r="C196" s="472" t="s">
        <v>619</v>
      </c>
      <c r="D196" s="472" t="s">
        <v>5</v>
      </c>
      <c r="E196" s="617">
        <v>5</v>
      </c>
      <c r="F196" s="563">
        <v>507634</v>
      </c>
      <c r="G196" s="474">
        <v>2538170</v>
      </c>
      <c r="H196" s="564"/>
      <c r="J196" s="599">
        <v>5</v>
      </c>
      <c r="K196" s="599"/>
    </row>
    <row r="197" spans="1:11" ht="42.75" x14ac:dyDescent="0.25">
      <c r="A197" s="473" t="s">
        <v>774</v>
      </c>
      <c r="B197" s="473" t="s">
        <v>697</v>
      </c>
      <c r="C197" s="472" t="s">
        <v>620</v>
      </c>
      <c r="D197" s="472" t="s">
        <v>5</v>
      </c>
      <c r="E197" s="617">
        <v>1</v>
      </c>
      <c r="F197" s="563">
        <v>6446398</v>
      </c>
      <c r="G197" s="474">
        <v>6446398</v>
      </c>
      <c r="H197" s="564"/>
      <c r="J197" s="599">
        <v>1</v>
      </c>
      <c r="K197" s="599"/>
    </row>
    <row r="198" spans="1:11" ht="15" x14ac:dyDescent="0.25">
      <c r="B198" s="555"/>
      <c r="E198" s="619"/>
      <c r="F198" s="563"/>
      <c r="G198" s="474"/>
      <c r="H198" s="564"/>
      <c r="J198" s="599"/>
      <c r="K198" s="599"/>
    </row>
    <row r="199" spans="1:11" ht="15" x14ac:dyDescent="0.25">
      <c r="A199" s="480"/>
      <c r="B199" s="461" t="s">
        <v>652</v>
      </c>
      <c r="C199" s="461" t="s">
        <v>438</v>
      </c>
      <c r="D199" s="480"/>
      <c r="E199" s="620"/>
      <c r="F199" s="461"/>
      <c r="G199" s="571">
        <v>289288990.31562811</v>
      </c>
      <c r="H199" s="571">
        <v>94958384.879036263</v>
      </c>
      <c r="J199" s="599"/>
      <c r="K199" s="599"/>
    </row>
    <row r="200" spans="1:11" ht="15" x14ac:dyDescent="0.25">
      <c r="A200" s="473" t="s">
        <v>754</v>
      </c>
      <c r="B200" s="473" t="s">
        <v>658</v>
      </c>
      <c r="C200" s="472" t="s">
        <v>629</v>
      </c>
      <c r="D200" s="472" t="s">
        <v>634</v>
      </c>
      <c r="E200" s="617">
        <v>2091.2446491825308</v>
      </c>
      <c r="F200" s="563">
        <v>38477</v>
      </c>
      <c r="G200" s="474">
        <v>80464820.366596237</v>
      </c>
      <c r="H200" s="564"/>
      <c r="J200" s="599">
        <v>2091.2446491825308</v>
      </c>
      <c r="K200" s="599"/>
    </row>
    <row r="201" spans="1:11" ht="15" x14ac:dyDescent="0.25">
      <c r="A201" s="473" t="s">
        <v>753</v>
      </c>
      <c r="B201" s="473" t="s">
        <v>659</v>
      </c>
      <c r="C201" s="472" t="s">
        <v>612</v>
      </c>
      <c r="D201" s="472" t="s">
        <v>635</v>
      </c>
      <c r="E201" s="617">
        <v>418.24892983650619</v>
      </c>
      <c r="F201" s="563">
        <v>325395</v>
      </c>
      <c r="G201" s="474">
        <v>136096110.52414992</v>
      </c>
      <c r="H201" s="564"/>
      <c r="J201" s="599">
        <v>418.24892983650619</v>
      </c>
      <c r="K201" s="599"/>
    </row>
    <row r="202" spans="1:11" ht="42.75" x14ac:dyDescent="0.25">
      <c r="A202" s="477" t="s">
        <v>752</v>
      </c>
      <c r="B202" s="473" t="s">
        <v>698</v>
      </c>
      <c r="C202" s="472" t="s">
        <v>792</v>
      </c>
      <c r="D202" s="472" t="s">
        <v>39</v>
      </c>
      <c r="E202" s="617">
        <v>2.6592516167733926</v>
      </c>
      <c r="F202" s="563">
        <v>109447</v>
      </c>
      <c r="G202" s="474">
        <v>291047.11170099751</v>
      </c>
      <c r="H202" s="564"/>
      <c r="J202" s="599">
        <v>2.6592516167733926</v>
      </c>
      <c r="K202" s="599"/>
    </row>
    <row r="203" spans="1:11" ht="42.75" x14ac:dyDescent="0.25">
      <c r="A203" s="477" t="s">
        <v>752</v>
      </c>
      <c r="B203" s="473" t="s">
        <v>699</v>
      </c>
      <c r="C203" s="472" t="s">
        <v>791</v>
      </c>
      <c r="D203" s="472" t="s">
        <v>39</v>
      </c>
      <c r="E203" s="617">
        <v>0.83976366845475603</v>
      </c>
      <c r="F203" s="563">
        <v>28883</v>
      </c>
      <c r="G203" s="474">
        <v>24254.894035978719</v>
      </c>
      <c r="H203" s="564"/>
      <c r="J203" s="599">
        <v>0.83976366845475603</v>
      </c>
      <c r="K203" s="599"/>
    </row>
    <row r="204" spans="1:11" ht="71.25" x14ac:dyDescent="0.25">
      <c r="A204" s="477" t="s">
        <v>767</v>
      </c>
      <c r="B204" s="473" t="s">
        <v>700</v>
      </c>
      <c r="C204" s="472" t="s">
        <v>621</v>
      </c>
      <c r="D204" s="472" t="s">
        <v>36</v>
      </c>
      <c r="E204" s="617">
        <v>410.27960124999726</v>
      </c>
      <c r="F204" s="563">
        <v>55685</v>
      </c>
      <c r="G204" s="474">
        <v>22846419.595606096</v>
      </c>
      <c r="H204" s="564"/>
      <c r="J204" s="599">
        <v>410.27960124999726</v>
      </c>
      <c r="K204" s="599"/>
    </row>
    <row r="205" spans="1:11" ht="42.75" x14ac:dyDescent="0.25">
      <c r="A205" s="477" t="s">
        <v>780</v>
      </c>
      <c r="B205" s="473" t="s">
        <v>701</v>
      </c>
      <c r="C205" s="472" t="s">
        <v>166</v>
      </c>
      <c r="D205" s="472" t="s">
        <v>4</v>
      </c>
      <c r="E205" s="617">
        <v>182.33411724913393</v>
      </c>
      <c r="F205" s="563">
        <v>338756</v>
      </c>
      <c r="G205" s="478"/>
      <c r="H205" s="474">
        <v>61766776.222847611</v>
      </c>
      <c r="J205" s="599">
        <v>182.33411724913393</v>
      </c>
      <c r="K205" s="599"/>
    </row>
    <row r="206" spans="1:11" ht="42.75" x14ac:dyDescent="0.25">
      <c r="A206" s="477" t="s">
        <v>780</v>
      </c>
      <c r="B206" s="473" t="s">
        <v>702</v>
      </c>
      <c r="C206" s="472" t="s">
        <v>622</v>
      </c>
      <c r="D206" s="472" t="s">
        <v>4</v>
      </c>
      <c r="E206" s="617">
        <v>182.33411724913393</v>
      </c>
      <c r="F206" s="563">
        <v>72335</v>
      </c>
      <c r="G206" s="474">
        <v>13189138.371216102</v>
      </c>
      <c r="H206" s="564"/>
      <c r="J206" s="599">
        <v>182.33411724913393</v>
      </c>
      <c r="K206" s="599"/>
    </row>
    <row r="207" spans="1:11" ht="42.75" x14ac:dyDescent="0.25">
      <c r="A207" s="477" t="s">
        <v>780</v>
      </c>
      <c r="B207" s="473" t="s">
        <v>703</v>
      </c>
      <c r="C207" s="472" t="s">
        <v>636</v>
      </c>
      <c r="D207" s="472" t="s">
        <v>4</v>
      </c>
      <c r="E207" s="617">
        <v>51.685004087218203</v>
      </c>
      <c r="F207" s="563">
        <v>435745.92</v>
      </c>
      <c r="G207" s="478"/>
      <c r="H207" s="474">
        <v>22521529.656188656</v>
      </c>
      <c r="J207" s="599">
        <v>51.685004087218203</v>
      </c>
      <c r="K207" s="599"/>
    </row>
    <row r="208" spans="1:11" ht="42.75" x14ac:dyDescent="0.25">
      <c r="A208" s="477" t="s">
        <v>780</v>
      </c>
      <c r="B208" s="473" t="s">
        <v>704</v>
      </c>
      <c r="C208" s="472" t="s">
        <v>623</v>
      </c>
      <c r="D208" s="472" t="s">
        <v>4</v>
      </c>
      <c r="E208" s="617">
        <v>51.685004087218203</v>
      </c>
      <c r="F208" s="563">
        <v>79589.420083650009</v>
      </c>
      <c r="G208" s="474">
        <v>4113579.5023227772</v>
      </c>
      <c r="H208" s="564"/>
      <c r="J208" s="599">
        <v>51.685004087218203</v>
      </c>
      <c r="K208" s="599">
        <v>234.01912133635213</v>
      </c>
    </row>
    <row r="209" spans="1:14" x14ac:dyDescent="0.25">
      <c r="A209" s="473" t="s">
        <v>785</v>
      </c>
      <c r="B209" s="473" t="s">
        <v>705</v>
      </c>
      <c r="C209" s="472" t="s">
        <v>624</v>
      </c>
      <c r="D209" s="472" t="s">
        <v>5</v>
      </c>
      <c r="E209" s="617">
        <v>5</v>
      </c>
      <c r="F209" s="563">
        <v>521418</v>
      </c>
      <c r="G209" s="478"/>
      <c r="H209" s="474">
        <v>2607090</v>
      </c>
      <c r="J209" s="599">
        <v>5</v>
      </c>
      <c r="K209" s="599"/>
    </row>
    <row r="210" spans="1:14" ht="15" x14ac:dyDescent="0.25">
      <c r="A210" s="473" t="s">
        <v>785</v>
      </c>
      <c r="B210" s="473" t="s">
        <v>706</v>
      </c>
      <c r="C210" s="472" t="s">
        <v>637</v>
      </c>
      <c r="D210" s="472" t="s">
        <v>5</v>
      </c>
      <c r="E210" s="617">
        <v>5</v>
      </c>
      <c r="F210" s="563">
        <v>70619</v>
      </c>
      <c r="G210" s="474">
        <v>353095</v>
      </c>
      <c r="H210" s="564"/>
      <c r="J210" s="599">
        <v>5</v>
      </c>
      <c r="K210" s="599"/>
    </row>
    <row r="211" spans="1:14" x14ac:dyDescent="0.25">
      <c r="A211" s="473" t="s">
        <v>785</v>
      </c>
      <c r="B211" s="473" t="s">
        <v>707</v>
      </c>
      <c r="C211" s="472" t="s">
        <v>625</v>
      </c>
      <c r="D211" s="472" t="s">
        <v>5</v>
      </c>
      <c r="E211" s="617">
        <v>11</v>
      </c>
      <c r="F211" s="563">
        <v>732999</v>
      </c>
      <c r="G211" s="478"/>
      <c r="H211" s="474">
        <v>8062989</v>
      </c>
      <c r="J211" s="599">
        <v>11</v>
      </c>
      <c r="K211" s="599"/>
    </row>
    <row r="212" spans="1:14" ht="15" x14ac:dyDescent="0.25">
      <c r="A212" s="473" t="s">
        <v>785</v>
      </c>
      <c r="B212" s="473" t="s">
        <v>708</v>
      </c>
      <c r="C212" s="472" t="s">
        <v>638</v>
      </c>
      <c r="D212" s="472" t="s">
        <v>5</v>
      </c>
      <c r="E212" s="617">
        <v>11</v>
      </c>
      <c r="F212" s="563">
        <v>75327</v>
      </c>
      <c r="G212" s="474">
        <v>828597</v>
      </c>
      <c r="H212" s="564"/>
      <c r="J212" s="599">
        <v>11</v>
      </c>
      <c r="K212" s="599"/>
    </row>
    <row r="213" spans="1:14" ht="15" x14ac:dyDescent="0.25">
      <c r="A213" s="473" t="s">
        <v>786</v>
      </c>
      <c r="B213" s="473" t="s">
        <v>709</v>
      </c>
      <c r="C213" s="472" t="s">
        <v>626</v>
      </c>
      <c r="D213" s="472" t="s">
        <v>5</v>
      </c>
      <c r="E213" s="617">
        <v>7</v>
      </c>
      <c r="F213" s="563">
        <v>1870727</v>
      </c>
      <c r="G213" s="474">
        <v>13095089</v>
      </c>
      <c r="H213" s="564"/>
      <c r="J213" s="599">
        <v>7</v>
      </c>
      <c r="K213" s="599"/>
    </row>
    <row r="214" spans="1:14" ht="15" x14ac:dyDescent="0.25">
      <c r="A214" s="561" t="s">
        <v>787</v>
      </c>
      <c r="B214" s="473" t="s">
        <v>710</v>
      </c>
      <c r="C214" s="472" t="s">
        <v>627</v>
      </c>
      <c r="D214" s="472" t="s">
        <v>4</v>
      </c>
      <c r="E214" s="617">
        <v>9.15</v>
      </c>
      <c r="F214" s="563">
        <v>843501</v>
      </c>
      <c r="G214" s="474">
        <v>7718034.1500000004</v>
      </c>
      <c r="H214" s="564"/>
      <c r="J214" s="599">
        <v>9.15</v>
      </c>
      <c r="K214" s="599"/>
    </row>
    <row r="215" spans="1:14" x14ac:dyDescent="0.25">
      <c r="A215" s="561" t="s">
        <v>787</v>
      </c>
      <c r="B215" s="473" t="s">
        <v>711</v>
      </c>
      <c r="C215" s="472" t="s">
        <v>639</v>
      </c>
      <c r="D215" s="472" t="s">
        <v>4</v>
      </c>
      <c r="E215" s="617">
        <v>5.0599999999999996</v>
      </c>
      <c r="F215" s="566">
        <v>879119</v>
      </c>
      <c r="G215" s="474">
        <v>4448342.1399999997</v>
      </c>
      <c r="H215" s="565"/>
      <c r="J215" s="599">
        <v>5.0599999999999996</v>
      </c>
      <c r="K215" s="599"/>
    </row>
    <row r="216" spans="1:14" x14ac:dyDescent="0.25">
      <c r="A216" s="561" t="s">
        <v>787</v>
      </c>
      <c r="B216" s="473" t="s">
        <v>712</v>
      </c>
      <c r="C216" s="472" t="s">
        <v>640</v>
      </c>
      <c r="D216" s="472" t="s">
        <v>4</v>
      </c>
      <c r="E216" s="617">
        <v>4.8599999999999994</v>
      </c>
      <c r="F216" s="474">
        <v>1003731</v>
      </c>
      <c r="G216" s="474">
        <v>4878132.6599999992</v>
      </c>
      <c r="H216" s="565"/>
      <c r="J216" s="599">
        <v>4.8599999999999994</v>
      </c>
      <c r="K216" s="599"/>
      <c r="L216" s="599">
        <v>19.07</v>
      </c>
    </row>
    <row r="217" spans="1:14" ht="42.75" x14ac:dyDescent="0.25">
      <c r="A217" s="561"/>
      <c r="B217" s="473" t="s">
        <v>713</v>
      </c>
      <c r="C217" s="472" t="s">
        <v>641</v>
      </c>
      <c r="D217" s="472" t="s">
        <v>4</v>
      </c>
      <c r="E217" s="617">
        <v>6</v>
      </c>
      <c r="F217" s="474">
        <v>157055</v>
      </c>
      <c r="G217" s="474">
        <v>942330</v>
      </c>
      <c r="H217" s="565"/>
      <c r="J217" s="599">
        <v>6</v>
      </c>
      <c r="K217" s="599"/>
    </row>
    <row r="218" spans="1:14" ht="15" x14ac:dyDescent="0.25">
      <c r="A218" s="480"/>
      <c r="B218" s="461" t="s">
        <v>653</v>
      </c>
      <c r="C218" s="461" t="s">
        <v>439</v>
      </c>
      <c r="D218" s="480"/>
      <c r="E218" s="620"/>
      <c r="F218" s="461"/>
      <c r="G218" s="571">
        <v>405027375.2359792</v>
      </c>
      <c r="H218" s="591">
        <v>759521039.19000781</v>
      </c>
      <c r="J218" s="599"/>
      <c r="K218" s="599"/>
    </row>
    <row r="219" spans="1:14" x14ac:dyDescent="0.25">
      <c r="A219" s="473" t="s">
        <v>754</v>
      </c>
      <c r="B219" s="473" t="s">
        <v>660</v>
      </c>
      <c r="C219" s="472" t="s">
        <v>629</v>
      </c>
      <c r="D219" s="472" t="s">
        <v>634</v>
      </c>
      <c r="E219" s="617">
        <v>1324.7821442222919</v>
      </c>
      <c r="F219" s="474">
        <v>38477</v>
      </c>
      <c r="G219" s="474">
        <v>50973642.563241124</v>
      </c>
      <c r="H219" s="565"/>
      <c r="J219" s="599">
        <v>1324.7821442222919</v>
      </c>
      <c r="K219" s="599"/>
    </row>
    <row r="220" spans="1:14" x14ac:dyDescent="0.25">
      <c r="A220" s="473" t="s">
        <v>753</v>
      </c>
      <c r="B220" s="473" t="s">
        <v>664</v>
      </c>
      <c r="C220" s="472" t="s">
        <v>612</v>
      </c>
      <c r="D220" s="472" t="s">
        <v>635</v>
      </c>
      <c r="E220" s="617">
        <v>264.9564288444584</v>
      </c>
      <c r="F220" s="474">
        <v>325395</v>
      </c>
      <c r="G220" s="474">
        <v>86215497.163842544</v>
      </c>
      <c r="H220" s="565"/>
      <c r="J220" s="599">
        <v>264.9564288444584</v>
      </c>
      <c r="K220" s="599"/>
    </row>
    <row r="221" spans="1:14" ht="28.5" x14ac:dyDescent="0.25">
      <c r="A221" s="473" t="s">
        <v>771</v>
      </c>
      <c r="B221" s="473" t="s">
        <v>666</v>
      </c>
      <c r="C221" s="472" t="s">
        <v>642</v>
      </c>
      <c r="D221" s="472" t="s">
        <v>5</v>
      </c>
      <c r="E221" s="617">
        <v>38.790000000000646</v>
      </c>
      <c r="F221" s="474">
        <v>1222283</v>
      </c>
      <c r="G221" s="474">
        <v>47412357.57000079</v>
      </c>
      <c r="H221" s="565"/>
      <c r="J221" s="599">
        <v>38.790000000000646</v>
      </c>
      <c r="K221" s="599"/>
    </row>
    <row r="222" spans="1:14" ht="28.5" x14ac:dyDescent="0.25">
      <c r="A222" s="473" t="s">
        <v>771</v>
      </c>
      <c r="B222" s="473" t="s">
        <v>662</v>
      </c>
      <c r="C222" s="472" t="s">
        <v>643</v>
      </c>
      <c r="D222" s="472" t="s">
        <v>5</v>
      </c>
      <c r="E222" s="617">
        <v>24</v>
      </c>
      <c r="F222" s="474">
        <v>2286446</v>
      </c>
      <c r="G222" s="474">
        <v>54874704</v>
      </c>
      <c r="H222" s="565"/>
      <c r="J222" s="599">
        <v>24</v>
      </c>
      <c r="K222" s="599"/>
      <c r="N222" s="599">
        <v>24</v>
      </c>
    </row>
    <row r="223" spans="1:14" ht="42.75" x14ac:dyDescent="0.25">
      <c r="A223" s="561" t="s">
        <v>785</v>
      </c>
      <c r="B223" s="473" t="s">
        <v>667</v>
      </c>
      <c r="C223" s="472" t="s">
        <v>636</v>
      </c>
      <c r="D223" s="472" t="s">
        <v>4</v>
      </c>
      <c r="E223" s="617">
        <v>636.74257171150248</v>
      </c>
      <c r="F223" s="474">
        <v>573822.66666666663</v>
      </c>
      <c r="H223" s="474">
        <v>365377320.47968554</v>
      </c>
      <c r="J223" s="599">
        <v>636.74257171150248</v>
      </c>
      <c r="K223" s="599"/>
    </row>
    <row r="224" spans="1:14" ht="42.75" x14ac:dyDescent="0.25">
      <c r="A224" s="561" t="s">
        <v>785</v>
      </c>
      <c r="B224" s="473" t="s">
        <v>663</v>
      </c>
      <c r="C224" s="472" t="s">
        <v>623</v>
      </c>
      <c r="D224" s="472" t="s">
        <v>4</v>
      </c>
      <c r="E224" s="617">
        <v>636.74257171150248</v>
      </c>
      <c r="F224" s="474">
        <v>81140</v>
      </c>
      <c r="G224" s="474">
        <v>51665292.268671311</v>
      </c>
      <c r="H224" s="565"/>
      <c r="J224" s="599">
        <v>636.74257171150248</v>
      </c>
      <c r="K224" s="599"/>
    </row>
    <row r="225" spans="1:17" ht="42.75" x14ac:dyDescent="0.25">
      <c r="A225" s="561" t="s">
        <v>785</v>
      </c>
      <c r="B225" s="473" t="s">
        <v>668</v>
      </c>
      <c r="C225" s="472" t="s">
        <v>644</v>
      </c>
      <c r="D225" s="472" t="s">
        <v>4</v>
      </c>
      <c r="E225" s="617">
        <v>578.10560031949478</v>
      </c>
      <c r="F225" s="474">
        <v>573822.66666666663</v>
      </c>
      <c r="H225" s="474">
        <v>331730097.19026667</v>
      </c>
      <c r="J225" s="599">
        <v>578.10560031949478</v>
      </c>
      <c r="K225" s="599"/>
    </row>
    <row r="226" spans="1:17" ht="42.75" x14ac:dyDescent="0.25">
      <c r="A226" s="561" t="s">
        <v>785</v>
      </c>
      <c r="B226" s="473" t="s">
        <v>669</v>
      </c>
      <c r="C226" s="472" t="s">
        <v>731</v>
      </c>
      <c r="D226" s="472" t="s">
        <v>4</v>
      </c>
      <c r="E226" s="617">
        <v>578.10560031949478</v>
      </c>
      <c r="F226" s="474">
        <v>91767</v>
      </c>
      <c r="G226" s="474" t="s">
        <v>326</v>
      </c>
      <c r="H226" s="565"/>
      <c r="J226" s="599">
        <v>578.10560031949478</v>
      </c>
      <c r="K226" s="599"/>
    </row>
    <row r="227" spans="1:17" ht="42.75" x14ac:dyDescent="0.25">
      <c r="A227" s="561" t="s">
        <v>785</v>
      </c>
      <c r="B227" s="473" t="s">
        <v>670</v>
      </c>
      <c r="C227" s="472" t="s">
        <v>645</v>
      </c>
      <c r="D227" s="472" t="s">
        <v>4</v>
      </c>
      <c r="E227" s="617">
        <v>90.838855680297058</v>
      </c>
      <c r="F227" s="474">
        <v>687080.66666666663</v>
      </c>
      <c r="H227" s="474">
        <v>62413621.520055622</v>
      </c>
      <c r="J227" s="599">
        <v>90.838855680297058</v>
      </c>
      <c r="K227" s="599"/>
    </row>
    <row r="228" spans="1:17" ht="42.75" x14ac:dyDescent="0.25">
      <c r="A228" s="561" t="s">
        <v>785</v>
      </c>
      <c r="B228" s="473" t="s">
        <v>671</v>
      </c>
      <c r="C228" s="472" t="s">
        <v>732</v>
      </c>
      <c r="D228" s="472" t="s">
        <v>4</v>
      </c>
      <c r="E228" s="617">
        <v>90.838855680297058</v>
      </c>
      <c r="F228" s="474">
        <v>116632</v>
      </c>
      <c r="G228" s="474">
        <v>10594717.415704407</v>
      </c>
      <c r="H228" s="565"/>
      <c r="J228" s="599">
        <v>90.838855680297058</v>
      </c>
      <c r="K228" s="599"/>
      <c r="M228" s="599">
        <v>1305.6870277112944</v>
      </c>
    </row>
    <row r="229" spans="1:17" ht="28.5" x14ac:dyDescent="0.25">
      <c r="A229" s="561" t="s">
        <v>788</v>
      </c>
      <c r="B229" s="473" t="s">
        <v>661</v>
      </c>
      <c r="C229" s="472" t="s">
        <v>646</v>
      </c>
      <c r="D229" s="472" t="s">
        <v>5</v>
      </c>
      <c r="E229" s="617">
        <v>3</v>
      </c>
      <c r="F229" s="474">
        <v>357054</v>
      </c>
      <c r="G229" s="474">
        <v>1071162</v>
      </c>
      <c r="H229" s="565"/>
      <c r="J229" s="599">
        <v>3</v>
      </c>
      <c r="K229" s="599"/>
    </row>
    <row r="230" spans="1:17" x14ac:dyDescent="0.25">
      <c r="A230" s="561" t="s">
        <v>787</v>
      </c>
      <c r="B230" s="473" t="s">
        <v>714</v>
      </c>
      <c r="C230" s="472" t="s">
        <v>173</v>
      </c>
      <c r="D230" s="472" t="s">
        <v>11</v>
      </c>
      <c r="E230" s="617">
        <v>4.8899999999999997</v>
      </c>
      <c r="F230" s="474">
        <v>829842</v>
      </c>
      <c r="G230" s="474">
        <v>4057927.38</v>
      </c>
      <c r="H230" s="565"/>
      <c r="J230" s="599">
        <v>4.8899999999999997</v>
      </c>
      <c r="K230" s="599"/>
    </row>
    <row r="231" spans="1:17" x14ac:dyDescent="0.25">
      <c r="A231" s="561" t="s">
        <v>787</v>
      </c>
      <c r="B231" s="473" t="s">
        <v>665</v>
      </c>
      <c r="C231" s="472" t="s">
        <v>640</v>
      </c>
      <c r="D231" s="472" t="s">
        <v>11</v>
      </c>
      <c r="E231" s="617">
        <v>4.66</v>
      </c>
      <c r="F231" s="474">
        <v>1003731</v>
      </c>
      <c r="G231" s="474">
        <v>4677386.46</v>
      </c>
      <c r="H231" s="565"/>
      <c r="J231" s="599">
        <v>4.66</v>
      </c>
      <c r="K231" s="599"/>
    </row>
    <row r="232" spans="1:17" x14ac:dyDescent="0.25">
      <c r="A232" s="561" t="s">
        <v>787</v>
      </c>
      <c r="B232" s="473" t="s">
        <v>715</v>
      </c>
      <c r="C232" s="472" t="s">
        <v>647</v>
      </c>
      <c r="D232" s="472" t="s">
        <v>11</v>
      </c>
      <c r="E232" s="617">
        <v>1</v>
      </c>
      <c r="F232" s="474">
        <v>1432615</v>
      </c>
      <c r="G232" s="474">
        <v>1432615</v>
      </c>
      <c r="H232" s="565"/>
      <c r="J232" s="599">
        <v>1</v>
      </c>
      <c r="K232" s="599"/>
    </row>
    <row r="233" spans="1:17" x14ac:dyDescent="0.25">
      <c r="A233" s="561" t="s">
        <v>787</v>
      </c>
      <c r="B233" s="473" t="s">
        <v>716</v>
      </c>
      <c r="C233" s="472" t="s">
        <v>648</v>
      </c>
      <c r="D233" s="472" t="s">
        <v>11</v>
      </c>
      <c r="E233" s="617">
        <v>3.09</v>
      </c>
      <c r="F233" s="474">
        <v>1507467</v>
      </c>
      <c r="G233" s="474">
        <v>4658073.0299999993</v>
      </c>
      <c r="H233" s="565"/>
      <c r="J233" s="599">
        <v>3.09</v>
      </c>
      <c r="K233" s="599"/>
    </row>
    <row r="234" spans="1:17" x14ac:dyDescent="0.25">
      <c r="A234" s="561" t="s">
        <v>787</v>
      </c>
      <c r="B234" s="473" t="s">
        <v>717</v>
      </c>
      <c r="C234" s="472" t="s">
        <v>649</v>
      </c>
      <c r="D234" s="472" t="s">
        <v>11</v>
      </c>
      <c r="E234" s="617">
        <v>15.990000000000002</v>
      </c>
      <c r="F234" s="474">
        <v>1617519</v>
      </c>
      <c r="G234" s="474">
        <v>25864128.810000002</v>
      </c>
      <c r="H234" s="565"/>
      <c r="J234" s="599">
        <v>15.990000000000002</v>
      </c>
      <c r="K234" s="599"/>
    </row>
    <row r="235" spans="1:17" x14ac:dyDescent="0.25">
      <c r="A235" s="561" t="s">
        <v>787</v>
      </c>
      <c r="B235" s="473" t="s">
        <v>718</v>
      </c>
      <c r="C235" s="472" t="s">
        <v>650</v>
      </c>
      <c r="D235" s="472" t="s">
        <v>11</v>
      </c>
      <c r="E235" s="617">
        <v>3.65</v>
      </c>
      <c r="F235" s="474">
        <v>1776707</v>
      </c>
      <c r="G235" s="474">
        <v>6484980.5499999998</v>
      </c>
      <c r="H235" s="565"/>
      <c r="J235" s="599">
        <v>3.65</v>
      </c>
      <c r="K235" s="599"/>
    </row>
    <row r="236" spans="1:17" x14ac:dyDescent="0.25">
      <c r="A236" s="561" t="s">
        <v>787</v>
      </c>
      <c r="B236" s="473" t="s">
        <v>719</v>
      </c>
      <c r="C236" s="472" t="s">
        <v>651</v>
      </c>
      <c r="D236" s="472" t="s">
        <v>11</v>
      </c>
      <c r="E236" s="617">
        <v>1.05</v>
      </c>
      <c r="F236" s="474">
        <v>1898928</v>
      </c>
      <c r="G236" s="474">
        <v>1993874.4000000001</v>
      </c>
      <c r="H236" s="565"/>
      <c r="J236" s="599">
        <v>1.05</v>
      </c>
      <c r="K236" s="599"/>
      <c r="O236" s="599">
        <v>34.33</v>
      </c>
    </row>
    <row r="237" spans="1:17" ht="15" thickBot="1" x14ac:dyDescent="0.3">
      <c r="K237" s="599">
        <v>15387.560944954248</v>
      </c>
      <c r="L237" s="599">
        <v>50.045000000000101</v>
      </c>
      <c r="M237" s="599">
        <v>6245.1617735489981</v>
      </c>
      <c r="N237" s="599">
        <v>224</v>
      </c>
      <c r="O237" s="599">
        <v>34.33</v>
      </c>
      <c r="P237" s="599">
        <v>3725.8408406302174</v>
      </c>
      <c r="Q237" s="599">
        <v>34</v>
      </c>
    </row>
    <row r="238" spans="1:17" ht="15" x14ac:dyDescent="0.25">
      <c r="B238" s="513"/>
      <c r="C238" s="514"/>
      <c r="D238" s="514"/>
      <c r="E238" s="622"/>
      <c r="F238" s="514"/>
      <c r="G238" s="517" t="s">
        <v>177</v>
      </c>
      <c r="H238" s="517" t="s">
        <v>426</v>
      </c>
      <c r="K238" s="478" t="s">
        <v>803</v>
      </c>
      <c r="L238" s="478" t="s">
        <v>804</v>
      </c>
      <c r="M238" s="478" t="s">
        <v>805</v>
      </c>
      <c r="N238" s="478" t="s">
        <v>806</v>
      </c>
      <c r="O238" s="478" t="s">
        <v>807</v>
      </c>
      <c r="P238" s="478" t="s">
        <v>808</v>
      </c>
    </row>
    <row r="239" spans="1:17" s="573" customFormat="1" x14ac:dyDescent="0.25">
      <c r="B239" s="550" t="s">
        <v>154</v>
      </c>
      <c r="C239" s="551"/>
      <c r="D239" s="551"/>
      <c r="E239" s="623"/>
      <c r="F239" s="551"/>
      <c r="G239" s="552">
        <v>1017405437.6371261</v>
      </c>
      <c r="H239" s="552">
        <v>258848372.97593185</v>
      </c>
    </row>
    <row r="240" spans="1:17" s="573" customFormat="1" x14ac:dyDescent="0.25">
      <c r="B240" s="550" t="s">
        <v>244</v>
      </c>
      <c r="C240" s="551"/>
      <c r="D240" s="551"/>
      <c r="E240" s="623"/>
      <c r="F240" s="551"/>
      <c r="G240" s="552">
        <v>6971136513.536478</v>
      </c>
      <c r="H240" s="552">
        <v>1652353847.3588629</v>
      </c>
    </row>
    <row r="241" spans="2:20" s="573" customFormat="1" x14ac:dyDescent="0.25">
      <c r="B241" s="550" t="s">
        <v>245</v>
      </c>
      <c r="C241" s="551"/>
      <c r="D241" s="551"/>
      <c r="E241" s="623"/>
      <c r="F241" s="551"/>
      <c r="G241" s="552">
        <v>5052635436.0280113</v>
      </c>
      <c r="H241" s="552">
        <v>810287260.94701946</v>
      </c>
    </row>
    <row r="242" spans="2:20" s="573" customFormat="1" x14ac:dyDescent="0.25">
      <c r="B242" s="550" t="s">
        <v>654</v>
      </c>
      <c r="C242" s="551"/>
      <c r="D242" s="551"/>
      <c r="E242" s="623"/>
      <c r="F242" s="551"/>
      <c r="G242" s="552">
        <v>902704370.19884527</v>
      </c>
      <c r="H242" s="552">
        <v>878785527.73571074</v>
      </c>
    </row>
    <row r="243" spans="2:20" ht="20.25" customHeight="1" x14ac:dyDescent="0.25">
      <c r="B243" s="681" t="s">
        <v>441</v>
      </c>
      <c r="C243" s="682"/>
      <c r="D243" s="682"/>
      <c r="E243" s="682"/>
      <c r="F243" s="682"/>
      <c r="G243" s="553">
        <v>13943881757.400459</v>
      </c>
      <c r="H243" s="574"/>
    </row>
    <row r="244" spans="2:20" ht="20.25" customHeight="1" x14ac:dyDescent="0.25">
      <c r="B244" s="681" t="s">
        <v>442</v>
      </c>
      <c r="C244" s="682"/>
      <c r="D244" s="682"/>
      <c r="E244" s="682"/>
      <c r="F244" s="682"/>
      <c r="G244" s="554"/>
      <c r="H244" s="553">
        <v>3600275009.0175247</v>
      </c>
    </row>
    <row r="245" spans="2:20" ht="20.25" customHeight="1" x14ac:dyDescent="0.25">
      <c r="B245" s="678" t="s">
        <v>742</v>
      </c>
      <c r="C245" s="679"/>
      <c r="D245" s="680"/>
      <c r="E245" s="624">
        <v>0.29738784530349255</v>
      </c>
      <c r="F245" s="516"/>
      <c r="G245" s="518">
        <v>4146740950.9999995</v>
      </c>
      <c r="H245" s="519"/>
      <c r="T245" s="640"/>
    </row>
    <row r="246" spans="2:20" ht="20.25" customHeight="1" x14ac:dyDescent="0.25">
      <c r="B246" s="678" t="s">
        <v>70</v>
      </c>
      <c r="C246" s="679"/>
      <c r="D246" s="680"/>
      <c r="E246" s="624">
        <v>0.05</v>
      </c>
      <c r="F246" s="516"/>
      <c r="G246" s="518">
        <v>697194087.87002301</v>
      </c>
      <c r="H246" s="519"/>
      <c r="T246" s="639"/>
    </row>
    <row r="247" spans="2:20" ht="20.25" customHeight="1" x14ac:dyDescent="0.25">
      <c r="B247" s="678" t="s">
        <v>443</v>
      </c>
      <c r="C247" s="679"/>
      <c r="D247" s="680"/>
      <c r="E247" s="624">
        <v>0.34738784530349254</v>
      </c>
      <c r="F247" s="516"/>
      <c r="G247" s="518">
        <v>4843935038.8700228</v>
      </c>
      <c r="H247" s="519"/>
    </row>
    <row r="248" spans="2:20" ht="20.25" customHeight="1" x14ac:dyDescent="0.25">
      <c r="B248" s="678" t="s">
        <v>428</v>
      </c>
      <c r="C248" s="679"/>
      <c r="D248" s="680"/>
      <c r="E248" s="624">
        <v>0.21370788261254597</v>
      </c>
      <c r="F248" s="516"/>
      <c r="G248" s="575"/>
      <c r="H248" s="522">
        <v>769407149</v>
      </c>
    </row>
    <row r="249" spans="2:20" ht="20.25" customHeight="1" x14ac:dyDescent="0.25">
      <c r="B249" s="515" t="s">
        <v>476</v>
      </c>
      <c r="C249" s="486"/>
      <c r="D249" s="486"/>
      <c r="E249" s="625"/>
      <c r="F249" s="486"/>
      <c r="G249" s="520">
        <v>18787816796.270481</v>
      </c>
      <c r="H249" s="523">
        <v>4369682158.0175247</v>
      </c>
    </row>
    <row r="250" spans="2:20" ht="20.25" customHeight="1" thickBot="1" x14ac:dyDescent="0.3">
      <c r="B250" s="676" t="s">
        <v>608</v>
      </c>
      <c r="C250" s="677"/>
      <c r="D250" s="677"/>
      <c r="E250" s="677"/>
      <c r="F250" s="629">
        <v>23157498954.288006</v>
      </c>
      <c r="G250" s="521"/>
      <c r="H250" s="524"/>
    </row>
    <row r="251" spans="2:20" ht="20.25" customHeight="1" thickBot="1" x14ac:dyDescent="0.3">
      <c r="B251" s="525"/>
      <c r="C251" s="525"/>
      <c r="D251" s="525"/>
      <c r="E251" s="626"/>
      <c r="F251" s="526"/>
      <c r="G251" s="525"/>
      <c r="H251" s="526"/>
    </row>
    <row r="252" spans="2:20" ht="20.25" customHeight="1" thickBot="1" x14ac:dyDescent="0.3">
      <c r="B252" s="673" t="s">
        <v>427</v>
      </c>
      <c r="C252" s="674"/>
      <c r="D252" s="674"/>
      <c r="E252" s="675"/>
      <c r="F252" s="540">
        <v>0.01</v>
      </c>
      <c r="G252" s="527">
        <v>175441567.66417983</v>
      </c>
      <c r="H252" s="478"/>
    </row>
    <row r="253" spans="2:20" ht="15" thickBot="1" x14ac:dyDescent="0.3">
      <c r="J253" s="592"/>
    </row>
    <row r="254" spans="2:20" ht="20.25" customHeight="1" thickBot="1" x14ac:dyDescent="0.3">
      <c r="B254" s="673" t="s">
        <v>744</v>
      </c>
      <c r="C254" s="674"/>
      <c r="D254" s="674"/>
      <c r="E254" s="675"/>
      <c r="F254" s="540"/>
      <c r="G254" s="593">
        <v>23332940521.952187</v>
      </c>
      <c r="H254" s="478"/>
    </row>
    <row r="255" spans="2:20" x14ac:dyDescent="0.25">
      <c r="J255" s="592"/>
    </row>
    <row r="256" spans="2:20" ht="20.25" hidden="1" customHeight="1" thickBot="1" x14ac:dyDescent="0.3">
      <c r="B256" s="673" t="s">
        <v>745</v>
      </c>
      <c r="C256" s="674"/>
      <c r="D256" s="674"/>
      <c r="E256" s="675"/>
      <c r="F256" s="540"/>
      <c r="G256" s="527">
        <v>1401625435</v>
      </c>
      <c r="H256" s="594"/>
    </row>
    <row r="257" spans="2:9" ht="15" hidden="1" thickBot="1" x14ac:dyDescent="0.3">
      <c r="H257" s="576"/>
    </row>
    <row r="258" spans="2:9" ht="20.25" hidden="1" customHeight="1" thickBot="1" x14ac:dyDescent="0.3">
      <c r="B258" s="673" t="s">
        <v>746</v>
      </c>
      <c r="C258" s="674"/>
      <c r="D258" s="674"/>
      <c r="E258" s="675"/>
      <c r="F258" s="540"/>
      <c r="G258" s="527">
        <v>24734565956.952187</v>
      </c>
      <c r="H258" s="594"/>
      <c r="I258" s="595"/>
    </row>
    <row r="259" spans="2:9" hidden="1" x14ac:dyDescent="0.25"/>
    <row r="260" spans="2:9" x14ac:dyDescent="0.25">
      <c r="H260" s="598"/>
    </row>
    <row r="263" spans="2:9" x14ac:dyDescent="0.25">
      <c r="G263" s="627"/>
    </row>
    <row r="267" spans="2:9" x14ac:dyDescent="0.25">
      <c r="G267" s="627"/>
    </row>
  </sheetData>
  <autoFilter ref="A7:G250" xr:uid="{00000000-0001-0000-0100-000000000000}"/>
  <mergeCells count="15">
    <mergeCell ref="A3:F3"/>
    <mergeCell ref="A4:G4"/>
    <mergeCell ref="B245:D245"/>
    <mergeCell ref="A2:F2"/>
    <mergeCell ref="A5:F5"/>
    <mergeCell ref="B246:D246"/>
    <mergeCell ref="B247:D247"/>
    <mergeCell ref="B248:D248"/>
    <mergeCell ref="B243:F243"/>
    <mergeCell ref="B244:F244"/>
    <mergeCell ref="B254:E254"/>
    <mergeCell ref="B256:E256"/>
    <mergeCell ref="B258:E258"/>
    <mergeCell ref="B250:E250"/>
    <mergeCell ref="B252:E252"/>
  </mergeCells>
  <phoneticPr fontId="58" type="noConversion"/>
  <pageMargins left="0.7" right="0.7" top="0.75" bottom="0.75" header="0.3" footer="0.3"/>
  <pageSetup paperSize="9" scale="40" orientation="portrait" horizontalDpi="360" verticalDpi="360" r:id="rId1"/>
  <rowBreaks count="4" manualBreakCount="4">
    <brk id="56" max="16383" man="1"/>
    <brk id="109" max="8" man="1"/>
    <brk id="159" max="16383" man="1"/>
    <brk id="217" max="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A7C7B-7807-4191-B77F-E5348903B7F1}">
  <dimension ref="A1:T267"/>
  <sheetViews>
    <sheetView zoomScale="70" zoomScaleNormal="70" workbookViewId="0">
      <selection activeCell="X11" sqref="X11"/>
    </sheetView>
  </sheetViews>
  <sheetFormatPr baseColWidth="10" defaultColWidth="11.42578125" defaultRowHeight="14.25" x14ac:dyDescent="0.25"/>
  <cols>
    <col min="1" max="1" width="20.7109375" style="478" customWidth="1"/>
    <col min="2" max="2" width="10.85546875" style="470" customWidth="1"/>
    <col min="3" max="3" width="71.85546875" style="478" customWidth="1"/>
    <col min="4" max="4" width="6.7109375" style="478" customWidth="1"/>
    <col min="5" max="5" width="18.5703125" style="621" bestFit="1" customWidth="1"/>
    <col min="6" max="6" width="27.7109375" style="479" customWidth="1"/>
    <col min="7" max="7" width="28.42578125" style="479" customWidth="1"/>
    <col min="8" max="8" width="27.140625" style="479" customWidth="1"/>
    <col min="9" max="9" width="4.85546875" style="478" customWidth="1"/>
    <col min="10" max="10" width="23.140625" style="478" hidden="1" customWidth="1"/>
    <col min="11" max="18" width="0" style="478" hidden="1" customWidth="1"/>
    <col min="19" max="19" width="11.42578125" style="478"/>
    <col min="20" max="20" width="36.5703125" style="478" customWidth="1"/>
    <col min="21" max="16384" width="11.42578125" style="478"/>
  </cols>
  <sheetData>
    <row r="1" spans="1:11" s="630" customFormat="1" ht="18" x14ac:dyDescent="0.25">
      <c r="B1" s="631"/>
      <c r="E1" s="632"/>
      <c r="F1" s="633"/>
      <c r="G1" s="633"/>
      <c r="H1" s="633"/>
    </row>
    <row r="2" spans="1:11" s="630" customFormat="1" ht="22.5" customHeight="1" x14ac:dyDescent="0.25">
      <c r="A2" s="894" t="s">
        <v>809</v>
      </c>
      <c r="B2" s="894"/>
      <c r="C2" s="894"/>
      <c r="D2" s="894"/>
      <c r="E2" s="894"/>
      <c r="F2" s="894"/>
      <c r="G2" s="895"/>
      <c r="H2" s="635"/>
    </row>
    <row r="3" spans="1:11" s="630" customFormat="1" ht="36.75" customHeight="1" x14ac:dyDescent="0.25">
      <c r="A3" s="894" t="s">
        <v>810</v>
      </c>
      <c r="B3" s="894"/>
      <c r="C3" s="894"/>
      <c r="D3" s="894"/>
      <c r="E3" s="894"/>
      <c r="F3" s="894"/>
      <c r="G3" s="895"/>
      <c r="H3" s="635"/>
    </row>
    <row r="4" spans="1:11" s="630" customFormat="1" ht="14.25" customHeight="1" x14ac:dyDescent="0.25">
      <c r="A4" s="898"/>
      <c r="B4" s="899"/>
      <c r="C4" s="899"/>
      <c r="D4" s="899"/>
      <c r="E4" s="899"/>
      <c r="F4" s="900"/>
      <c r="G4" s="895"/>
    </row>
    <row r="5" spans="1:11" s="630" customFormat="1" ht="18" x14ac:dyDescent="0.25">
      <c r="A5" s="896" t="s">
        <v>811</v>
      </c>
      <c r="B5" s="896"/>
      <c r="C5" s="896"/>
      <c r="D5" s="896"/>
      <c r="E5" s="896"/>
      <c r="F5" s="896"/>
      <c r="G5" s="897"/>
      <c r="H5" s="638"/>
    </row>
    <row r="6" spans="1:11" s="630" customFormat="1" ht="14.25" customHeight="1" thickBot="1" x14ac:dyDescent="0.3">
      <c r="B6" s="643"/>
      <c r="C6" s="635"/>
      <c r="D6" s="635"/>
      <c r="E6" s="636"/>
      <c r="F6" s="637"/>
      <c r="G6" s="637"/>
      <c r="H6" s="637"/>
    </row>
    <row r="7" spans="1:11" ht="15.75" thickBot="1" x14ac:dyDescent="0.3">
      <c r="A7" s="454" t="s">
        <v>423</v>
      </c>
      <c r="B7" s="455" t="s">
        <v>424</v>
      </c>
      <c r="C7" s="456" t="s">
        <v>1</v>
      </c>
      <c r="D7" s="456" t="s">
        <v>28</v>
      </c>
      <c r="E7" s="600" t="s">
        <v>10</v>
      </c>
      <c r="F7" s="457" t="s">
        <v>38</v>
      </c>
      <c r="G7" s="458" t="s">
        <v>177</v>
      </c>
      <c r="H7" s="458" t="s">
        <v>479</v>
      </c>
    </row>
    <row r="8" spans="1:11" ht="15" x14ac:dyDescent="0.25">
      <c r="A8" s="459"/>
      <c r="B8" s="460">
        <v>1</v>
      </c>
      <c r="C8" s="480" t="s">
        <v>430</v>
      </c>
      <c r="D8" s="461"/>
      <c r="E8" s="601"/>
      <c r="F8" s="462"/>
      <c r="G8" s="487"/>
      <c r="H8" s="463"/>
    </row>
    <row r="9" spans="1:11" ht="27.75" customHeight="1" x14ac:dyDescent="0.25">
      <c r="A9" s="464"/>
      <c r="B9" s="465" t="s">
        <v>372</v>
      </c>
      <c r="C9" s="466" t="s">
        <v>425</v>
      </c>
      <c r="D9" s="467"/>
      <c r="E9" s="602"/>
      <c r="F9" s="468"/>
      <c r="G9" s="488"/>
      <c r="H9" s="469"/>
    </row>
    <row r="10" spans="1:11" ht="18" customHeight="1" x14ac:dyDescent="0.25">
      <c r="A10" s="596" t="s">
        <v>751</v>
      </c>
      <c r="B10" s="471" t="s">
        <v>444</v>
      </c>
      <c r="C10" s="472" t="s">
        <v>431</v>
      </c>
      <c r="D10" s="473" t="s">
        <v>4</v>
      </c>
      <c r="E10" s="603">
        <v>2129.5964718382706</v>
      </c>
      <c r="F10" s="474"/>
      <c r="G10" s="489"/>
      <c r="H10" s="475"/>
      <c r="J10" s="599">
        <v>2129.5964718382706</v>
      </c>
      <c r="K10" s="599"/>
    </row>
    <row r="11" spans="1:11" ht="42.75" x14ac:dyDescent="0.25">
      <c r="A11" s="596" t="s">
        <v>752</v>
      </c>
      <c r="B11" s="471" t="s">
        <v>445</v>
      </c>
      <c r="C11" s="472" t="s">
        <v>795</v>
      </c>
      <c r="D11" s="473" t="s">
        <v>39</v>
      </c>
      <c r="E11" s="603">
        <v>18</v>
      </c>
      <c r="F11" s="474"/>
      <c r="G11" s="489"/>
      <c r="H11" s="475"/>
      <c r="J11" s="599">
        <v>18</v>
      </c>
      <c r="K11" s="599"/>
    </row>
    <row r="12" spans="1:11" ht="28.5" x14ac:dyDescent="0.25">
      <c r="A12" s="596" t="s">
        <v>752</v>
      </c>
      <c r="B12" s="471" t="s">
        <v>446</v>
      </c>
      <c r="C12" s="472" t="s">
        <v>796</v>
      </c>
      <c r="D12" s="473" t="s">
        <v>39</v>
      </c>
      <c r="E12" s="603">
        <v>1926.5865124678821</v>
      </c>
      <c r="F12" s="474"/>
      <c r="G12" s="489"/>
      <c r="H12" s="475"/>
      <c r="J12" s="599">
        <v>1926.5865124678821</v>
      </c>
      <c r="K12" s="599"/>
    </row>
    <row r="13" spans="1:11" x14ac:dyDescent="0.25">
      <c r="A13" s="596" t="s">
        <v>753</v>
      </c>
      <c r="B13" s="471" t="s">
        <v>447</v>
      </c>
      <c r="C13" s="472" t="s">
        <v>440</v>
      </c>
      <c r="D13" s="473" t="s">
        <v>36</v>
      </c>
      <c r="E13" s="603">
        <v>1298.1974755608039</v>
      </c>
      <c r="F13" s="474"/>
      <c r="G13" s="489"/>
      <c r="H13" s="475"/>
      <c r="J13" s="599">
        <v>1298.1974755608042</v>
      </c>
      <c r="K13" s="599"/>
    </row>
    <row r="14" spans="1:11" ht="42.75" x14ac:dyDescent="0.25">
      <c r="A14" s="596" t="s">
        <v>754</v>
      </c>
      <c r="B14" s="471" t="s">
        <v>609</v>
      </c>
      <c r="C14" s="472" t="s">
        <v>750</v>
      </c>
      <c r="D14" s="473" t="s">
        <v>36</v>
      </c>
      <c r="E14" s="603">
        <v>916.61014887818737</v>
      </c>
      <c r="F14" s="474"/>
      <c r="G14" s="489"/>
      <c r="H14" s="475"/>
      <c r="J14" s="599">
        <v>916.61014887818737</v>
      </c>
      <c r="K14" s="599"/>
    </row>
    <row r="15" spans="1:11" ht="15" customHeight="1" x14ac:dyDescent="0.25">
      <c r="A15" s="464"/>
      <c r="B15" s="465" t="s">
        <v>373</v>
      </c>
      <c r="C15" s="466" t="s">
        <v>432</v>
      </c>
      <c r="D15" s="467"/>
      <c r="E15" s="604"/>
      <c r="F15" s="476"/>
      <c r="G15" s="488"/>
      <c r="H15" s="469"/>
      <c r="J15" s="599"/>
      <c r="K15" s="599"/>
    </row>
    <row r="16" spans="1:11" ht="28.5" x14ac:dyDescent="0.25">
      <c r="A16" s="597" t="s">
        <v>755</v>
      </c>
      <c r="B16" s="471" t="s">
        <v>374</v>
      </c>
      <c r="C16" s="472" t="s">
        <v>321</v>
      </c>
      <c r="D16" s="473" t="s">
        <v>39</v>
      </c>
      <c r="E16" s="603">
        <v>121.6612080832146</v>
      </c>
      <c r="F16" s="474"/>
      <c r="G16" s="489"/>
      <c r="H16" s="475"/>
      <c r="J16" s="599">
        <v>121.6612080832146</v>
      </c>
      <c r="K16" s="599"/>
    </row>
    <row r="17" spans="1:17" ht="28.5" x14ac:dyDescent="0.25">
      <c r="A17" s="597" t="s">
        <v>755</v>
      </c>
      <c r="B17" s="471" t="s">
        <v>376</v>
      </c>
      <c r="C17" s="472" t="s">
        <v>107</v>
      </c>
      <c r="D17" s="473" t="s">
        <v>39</v>
      </c>
      <c r="E17" s="603">
        <v>1274.6993934836823</v>
      </c>
      <c r="F17" s="474"/>
      <c r="G17" s="489"/>
      <c r="H17" s="475"/>
      <c r="J17" s="599">
        <v>1274.6993934836823</v>
      </c>
      <c r="K17" s="599"/>
    </row>
    <row r="18" spans="1:17" ht="28.5" x14ac:dyDescent="0.25">
      <c r="A18" s="597" t="s">
        <v>755</v>
      </c>
      <c r="B18" s="471" t="s">
        <v>378</v>
      </c>
      <c r="C18" s="472" t="s">
        <v>738</v>
      </c>
      <c r="D18" s="473" t="s">
        <v>39</v>
      </c>
      <c r="E18" s="603">
        <v>183.30077667664705</v>
      </c>
      <c r="F18" s="474"/>
      <c r="G18" s="489"/>
      <c r="H18" s="475"/>
      <c r="J18" s="599">
        <v>183.30077667664705</v>
      </c>
      <c r="K18" s="599"/>
    </row>
    <row r="19" spans="1:17" ht="28.5" x14ac:dyDescent="0.25">
      <c r="A19" s="597" t="s">
        <v>753</v>
      </c>
      <c r="B19" s="471" t="s">
        <v>381</v>
      </c>
      <c r="C19" s="472" t="s">
        <v>433</v>
      </c>
      <c r="D19" s="473" t="s">
        <v>39</v>
      </c>
      <c r="E19" s="603">
        <v>183.32202977563747</v>
      </c>
      <c r="F19" s="474"/>
      <c r="G19" s="489"/>
      <c r="H19" s="475"/>
      <c r="J19" s="599">
        <v>183.32202977563747</v>
      </c>
      <c r="K19" s="599"/>
    </row>
    <row r="20" spans="1:17" ht="85.5" x14ac:dyDescent="0.25">
      <c r="A20" s="597" t="s">
        <v>756</v>
      </c>
      <c r="B20" s="471" t="s">
        <v>383</v>
      </c>
      <c r="C20" s="472" t="s">
        <v>170</v>
      </c>
      <c r="D20" s="473" t="s">
        <v>36</v>
      </c>
      <c r="E20" s="603">
        <v>1298.1974755608039</v>
      </c>
      <c r="F20" s="474"/>
      <c r="G20" s="489"/>
      <c r="H20" s="475"/>
      <c r="J20" s="599">
        <v>1298.1974755608042</v>
      </c>
      <c r="K20" s="599"/>
    </row>
    <row r="21" spans="1:17" ht="28.5" x14ac:dyDescent="0.25">
      <c r="A21" s="597" t="s">
        <v>757</v>
      </c>
      <c r="B21" s="471" t="s">
        <v>385</v>
      </c>
      <c r="C21" s="472" t="s">
        <v>747</v>
      </c>
      <c r="D21" s="542" t="s">
        <v>610</v>
      </c>
      <c r="E21" s="603">
        <v>10164.216086584582</v>
      </c>
      <c r="F21" s="474"/>
      <c r="G21" s="489"/>
      <c r="H21" s="475"/>
      <c r="J21" s="599">
        <v>10164.216086584582</v>
      </c>
      <c r="K21" s="599"/>
    </row>
    <row r="22" spans="1:17" ht="37.5" customHeight="1" x14ac:dyDescent="0.25">
      <c r="A22" s="464"/>
      <c r="B22" s="465" t="s">
        <v>386</v>
      </c>
      <c r="C22" s="549" t="s">
        <v>155</v>
      </c>
      <c r="D22" s="467"/>
      <c r="E22" s="605"/>
      <c r="F22" s="476"/>
      <c r="G22" s="488"/>
      <c r="H22" s="469"/>
      <c r="J22" s="599"/>
      <c r="K22" s="599"/>
    </row>
    <row r="23" spans="1:17" ht="42.75" x14ac:dyDescent="0.25">
      <c r="A23" s="477" t="s">
        <v>758</v>
      </c>
      <c r="B23" s="471" t="s">
        <v>387</v>
      </c>
      <c r="C23" s="472" t="s">
        <v>434</v>
      </c>
      <c r="D23" s="473" t="s">
        <v>5</v>
      </c>
      <c r="E23" s="603">
        <v>9</v>
      </c>
      <c r="F23" s="474"/>
      <c r="G23" s="489"/>
      <c r="H23" s="475"/>
      <c r="J23" s="599">
        <v>9</v>
      </c>
      <c r="K23" s="599"/>
    </row>
    <row r="24" spans="1:17" ht="42.75" x14ac:dyDescent="0.25">
      <c r="A24" s="477" t="s">
        <v>758</v>
      </c>
      <c r="B24" s="471" t="s">
        <v>388</v>
      </c>
      <c r="C24" s="472" t="s">
        <v>255</v>
      </c>
      <c r="D24" s="473" t="s">
        <v>5</v>
      </c>
      <c r="E24" s="603">
        <v>9</v>
      </c>
      <c r="F24" s="474"/>
      <c r="G24" s="489"/>
      <c r="H24" s="475"/>
      <c r="J24" s="599">
        <v>9</v>
      </c>
      <c r="K24" s="599"/>
    </row>
    <row r="25" spans="1:17" ht="42.75" x14ac:dyDescent="0.25">
      <c r="A25" s="477" t="s">
        <v>758</v>
      </c>
      <c r="B25" s="471" t="s">
        <v>389</v>
      </c>
      <c r="C25" s="472" t="s">
        <v>435</v>
      </c>
      <c r="D25" s="473" t="s">
        <v>5</v>
      </c>
      <c r="E25" s="603">
        <v>7</v>
      </c>
      <c r="F25" s="474"/>
      <c r="G25" s="489"/>
      <c r="H25" s="475"/>
      <c r="J25" s="599">
        <v>7</v>
      </c>
      <c r="K25" s="599"/>
    </row>
    <row r="26" spans="1:17" ht="42.75" x14ac:dyDescent="0.25">
      <c r="A26" s="477" t="s">
        <v>758</v>
      </c>
      <c r="B26" s="471" t="s">
        <v>390</v>
      </c>
      <c r="C26" s="472" t="s">
        <v>256</v>
      </c>
      <c r="D26" s="473" t="s">
        <v>5</v>
      </c>
      <c r="E26" s="603">
        <v>7</v>
      </c>
      <c r="F26" s="474"/>
      <c r="G26" s="489"/>
      <c r="H26" s="475"/>
      <c r="J26" s="599">
        <v>7</v>
      </c>
      <c r="K26" s="599"/>
    </row>
    <row r="27" spans="1:17" ht="42.75" x14ac:dyDescent="0.25">
      <c r="A27" s="477" t="s">
        <v>758</v>
      </c>
      <c r="B27" s="471" t="s">
        <v>391</v>
      </c>
      <c r="C27" s="472" t="s">
        <v>436</v>
      </c>
      <c r="D27" s="473" t="s">
        <v>5</v>
      </c>
      <c r="E27" s="603">
        <v>17</v>
      </c>
      <c r="F27" s="474"/>
      <c r="G27" s="489"/>
      <c r="H27" s="475"/>
      <c r="J27" s="599">
        <v>17</v>
      </c>
      <c r="K27" s="599"/>
    </row>
    <row r="28" spans="1:17" ht="42.75" x14ac:dyDescent="0.25">
      <c r="A28" s="477" t="s">
        <v>758</v>
      </c>
      <c r="B28" s="471" t="s">
        <v>392</v>
      </c>
      <c r="C28" s="472" t="s">
        <v>257</v>
      </c>
      <c r="D28" s="473" t="s">
        <v>5</v>
      </c>
      <c r="E28" s="603">
        <v>17</v>
      </c>
      <c r="F28" s="474"/>
      <c r="G28" s="489"/>
      <c r="H28" s="475"/>
      <c r="J28" s="599">
        <v>17</v>
      </c>
      <c r="K28" s="599"/>
      <c r="Q28" s="599">
        <v>33</v>
      </c>
    </row>
    <row r="29" spans="1:17" ht="15" customHeight="1" x14ac:dyDescent="0.25">
      <c r="A29" s="464"/>
      <c r="B29" s="465" t="s">
        <v>448</v>
      </c>
      <c r="C29" s="466" t="s">
        <v>156</v>
      </c>
      <c r="D29" s="467"/>
      <c r="E29" s="604"/>
      <c r="F29" s="476"/>
      <c r="G29" s="488"/>
      <c r="H29" s="469"/>
      <c r="J29" s="599"/>
      <c r="K29" s="599"/>
    </row>
    <row r="30" spans="1:17" ht="28.5" x14ac:dyDescent="0.25">
      <c r="A30" s="477" t="s">
        <v>759</v>
      </c>
      <c r="B30" s="471" t="s">
        <v>449</v>
      </c>
      <c r="C30" s="472" t="s">
        <v>331</v>
      </c>
      <c r="D30" s="473" t="s">
        <v>4</v>
      </c>
      <c r="E30" s="603">
        <v>1596.2443687919467</v>
      </c>
      <c r="F30" s="474"/>
      <c r="G30" s="489"/>
      <c r="H30" s="475"/>
      <c r="J30" s="599">
        <v>1596.2443687919467</v>
      </c>
      <c r="K30" s="599"/>
    </row>
    <row r="31" spans="1:17" ht="28.5" x14ac:dyDescent="0.25">
      <c r="A31" s="477" t="s">
        <v>759</v>
      </c>
      <c r="B31" s="471" t="s">
        <v>450</v>
      </c>
      <c r="C31" s="472" t="s">
        <v>332</v>
      </c>
      <c r="D31" s="473" t="s">
        <v>4</v>
      </c>
      <c r="E31" s="603">
        <v>1596.2443687919467</v>
      </c>
      <c r="F31" s="474"/>
      <c r="G31" s="489"/>
      <c r="H31" s="475"/>
      <c r="J31" s="599">
        <v>1596.2443687919467</v>
      </c>
      <c r="K31" s="599"/>
    </row>
    <row r="32" spans="1:17" x14ac:dyDescent="0.25">
      <c r="A32" s="477" t="s">
        <v>759</v>
      </c>
      <c r="B32" s="471" t="s">
        <v>451</v>
      </c>
      <c r="C32" s="472" t="s">
        <v>333</v>
      </c>
      <c r="D32" s="473" t="s">
        <v>4</v>
      </c>
      <c r="E32" s="603">
        <v>2129.5964718382706</v>
      </c>
      <c r="F32" s="474"/>
      <c r="G32" s="489"/>
      <c r="H32" s="475"/>
      <c r="J32" s="599">
        <v>2129.5964718382706</v>
      </c>
      <c r="K32" s="599"/>
    </row>
    <row r="33" spans="1:16" x14ac:dyDescent="0.25">
      <c r="A33" s="477" t="s">
        <v>759</v>
      </c>
      <c r="B33" s="471" t="s">
        <v>452</v>
      </c>
      <c r="C33" s="472" t="s">
        <v>334</v>
      </c>
      <c r="D33" s="473" t="s">
        <v>4</v>
      </c>
      <c r="E33" s="603">
        <v>2129.5964718382706</v>
      </c>
      <c r="F33" s="474"/>
      <c r="G33" s="489"/>
      <c r="H33" s="572"/>
      <c r="J33" s="599">
        <v>2129.5964718382706</v>
      </c>
      <c r="K33" s="599"/>
      <c r="P33" s="599">
        <v>3725.8408406302174</v>
      </c>
    </row>
    <row r="34" spans="1:16" x14ac:dyDescent="0.25">
      <c r="A34" s="477" t="s">
        <v>759</v>
      </c>
      <c r="B34" s="471" t="s">
        <v>453</v>
      </c>
      <c r="C34" s="472" t="s">
        <v>264</v>
      </c>
      <c r="D34" s="473" t="s">
        <v>5</v>
      </c>
      <c r="E34" s="603">
        <v>400</v>
      </c>
      <c r="F34" s="474"/>
      <c r="G34" s="489"/>
      <c r="H34" s="572"/>
      <c r="J34" s="599">
        <v>400</v>
      </c>
      <c r="K34" s="599"/>
    </row>
    <row r="35" spans="1:16" x14ac:dyDescent="0.25">
      <c r="A35" s="477" t="s">
        <v>759</v>
      </c>
      <c r="B35" s="471" t="s">
        <v>454</v>
      </c>
      <c r="C35" s="472" t="s">
        <v>437</v>
      </c>
      <c r="D35" s="473" t="s">
        <v>5</v>
      </c>
      <c r="E35" s="603">
        <v>400</v>
      </c>
      <c r="F35" s="474"/>
      <c r="G35" s="489"/>
      <c r="H35" s="475"/>
      <c r="J35" s="599">
        <v>400</v>
      </c>
      <c r="K35" s="599"/>
    </row>
    <row r="36" spans="1:16" ht="15" customHeight="1" x14ac:dyDescent="0.25">
      <c r="A36" s="464"/>
      <c r="B36" s="465" t="s">
        <v>455</v>
      </c>
      <c r="C36" s="466" t="s">
        <v>41</v>
      </c>
      <c r="D36" s="467"/>
      <c r="E36" s="604"/>
      <c r="F36" s="476"/>
      <c r="G36" s="488"/>
      <c r="H36" s="469"/>
      <c r="J36" s="599"/>
      <c r="K36" s="599"/>
    </row>
    <row r="37" spans="1:16" ht="28.5" x14ac:dyDescent="0.25">
      <c r="A37" s="477" t="s">
        <v>760</v>
      </c>
      <c r="B37" s="471" t="s">
        <v>456</v>
      </c>
      <c r="C37" s="472" t="s">
        <v>135</v>
      </c>
      <c r="D37" s="473" t="s">
        <v>4</v>
      </c>
      <c r="E37" s="603">
        <v>240</v>
      </c>
      <c r="F37" s="474"/>
      <c r="G37" s="489"/>
      <c r="H37" s="475"/>
      <c r="J37" s="599">
        <v>240</v>
      </c>
      <c r="K37" s="599"/>
    </row>
    <row r="38" spans="1:16" ht="42.75" x14ac:dyDescent="0.25">
      <c r="A38" s="477" t="s">
        <v>761</v>
      </c>
      <c r="B38" s="471" t="s">
        <v>457</v>
      </c>
      <c r="C38" s="472" t="s">
        <v>324</v>
      </c>
      <c r="D38" s="473" t="s">
        <v>4</v>
      </c>
      <c r="E38" s="603">
        <v>240</v>
      </c>
      <c r="F38" s="474"/>
      <c r="G38" s="489"/>
      <c r="H38" s="475"/>
      <c r="J38" s="599">
        <v>240</v>
      </c>
      <c r="K38" s="599"/>
    </row>
    <row r="39" spans="1:16" ht="42.75" x14ac:dyDescent="0.25">
      <c r="A39" s="477" t="s">
        <v>762</v>
      </c>
      <c r="B39" s="471" t="s">
        <v>458</v>
      </c>
      <c r="C39" s="472" t="s">
        <v>749</v>
      </c>
      <c r="D39" s="473" t="s">
        <v>5</v>
      </c>
      <c r="E39" s="603">
        <v>400</v>
      </c>
      <c r="F39" s="474"/>
      <c r="G39" s="489"/>
      <c r="H39" s="475"/>
      <c r="J39" s="599">
        <v>400</v>
      </c>
      <c r="K39" s="599"/>
    </row>
    <row r="40" spans="1:16" ht="28.5" x14ac:dyDescent="0.25">
      <c r="A40" s="477" t="s">
        <v>763</v>
      </c>
      <c r="B40" s="471" t="s">
        <v>459</v>
      </c>
      <c r="C40" s="472" t="s">
        <v>157</v>
      </c>
      <c r="D40" s="473" t="s">
        <v>5</v>
      </c>
      <c r="E40" s="603">
        <v>34</v>
      </c>
      <c r="F40" s="474"/>
      <c r="G40" s="489"/>
      <c r="H40" s="475"/>
      <c r="J40" s="599">
        <v>34</v>
      </c>
      <c r="K40" s="599"/>
    </row>
    <row r="41" spans="1:16" x14ac:dyDescent="0.25">
      <c r="A41" s="477" t="s">
        <v>764</v>
      </c>
      <c r="B41" s="471" t="s">
        <v>460</v>
      </c>
      <c r="C41" s="472" t="s">
        <v>311</v>
      </c>
      <c r="D41" s="473" t="s">
        <v>5</v>
      </c>
      <c r="E41" s="603">
        <v>1</v>
      </c>
      <c r="F41" s="474"/>
      <c r="H41" s="489"/>
      <c r="J41" s="599">
        <v>1</v>
      </c>
      <c r="K41" s="599"/>
    </row>
    <row r="42" spans="1:16" ht="28.5" x14ac:dyDescent="0.25">
      <c r="A42" s="477" t="s">
        <v>764</v>
      </c>
      <c r="B42" s="471" t="s">
        <v>461</v>
      </c>
      <c r="C42" s="472" t="s">
        <v>312</v>
      </c>
      <c r="D42" s="473" t="s">
        <v>5</v>
      </c>
      <c r="E42" s="603">
        <v>1</v>
      </c>
      <c r="F42" s="474"/>
      <c r="G42" s="489"/>
      <c r="H42" s="475"/>
      <c r="J42" s="599">
        <v>1</v>
      </c>
      <c r="K42" s="599"/>
    </row>
    <row r="43" spans="1:16" ht="15" customHeight="1" x14ac:dyDescent="0.25">
      <c r="A43" s="464"/>
      <c r="B43" s="465" t="s">
        <v>462</v>
      </c>
      <c r="C43" s="466" t="s">
        <v>158</v>
      </c>
      <c r="D43" s="467"/>
      <c r="E43" s="604"/>
      <c r="F43" s="476"/>
      <c r="G43" s="488"/>
      <c r="H43" s="469"/>
      <c r="J43" s="599"/>
      <c r="K43" s="599"/>
    </row>
    <row r="44" spans="1:16" x14ac:dyDescent="0.25">
      <c r="A44" s="477" t="s">
        <v>765</v>
      </c>
      <c r="B44" s="471" t="s">
        <v>463</v>
      </c>
      <c r="C44" s="472" t="s">
        <v>159</v>
      </c>
      <c r="D44" s="473" t="s">
        <v>5</v>
      </c>
      <c r="E44" s="603">
        <v>93</v>
      </c>
      <c r="F44" s="474"/>
      <c r="G44" s="489"/>
      <c r="H44" s="475"/>
      <c r="J44" s="599">
        <v>93</v>
      </c>
      <c r="K44" s="599"/>
    </row>
    <row r="45" spans="1:16" ht="28.5" x14ac:dyDescent="0.25">
      <c r="A45" s="477" t="s">
        <v>765</v>
      </c>
      <c r="B45" s="471" t="s">
        <v>464</v>
      </c>
      <c r="C45" s="472" t="s">
        <v>160</v>
      </c>
      <c r="D45" s="473" t="s">
        <v>161</v>
      </c>
      <c r="E45" s="603">
        <v>2129.5964718382706</v>
      </c>
      <c r="F45" s="474"/>
      <c r="G45" s="489"/>
      <c r="H45" s="475"/>
      <c r="J45" s="599">
        <v>2129.5964718382706</v>
      </c>
      <c r="K45" s="599"/>
    </row>
    <row r="46" spans="1:16" ht="15" customHeight="1" x14ac:dyDescent="0.25">
      <c r="A46" s="464"/>
      <c r="B46" s="465" t="s">
        <v>465</v>
      </c>
      <c r="C46" s="466" t="s">
        <v>247</v>
      </c>
      <c r="D46" s="467"/>
      <c r="E46" s="604"/>
      <c r="F46" s="476"/>
      <c r="G46" s="488"/>
      <c r="H46" s="469"/>
      <c r="J46" s="599"/>
      <c r="K46" s="599"/>
    </row>
    <row r="47" spans="1:16" ht="54.75" customHeight="1" x14ac:dyDescent="0.25">
      <c r="A47" s="477" t="s">
        <v>765</v>
      </c>
      <c r="B47" s="471" t="s">
        <v>466</v>
      </c>
      <c r="C47" s="472" t="s">
        <v>266</v>
      </c>
      <c r="D47" s="473" t="s">
        <v>26</v>
      </c>
      <c r="E47" s="603">
        <v>1</v>
      </c>
      <c r="F47" s="474"/>
      <c r="G47" s="489"/>
      <c r="H47" s="475"/>
      <c r="J47" s="599">
        <v>1</v>
      </c>
      <c r="K47" s="599"/>
    </row>
    <row r="48" spans="1:16" ht="42.75" x14ac:dyDescent="0.25">
      <c r="A48" s="477" t="s">
        <v>765</v>
      </c>
      <c r="B48" s="471" t="s">
        <v>467</v>
      </c>
      <c r="C48" s="472" t="s">
        <v>267</v>
      </c>
      <c r="D48" s="473" t="s">
        <v>26</v>
      </c>
      <c r="E48" s="603">
        <v>1</v>
      </c>
      <c r="F48" s="474"/>
      <c r="G48" s="489"/>
      <c r="H48" s="475"/>
      <c r="J48" s="599">
        <v>1</v>
      </c>
      <c r="K48" s="599"/>
    </row>
    <row r="49" spans="1:11" ht="42.75" x14ac:dyDescent="0.25">
      <c r="A49" s="477" t="s">
        <v>765</v>
      </c>
      <c r="B49" s="471" t="s">
        <v>468</v>
      </c>
      <c r="C49" s="472" t="s">
        <v>268</v>
      </c>
      <c r="D49" s="473" t="s">
        <v>26</v>
      </c>
      <c r="E49" s="603">
        <v>1</v>
      </c>
      <c r="F49" s="474"/>
      <c r="G49" s="489"/>
      <c r="H49" s="475"/>
      <c r="J49" s="599">
        <v>1</v>
      </c>
      <c r="K49" s="599"/>
    </row>
    <row r="50" spans="1:11" ht="57" x14ac:dyDescent="0.25">
      <c r="A50" s="477" t="s">
        <v>765</v>
      </c>
      <c r="B50" s="471" t="s">
        <v>469</v>
      </c>
      <c r="C50" s="472" t="s">
        <v>269</v>
      </c>
      <c r="D50" s="473" t="s">
        <v>26</v>
      </c>
      <c r="E50" s="603">
        <v>1</v>
      </c>
      <c r="F50" s="474"/>
      <c r="G50" s="489"/>
      <c r="H50" s="475"/>
      <c r="J50" s="599">
        <v>1</v>
      </c>
      <c r="K50" s="599"/>
    </row>
    <row r="51" spans="1:11" ht="28.5" x14ac:dyDescent="0.25">
      <c r="A51" s="477" t="s">
        <v>765</v>
      </c>
      <c r="B51" s="471" t="s">
        <v>470</v>
      </c>
      <c r="C51" s="472" t="s">
        <v>270</v>
      </c>
      <c r="D51" s="473" t="s">
        <v>26</v>
      </c>
      <c r="E51" s="603">
        <v>1</v>
      </c>
      <c r="F51" s="474"/>
      <c r="G51" s="489"/>
      <c r="H51" s="475"/>
      <c r="J51" s="599">
        <v>1</v>
      </c>
      <c r="K51" s="599"/>
    </row>
    <row r="52" spans="1:11" ht="42.75" x14ac:dyDescent="0.25">
      <c r="A52" s="477" t="s">
        <v>765</v>
      </c>
      <c r="B52" s="471" t="s">
        <v>471</v>
      </c>
      <c r="C52" s="472" t="s">
        <v>271</v>
      </c>
      <c r="D52" s="473" t="s">
        <v>26</v>
      </c>
      <c r="E52" s="603">
        <v>1</v>
      </c>
      <c r="F52" s="474"/>
      <c r="G52" s="489"/>
      <c r="H52" s="475"/>
      <c r="J52" s="599">
        <v>1</v>
      </c>
      <c r="K52" s="599"/>
    </row>
    <row r="53" spans="1:11" ht="28.5" x14ac:dyDescent="0.25">
      <c r="A53" s="477" t="s">
        <v>765</v>
      </c>
      <c r="B53" s="471" t="s">
        <v>472</v>
      </c>
      <c r="C53" s="472" t="s">
        <v>272</v>
      </c>
      <c r="D53" s="473" t="s">
        <v>26</v>
      </c>
      <c r="E53" s="603">
        <v>1</v>
      </c>
      <c r="F53" s="474"/>
      <c r="G53" s="489"/>
      <c r="H53" s="475"/>
      <c r="J53" s="599">
        <v>1</v>
      </c>
      <c r="K53" s="599"/>
    </row>
    <row r="54" spans="1:11" ht="57" x14ac:dyDescent="0.25">
      <c r="A54" s="477" t="s">
        <v>765</v>
      </c>
      <c r="B54" s="471" t="s">
        <v>473</v>
      </c>
      <c r="C54" s="472" t="s">
        <v>741</v>
      </c>
      <c r="D54" s="473" t="s">
        <v>26</v>
      </c>
      <c r="E54" s="603">
        <v>1</v>
      </c>
      <c r="F54" s="474"/>
      <c r="G54" s="489"/>
      <c r="H54" s="475"/>
      <c r="J54" s="599">
        <v>1</v>
      </c>
      <c r="K54" s="599"/>
    </row>
    <row r="55" spans="1:11" ht="21" customHeight="1" thickBot="1" x14ac:dyDescent="0.3">
      <c r="A55" s="497" t="s">
        <v>765</v>
      </c>
      <c r="B55" s="498" t="s">
        <v>474</v>
      </c>
      <c r="C55" s="499" t="s">
        <v>249</v>
      </c>
      <c r="D55" s="498" t="s">
        <v>248</v>
      </c>
      <c r="E55" s="606">
        <v>1</v>
      </c>
      <c r="F55" s="500"/>
      <c r="G55" s="500"/>
      <c r="H55" s="501"/>
      <c r="J55" s="599">
        <v>1</v>
      </c>
      <c r="K55" s="599"/>
    </row>
    <row r="56" spans="1:11" ht="15" thickBot="1" x14ac:dyDescent="0.3">
      <c r="A56" s="493"/>
      <c r="C56" s="494"/>
      <c r="D56" s="470"/>
      <c r="E56" s="607"/>
      <c r="F56" s="495"/>
      <c r="G56" s="496"/>
      <c r="H56" s="496"/>
      <c r="J56" s="599"/>
      <c r="K56" s="599"/>
    </row>
    <row r="57" spans="1:11" ht="39.75" customHeight="1" thickBot="1" x14ac:dyDescent="0.3">
      <c r="A57" s="454" t="s">
        <v>423</v>
      </c>
      <c r="B57" s="455" t="s">
        <v>424</v>
      </c>
      <c r="C57" s="456" t="s">
        <v>1</v>
      </c>
      <c r="D57" s="456" t="s">
        <v>28</v>
      </c>
      <c r="E57" s="608" t="s">
        <v>10</v>
      </c>
      <c r="F57" s="457" t="s">
        <v>38</v>
      </c>
      <c r="G57" s="503" t="s">
        <v>177</v>
      </c>
      <c r="H57" s="508" t="s">
        <v>479</v>
      </c>
      <c r="J57" s="599" t="s">
        <v>10</v>
      </c>
      <c r="K57" s="599"/>
    </row>
    <row r="58" spans="1:11" ht="15" x14ac:dyDescent="0.25">
      <c r="A58" s="502"/>
      <c r="B58" s="460">
        <v>2</v>
      </c>
      <c r="C58" s="480" t="s">
        <v>438</v>
      </c>
      <c r="D58" s="461"/>
      <c r="E58" s="609"/>
      <c r="F58" s="462"/>
      <c r="G58" s="504"/>
      <c r="H58" s="509"/>
      <c r="J58" s="599"/>
      <c r="K58" s="599"/>
    </row>
    <row r="59" spans="1:11" ht="15" x14ac:dyDescent="0.25">
      <c r="A59" s="464"/>
      <c r="B59" s="465" t="s">
        <v>481</v>
      </c>
      <c r="C59" s="466" t="s">
        <v>425</v>
      </c>
      <c r="D59" s="467"/>
      <c r="E59" s="610"/>
      <c r="F59" s="476"/>
      <c r="G59" s="505"/>
      <c r="H59" s="510"/>
      <c r="J59" s="599"/>
      <c r="K59" s="599"/>
    </row>
    <row r="60" spans="1:11" x14ac:dyDescent="0.25">
      <c r="A60" s="477" t="s">
        <v>751</v>
      </c>
      <c r="B60" s="471" t="s">
        <v>482</v>
      </c>
      <c r="C60" s="472" t="s">
        <v>431</v>
      </c>
      <c r="D60" s="473" t="s">
        <v>4</v>
      </c>
      <c r="E60" s="603">
        <v>7724.6900000000041</v>
      </c>
      <c r="F60" s="474"/>
      <c r="G60" s="506"/>
      <c r="H60" s="511"/>
      <c r="J60" s="599">
        <v>7724.6900000000041</v>
      </c>
      <c r="K60" s="599"/>
    </row>
    <row r="61" spans="1:11" ht="28.5" x14ac:dyDescent="0.25">
      <c r="A61" s="477" t="s">
        <v>766</v>
      </c>
      <c r="B61" s="471" t="s">
        <v>483</v>
      </c>
      <c r="C61" s="472" t="s">
        <v>317</v>
      </c>
      <c r="D61" s="473" t="s">
        <v>39</v>
      </c>
      <c r="E61" s="603">
        <v>10</v>
      </c>
      <c r="F61" s="474"/>
      <c r="G61" s="506"/>
      <c r="H61" s="511"/>
      <c r="J61" s="599">
        <v>10</v>
      </c>
      <c r="K61" s="599"/>
    </row>
    <row r="62" spans="1:11" ht="42.75" x14ac:dyDescent="0.25">
      <c r="A62" s="477" t="s">
        <v>754</v>
      </c>
      <c r="B62" s="471" t="s">
        <v>484</v>
      </c>
      <c r="C62" s="472" t="s">
        <v>750</v>
      </c>
      <c r="D62" s="473" t="s">
        <v>36</v>
      </c>
      <c r="E62" s="603">
        <v>2432.9067701461954</v>
      </c>
      <c r="F62" s="474"/>
      <c r="G62" s="506"/>
      <c r="H62" s="511"/>
      <c r="J62" s="599">
        <v>2432.9067701461954</v>
      </c>
      <c r="K62" s="599"/>
    </row>
    <row r="63" spans="1:11" x14ac:dyDescent="0.25">
      <c r="A63" s="477" t="s">
        <v>754</v>
      </c>
      <c r="B63" s="471" t="s">
        <v>485</v>
      </c>
      <c r="C63" s="472" t="s">
        <v>440</v>
      </c>
      <c r="D63" s="473" t="s">
        <v>36</v>
      </c>
      <c r="E63" s="603">
        <v>8738.8356885648409</v>
      </c>
      <c r="F63" s="474"/>
      <c r="G63" s="506"/>
      <c r="H63" s="511"/>
      <c r="J63" s="599">
        <v>8738.8356885648354</v>
      </c>
      <c r="K63" s="599"/>
    </row>
    <row r="64" spans="1:11" ht="71.25" x14ac:dyDescent="0.25">
      <c r="A64" s="477" t="s">
        <v>754</v>
      </c>
      <c r="B64" s="471" t="s">
        <v>486</v>
      </c>
      <c r="C64" s="472" t="s">
        <v>148</v>
      </c>
      <c r="D64" s="473" t="s">
        <v>36</v>
      </c>
      <c r="E64" s="603">
        <v>1016.96</v>
      </c>
      <c r="F64" s="474"/>
      <c r="G64" s="506"/>
      <c r="H64" s="511"/>
      <c r="J64" s="599">
        <v>1016.96</v>
      </c>
      <c r="K64" s="599"/>
    </row>
    <row r="65" spans="1:11" ht="15" customHeight="1" x14ac:dyDescent="0.25">
      <c r="A65" s="464"/>
      <c r="B65" s="465" t="s">
        <v>6</v>
      </c>
      <c r="C65" s="466" t="s">
        <v>7</v>
      </c>
      <c r="D65" s="467"/>
      <c r="E65" s="604"/>
      <c r="F65" s="476"/>
      <c r="G65" s="505"/>
      <c r="H65" s="510"/>
      <c r="J65" s="599"/>
      <c r="K65" s="599"/>
    </row>
    <row r="66" spans="1:11" ht="28.5" x14ac:dyDescent="0.25">
      <c r="A66" s="477" t="s">
        <v>752</v>
      </c>
      <c r="B66" s="471" t="s">
        <v>487</v>
      </c>
      <c r="C66" s="472" t="s">
        <v>797</v>
      </c>
      <c r="D66" s="473" t="s">
        <v>39</v>
      </c>
      <c r="E66" s="603">
        <v>2627.8641613553959</v>
      </c>
      <c r="F66" s="474"/>
      <c r="G66" s="506"/>
      <c r="H66" s="511"/>
      <c r="J66" s="599">
        <v>2627.8641613553959</v>
      </c>
      <c r="K66" s="599"/>
    </row>
    <row r="67" spans="1:11" ht="28.5" x14ac:dyDescent="0.25">
      <c r="A67" s="477" t="s">
        <v>752</v>
      </c>
      <c r="B67" s="471" t="s">
        <v>488</v>
      </c>
      <c r="C67" s="472" t="s">
        <v>798</v>
      </c>
      <c r="D67" s="473" t="s">
        <v>39</v>
      </c>
      <c r="E67" s="603">
        <v>12499.235775279014</v>
      </c>
      <c r="F67" s="474"/>
      <c r="G67" s="506"/>
      <c r="H67" s="511"/>
      <c r="J67" s="599">
        <v>12499.235775279014</v>
      </c>
      <c r="K67" s="599"/>
    </row>
    <row r="68" spans="1:11" ht="28.5" x14ac:dyDescent="0.25">
      <c r="A68" s="477" t="s">
        <v>752</v>
      </c>
      <c r="B68" s="471" t="s">
        <v>489</v>
      </c>
      <c r="C68" s="472" t="s">
        <v>735</v>
      </c>
      <c r="D68" s="473" t="s">
        <v>39</v>
      </c>
      <c r="E68" s="603">
        <v>1157.7616467421878</v>
      </c>
      <c r="F68" s="474"/>
      <c r="G68" s="506"/>
      <c r="H68" s="511"/>
      <c r="J68" s="599">
        <v>1157.7616467421878</v>
      </c>
      <c r="K68" s="599"/>
    </row>
    <row r="69" spans="1:11" ht="28.5" x14ac:dyDescent="0.25">
      <c r="A69" s="477" t="s">
        <v>752</v>
      </c>
      <c r="B69" s="471" t="s">
        <v>490</v>
      </c>
      <c r="C69" s="472" t="s">
        <v>737</v>
      </c>
      <c r="D69" s="473" t="s">
        <v>39</v>
      </c>
      <c r="E69" s="603">
        <v>365.60894107648022</v>
      </c>
      <c r="F69" s="474"/>
      <c r="G69" s="506"/>
      <c r="H69" s="511"/>
      <c r="J69" s="599">
        <v>365.60894107648022</v>
      </c>
      <c r="K69" s="599"/>
    </row>
    <row r="70" spans="1:11" ht="29.45" customHeight="1" x14ac:dyDescent="0.25">
      <c r="A70" s="477" t="s">
        <v>752</v>
      </c>
      <c r="B70" s="471" t="s">
        <v>491</v>
      </c>
      <c r="C70" s="472" t="s">
        <v>799</v>
      </c>
      <c r="D70" s="473" t="s">
        <v>39</v>
      </c>
      <c r="E70" s="603">
        <v>366.11183918413758</v>
      </c>
      <c r="F70" s="474"/>
      <c r="G70" s="506"/>
      <c r="H70" s="511"/>
      <c r="J70" s="599">
        <v>366.11183918413758</v>
      </c>
      <c r="K70" s="599"/>
    </row>
    <row r="71" spans="1:11" x14ac:dyDescent="0.25">
      <c r="A71" s="477" t="s">
        <v>752</v>
      </c>
      <c r="B71" s="471" t="s">
        <v>492</v>
      </c>
      <c r="C71" s="472" t="s">
        <v>800</v>
      </c>
      <c r="D71" s="473" t="s">
        <v>39</v>
      </c>
      <c r="E71" s="603">
        <v>1464.4473567365503</v>
      </c>
      <c r="F71" s="474"/>
      <c r="G71" s="506"/>
      <c r="H71" s="511"/>
      <c r="J71" s="599">
        <v>1464.4473567365503</v>
      </c>
      <c r="K71" s="599"/>
    </row>
    <row r="72" spans="1:11" x14ac:dyDescent="0.25">
      <c r="A72" s="477" t="s">
        <v>767</v>
      </c>
      <c r="B72" s="471" t="s">
        <v>493</v>
      </c>
      <c r="C72" s="472" t="s">
        <v>327</v>
      </c>
      <c r="D72" s="473" t="s">
        <v>36</v>
      </c>
      <c r="E72" s="603">
        <v>7795.3124237499424</v>
      </c>
      <c r="F72" s="474"/>
      <c r="G72" s="506"/>
      <c r="H72" s="511"/>
      <c r="J72" s="599">
        <v>7795.3124237499424</v>
      </c>
      <c r="K72" s="599"/>
    </row>
    <row r="73" spans="1:11" ht="28.5" x14ac:dyDescent="0.25">
      <c r="A73" s="477" t="s">
        <v>768</v>
      </c>
      <c r="B73" s="471" t="s">
        <v>494</v>
      </c>
      <c r="C73" s="472" t="s">
        <v>738</v>
      </c>
      <c r="D73" s="473" t="s">
        <v>39</v>
      </c>
      <c r="E73" s="603">
        <v>1948.6150457082988</v>
      </c>
      <c r="F73" s="474"/>
      <c r="G73" s="506"/>
      <c r="H73" s="511"/>
      <c r="J73" s="599">
        <v>1948.6150457082988</v>
      </c>
      <c r="K73" s="599"/>
    </row>
    <row r="74" spans="1:11" ht="28.5" x14ac:dyDescent="0.25">
      <c r="A74" s="477" t="s">
        <v>755</v>
      </c>
      <c r="B74" s="471" t="s">
        <v>495</v>
      </c>
      <c r="C74" s="472" t="s">
        <v>107</v>
      </c>
      <c r="D74" s="473" t="s">
        <v>39</v>
      </c>
      <c r="E74" s="603">
        <v>9232.2268434160469</v>
      </c>
      <c r="F74" s="474"/>
      <c r="G74" s="506"/>
      <c r="H74" s="511"/>
      <c r="J74" s="599">
        <v>9232.2268434160469</v>
      </c>
      <c r="K74" s="599"/>
    </row>
    <row r="75" spans="1:11" ht="28.5" x14ac:dyDescent="0.25">
      <c r="A75" s="477" t="s">
        <v>755</v>
      </c>
      <c r="B75" s="471" t="s">
        <v>496</v>
      </c>
      <c r="C75" s="472" t="s">
        <v>739</v>
      </c>
      <c r="D75" s="473" t="s">
        <v>39</v>
      </c>
      <c r="E75" s="603">
        <v>1264.7881644312592</v>
      </c>
      <c r="F75" s="474"/>
      <c r="G75" s="506"/>
      <c r="H75" s="511"/>
      <c r="J75" s="599">
        <v>1264.7881644312592</v>
      </c>
      <c r="K75" s="599"/>
    </row>
    <row r="76" spans="1:11" x14ac:dyDescent="0.25">
      <c r="A76" s="477" t="s">
        <v>769</v>
      </c>
      <c r="B76" s="471" t="s">
        <v>497</v>
      </c>
      <c r="C76" s="472" t="s">
        <v>111</v>
      </c>
      <c r="D76" s="473" t="s">
        <v>39</v>
      </c>
      <c r="E76" s="603">
        <v>150</v>
      </c>
      <c r="F76" s="474"/>
      <c r="G76" s="506"/>
      <c r="H76" s="511"/>
      <c r="J76" s="599">
        <v>150</v>
      </c>
      <c r="K76" s="599"/>
    </row>
    <row r="77" spans="1:11" x14ac:dyDescent="0.25">
      <c r="A77" s="477" t="s">
        <v>765</v>
      </c>
      <c r="B77" s="471" t="s">
        <v>498</v>
      </c>
      <c r="C77" s="472" t="s">
        <v>113</v>
      </c>
      <c r="D77" s="473" t="s">
        <v>4</v>
      </c>
      <c r="E77" s="603">
        <v>1751</v>
      </c>
      <c r="F77" s="474"/>
      <c r="G77" s="506"/>
      <c r="H77" s="511"/>
      <c r="J77" s="599">
        <v>1751</v>
      </c>
      <c r="K77" s="599"/>
    </row>
    <row r="78" spans="1:11" ht="28.5" x14ac:dyDescent="0.25">
      <c r="A78" s="477" t="s">
        <v>757</v>
      </c>
      <c r="B78" s="471" t="s">
        <v>499</v>
      </c>
      <c r="C78" s="472" t="s">
        <v>747</v>
      </c>
      <c r="D78" s="473" t="s">
        <v>171</v>
      </c>
      <c r="E78" s="611">
        <v>107079.13052090854</v>
      </c>
      <c r="F78" s="474"/>
      <c r="G78" s="506"/>
      <c r="H78" s="511"/>
      <c r="J78" s="599">
        <v>107079.13052090854</v>
      </c>
      <c r="K78" s="599"/>
    </row>
    <row r="79" spans="1:11" ht="15" customHeight="1" x14ac:dyDescent="0.25">
      <c r="A79" s="464"/>
      <c r="B79" s="465" t="s">
        <v>47</v>
      </c>
      <c r="C79" s="466" t="s">
        <v>27</v>
      </c>
      <c r="D79" s="467"/>
      <c r="E79" s="604"/>
      <c r="F79" s="476"/>
      <c r="G79" s="505"/>
      <c r="H79" s="510"/>
      <c r="J79" s="599"/>
      <c r="K79" s="599"/>
    </row>
    <row r="80" spans="1:11" ht="28.5" x14ac:dyDescent="0.25">
      <c r="A80" s="477" t="s">
        <v>770</v>
      </c>
      <c r="B80" s="471" t="s">
        <v>500</v>
      </c>
      <c r="C80" s="472" t="s">
        <v>328</v>
      </c>
      <c r="D80" s="473" t="s">
        <v>4</v>
      </c>
      <c r="E80" s="603">
        <v>296.17599999999607</v>
      </c>
      <c r="F80" s="474"/>
      <c r="G80" s="506"/>
      <c r="H80" s="511"/>
      <c r="J80" s="599">
        <v>296.17599999999607</v>
      </c>
      <c r="K80" s="599"/>
    </row>
    <row r="81" spans="1:12" ht="28.5" x14ac:dyDescent="0.25">
      <c r="A81" s="477" t="s">
        <v>771</v>
      </c>
      <c r="B81" s="471" t="s">
        <v>501</v>
      </c>
      <c r="C81" s="472" t="s">
        <v>165</v>
      </c>
      <c r="D81" s="473" t="s">
        <v>48</v>
      </c>
      <c r="E81" s="611">
        <v>270</v>
      </c>
      <c r="F81" s="474"/>
      <c r="G81" s="506"/>
      <c r="H81" s="511"/>
      <c r="J81" s="599">
        <v>270</v>
      </c>
      <c r="K81" s="599"/>
    </row>
    <row r="82" spans="1:12" x14ac:dyDescent="0.25">
      <c r="A82" s="477" t="s">
        <v>771</v>
      </c>
      <c r="B82" s="471" t="s">
        <v>502</v>
      </c>
      <c r="C82" s="472" t="s">
        <v>789</v>
      </c>
      <c r="D82" s="473" t="s">
        <v>48</v>
      </c>
      <c r="E82" s="611">
        <v>1589</v>
      </c>
      <c r="F82" s="474"/>
      <c r="G82" s="506"/>
      <c r="H82" s="511"/>
      <c r="J82" s="599">
        <v>1589</v>
      </c>
      <c r="K82" s="599"/>
    </row>
    <row r="83" spans="1:12" ht="28.5" x14ac:dyDescent="0.25">
      <c r="A83" s="477" t="s">
        <v>771</v>
      </c>
      <c r="B83" s="471" t="s">
        <v>503</v>
      </c>
      <c r="C83" s="472" t="s">
        <v>136</v>
      </c>
      <c r="D83" s="473" t="s">
        <v>39</v>
      </c>
      <c r="E83" s="611">
        <v>35.929921898341483</v>
      </c>
      <c r="F83" s="474"/>
      <c r="G83" s="506"/>
      <c r="H83" s="511"/>
      <c r="J83" s="599">
        <v>35.929921898341483</v>
      </c>
      <c r="K83" s="599"/>
    </row>
    <row r="84" spans="1:12" x14ac:dyDescent="0.25">
      <c r="A84" s="477" t="s">
        <v>772</v>
      </c>
      <c r="B84" s="471" t="s">
        <v>504</v>
      </c>
      <c r="C84" s="472" t="s">
        <v>173</v>
      </c>
      <c r="D84" s="473" t="s">
        <v>11</v>
      </c>
      <c r="E84" s="611">
        <v>30.975000000000101</v>
      </c>
      <c r="F84" s="474"/>
      <c r="G84" s="506"/>
      <c r="H84" s="511"/>
      <c r="J84" s="599">
        <v>30.975000000000101</v>
      </c>
      <c r="K84" s="599"/>
      <c r="L84" s="599">
        <v>30.975000000000101</v>
      </c>
    </row>
    <row r="85" spans="1:12" ht="15" customHeight="1" x14ac:dyDescent="0.25">
      <c r="A85" s="464"/>
      <c r="B85" s="465" t="s">
        <v>8</v>
      </c>
      <c r="C85" s="466" t="s">
        <v>129</v>
      </c>
      <c r="D85" s="467"/>
      <c r="E85" s="604"/>
      <c r="F85" s="476"/>
      <c r="G85" s="505"/>
      <c r="H85" s="510"/>
      <c r="J85" s="599"/>
      <c r="K85" s="599"/>
    </row>
    <row r="86" spans="1:12" ht="28.5" x14ac:dyDescent="0.25">
      <c r="A86" s="477" t="s">
        <v>773</v>
      </c>
      <c r="B86" s="471" t="s">
        <v>395</v>
      </c>
      <c r="C86" s="472" t="s">
        <v>117</v>
      </c>
      <c r="D86" s="473" t="s">
        <v>4</v>
      </c>
      <c r="E86" s="611">
        <v>7945.3928428478066</v>
      </c>
      <c r="F86" s="474"/>
      <c r="G86" s="506"/>
      <c r="H86" s="511"/>
      <c r="J86" s="599">
        <v>7945.3928428478066</v>
      </c>
      <c r="K86" s="599"/>
    </row>
    <row r="87" spans="1:12" ht="28.5" x14ac:dyDescent="0.25">
      <c r="A87" s="477" t="s">
        <v>773</v>
      </c>
      <c r="B87" s="471" t="s">
        <v>397</v>
      </c>
      <c r="C87" s="472" t="s">
        <v>118</v>
      </c>
      <c r="D87" s="473" t="s">
        <v>4</v>
      </c>
      <c r="E87" s="611">
        <v>7945.3928428478066</v>
      </c>
      <c r="F87" s="474"/>
      <c r="G87" s="506"/>
      <c r="H87" s="511"/>
      <c r="J87" s="599">
        <v>7945.3928428478066</v>
      </c>
      <c r="K87" s="599"/>
    </row>
    <row r="88" spans="1:12" ht="28.5" x14ac:dyDescent="0.25">
      <c r="A88" s="477" t="s">
        <v>773</v>
      </c>
      <c r="B88" s="471" t="s">
        <v>398</v>
      </c>
      <c r="C88" s="472" t="s">
        <v>119</v>
      </c>
      <c r="D88" s="473" t="s">
        <v>4</v>
      </c>
      <c r="E88" s="611">
        <v>1742.2983370466909</v>
      </c>
      <c r="F88" s="474"/>
      <c r="G88" s="506"/>
      <c r="H88" s="511"/>
      <c r="J88" s="599">
        <v>1742.2983370466909</v>
      </c>
      <c r="K88" s="599"/>
    </row>
    <row r="89" spans="1:12" ht="28.5" x14ac:dyDescent="0.25">
      <c r="A89" s="477" t="s">
        <v>773</v>
      </c>
      <c r="B89" s="471" t="s">
        <v>399</v>
      </c>
      <c r="C89" s="472" t="s">
        <v>120</v>
      </c>
      <c r="D89" s="473" t="s">
        <v>4</v>
      </c>
      <c r="E89" s="611">
        <v>1742.2983370466909</v>
      </c>
      <c r="F89" s="474"/>
      <c r="G89" s="506"/>
      <c r="H89" s="511"/>
      <c r="J89" s="599">
        <v>1742.2983370466909</v>
      </c>
      <c r="K89" s="599"/>
    </row>
    <row r="90" spans="1:12" ht="42.75" x14ac:dyDescent="0.25">
      <c r="A90" s="477" t="s">
        <v>773</v>
      </c>
      <c r="B90" s="471" t="s">
        <v>505</v>
      </c>
      <c r="C90" s="472" t="s">
        <v>121</v>
      </c>
      <c r="D90" s="473" t="s">
        <v>4</v>
      </c>
      <c r="E90" s="611">
        <v>1505.0710259847917</v>
      </c>
      <c r="F90" s="474"/>
      <c r="G90" s="506"/>
      <c r="H90" s="511"/>
      <c r="J90" s="599">
        <v>1505.0710259847917</v>
      </c>
      <c r="K90" s="599"/>
    </row>
    <row r="91" spans="1:12" ht="42.75" x14ac:dyDescent="0.25">
      <c r="A91" s="477" t="s">
        <v>773</v>
      </c>
      <c r="B91" s="471" t="s">
        <v>506</v>
      </c>
      <c r="C91" s="472" t="s">
        <v>122</v>
      </c>
      <c r="D91" s="473" t="s">
        <v>4</v>
      </c>
      <c r="E91" s="611">
        <v>1505.0710259847917</v>
      </c>
      <c r="F91" s="474"/>
      <c r="G91" s="506"/>
      <c r="H91" s="511"/>
      <c r="J91" s="599">
        <v>1505.0710259847917</v>
      </c>
      <c r="K91" s="599"/>
    </row>
    <row r="92" spans="1:12" ht="42.75" x14ac:dyDescent="0.25">
      <c r="A92" s="477" t="s">
        <v>773</v>
      </c>
      <c r="B92" s="471" t="s">
        <v>507</v>
      </c>
      <c r="C92" s="472" t="s">
        <v>123</v>
      </c>
      <c r="D92" s="473" t="s">
        <v>4</v>
      </c>
      <c r="E92" s="611">
        <v>3101.8824491665018</v>
      </c>
      <c r="F92" s="474"/>
      <c r="G92" s="506"/>
      <c r="H92" s="511"/>
      <c r="J92" s="599">
        <v>3101.8824491665018</v>
      </c>
      <c r="K92" s="599"/>
    </row>
    <row r="93" spans="1:12" ht="42.75" x14ac:dyDescent="0.25">
      <c r="A93" s="477" t="s">
        <v>773</v>
      </c>
      <c r="B93" s="471" t="s">
        <v>508</v>
      </c>
      <c r="C93" s="472" t="s">
        <v>124</v>
      </c>
      <c r="D93" s="473" t="s">
        <v>4</v>
      </c>
      <c r="E93" s="611">
        <v>3101.8824491665018</v>
      </c>
      <c r="F93" s="474"/>
      <c r="G93" s="506"/>
      <c r="H93" s="511"/>
      <c r="J93" s="599">
        <v>3101.8824491665018</v>
      </c>
      <c r="K93" s="599"/>
    </row>
    <row r="94" spans="1:12" ht="42.75" x14ac:dyDescent="0.25">
      <c r="A94" s="477" t="s">
        <v>773</v>
      </c>
      <c r="B94" s="471" t="s">
        <v>509</v>
      </c>
      <c r="C94" s="472" t="s">
        <v>125</v>
      </c>
      <c r="D94" s="473" t="s">
        <v>4</v>
      </c>
      <c r="E94" s="611">
        <v>561.46893127748683</v>
      </c>
      <c r="F94" s="474"/>
      <c r="G94" s="506"/>
      <c r="H94" s="511"/>
      <c r="J94" s="599">
        <v>561.46893127748683</v>
      </c>
      <c r="K94" s="599"/>
    </row>
    <row r="95" spans="1:12" ht="42.75" x14ac:dyDescent="0.25">
      <c r="A95" s="477" t="s">
        <v>773</v>
      </c>
      <c r="B95" s="471" t="s">
        <v>510</v>
      </c>
      <c r="C95" s="472" t="s">
        <v>126</v>
      </c>
      <c r="D95" s="473" t="s">
        <v>4</v>
      </c>
      <c r="E95" s="611">
        <v>561.46893127748683</v>
      </c>
      <c r="F95" s="474"/>
      <c r="G95" s="506"/>
      <c r="H95" s="511"/>
      <c r="J95" s="599">
        <v>561.46893127748683</v>
      </c>
      <c r="K95" s="599"/>
    </row>
    <row r="96" spans="1:12" ht="42.75" x14ac:dyDescent="0.25">
      <c r="A96" s="477" t="s">
        <v>773</v>
      </c>
      <c r="B96" s="471" t="s">
        <v>511</v>
      </c>
      <c r="C96" s="472" t="s">
        <v>127</v>
      </c>
      <c r="D96" s="473" t="s">
        <v>4</v>
      </c>
      <c r="E96" s="611">
        <v>297.42823729461952</v>
      </c>
      <c r="F96" s="474"/>
      <c r="G96" s="506"/>
      <c r="H96" s="511"/>
      <c r="J96" s="599">
        <v>297.42823729461952</v>
      </c>
      <c r="K96" s="599"/>
    </row>
    <row r="97" spans="1:11" ht="42.75" x14ac:dyDescent="0.25">
      <c r="A97" s="477" t="s">
        <v>773</v>
      </c>
      <c r="B97" s="471" t="s">
        <v>512</v>
      </c>
      <c r="C97" s="472" t="s">
        <v>128</v>
      </c>
      <c r="D97" s="473" t="s">
        <v>4</v>
      </c>
      <c r="E97" s="611">
        <v>297.42823729461952</v>
      </c>
      <c r="F97" s="474"/>
      <c r="G97" s="506"/>
      <c r="H97" s="511"/>
      <c r="J97" s="599">
        <v>297.42823729461952</v>
      </c>
      <c r="K97" s="599">
        <v>15153.541823617896</v>
      </c>
    </row>
    <row r="98" spans="1:11" x14ac:dyDescent="0.25">
      <c r="A98" s="477" t="s">
        <v>773</v>
      </c>
      <c r="B98" s="471" t="s">
        <v>513</v>
      </c>
      <c r="C98" s="472" t="s">
        <v>137</v>
      </c>
      <c r="D98" s="473" t="s">
        <v>48</v>
      </c>
      <c r="E98" s="611">
        <v>449</v>
      </c>
      <c r="F98" s="474"/>
      <c r="H98" s="506"/>
      <c r="J98" s="599">
        <v>449</v>
      </c>
      <c r="K98" s="599"/>
    </row>
    <row r="99" spans="1:11" x14ac:dyDescent="0.25">
      <c r="A99" s="477" t="s">
        <v>773</v>
      </c>
      <c r="B99" s="471" t="s">
        <v>514</v>
      </c>
      <c r="C99" s="472" t="s">
        <v>138</v>
      </c>
      <c r="D99" s="473" t="s">
        <v>48</v>
      </c>
      <c r="E99" s="611">
        <v>449</v>
      </c>
      <c r="F99" s="474"/>
      <c r="G99" s="506"/>
      <c r="H99" s="511"/>
      <c r="J99" s="599">
        <v>449</v>
      </c>
      <c r="K99" s="599"/>
    </row>
    <row r="100" spans="1:11" x14ac:dyDescent="0.25">
      <c r="A100" s="477" t="s">
        <v>773</v>
      </c>
      <c r="B100" s="471" t="s">
        <v>515</v>
      </c>
      <c r="C100" s="472" t="s">
        <v>139</v>
      </c>
      <c r="D100" s="473" t="s">
        <v>48</v>
      </c>
      <c r="E100" s="611">
        <v>333</v>
      </c>
      <c r="F100" s="474"/>
      <c r="H100" s="506"/>
      <c r="J100" s="599">
        <v>333</v>
      </c>
      <c r="K100" s="599"/>
    </row>
    <row r="101" spans="1:11" x14ac:dyDescent="0.25">
      <c r="A101" s="477" t="s">
        <v>773</v>
      </c>
      <c r="B101" s="471" t="s">
        <v>516</v>
      </c>
      <c r="C101" s="472" t="s">
        <v>140</v>
      </c>
      <c r="D101" s="473" t="s">
        <v>48</v>
      </c>
      <c r="E101" s="611">
        <v>333</v>
      </c>
      <c r="F101" s="474"/>
      <c r="G101" s="506"/>
      <c r="H101" s="511"/>
      <c r="J101" s="599">
        <v>333</v>
      </c>
      <c r="K101" s="599"/>
    </row>
    <row r="102" spans="1:11" x14ac:dyDescent="0.25">
      <c r="A102" s="477" t="s">
        <v>773</v>
      </c>
      <c r="B102" s="471" t="s">
        <v>517</v>
      </c>
      <c r="C102" s="472" t="s">
        <v>141</v>
      </c>
      <c r="D102" s="473" t="s">
        <v>48</v>
      </c>
      <c r="E102" s="611">
        <v>609</v>
      </c>
      <c r="F102" s="474"/>
      <c r="H102" s="506"/>
      <c r="J102" s="599">
        <v>609</v>
      </c>
      <c r="K102" s="599"/>
    </row>
    <row r="103" spans="1:11" x14ac:dyDescent="0.25">
      <c r="A103" s="477" t="s">
        <v>773</v>
      </c>
      <c r="B103" s="471" t="s">
        <v>518</v>
      </c>
      <c r="C103" s="472" t="s">
        <v>142</v>
      </c>
      <c r="D103" s="473" t="s">
        <v>48</v>
      </c>
      <c r="E103" s="611">
        <v>609</v>
      </c>
      <c r="F103" s="474"/>
      <c r="G103" s="506"/>
      <c r="H103" s="511"/>
      <c r="J103" s="599">
        <v>609</v>
      </c>
      <c r="K103" s="599"/>
    </row>
    <row r="104" spans="1:11" x14ac:dyDescent="0.25">
      <c r="A104" s="477" t="s">
        <v>773</v>
      </c>
      <c r="B104" s="471" t="s">
        <v>519</v>
      </c>
      <c r="C104" s="472" t="s">
        <v>143</v>
      </c>
      <c r="D104" s="473" t="s">
        <v>48</v>
      </c>
      <c r="E104" s="611">
        <v>119</v>
      </c>
      <c r="F104" s="474"/>
      <c r="H104" s="506"/>
      <c r="J104" s="599">
        <v>119</v>
      </c>
      <c r="K104" s="599"/>
    </row>
    <row r="105" spans="1:11" x14ac:dyDescent="0.25">
      <c r="A105" s="477" t="s">
        <v>773</v>
      </c>
      <c r="B105" s="471" t="s">
        <v>520</v>
      </c>
      <c r="C105" s="472" t="s">
        <v>144</v>
      </c>
      <c r="D105" s="473" t="s">
        <v>48</v>
      </c>
      <c r="E105" s="611">
        <v>119</v>
      </c>
      <c r="F105" s="474"/>
      <c r="G105" s="506"/>
      <c r="H105" s="511"/>
      <c r="J105" s="599">
        <v>119</v>
      </c>
      <c r="K105" s="599"/>
    </row>
    <row r="106" spans="1:11" x14ac:dyDescent="0.25">
      <c r="A106" s="477" t="s">
        <v>773</v>
      </c>
      <c r="B106" s="471" t="s">
        <v>521</v>
      </c>
      <c r="C106" s="472" t="s">
        <v>145</v>
      </c>
      <c r="D106" s="473" t="s">
        <v>48</v>
      </c>
      <c r="E106" s="611">
        <v>63</v>
      </c>
      <c r="F106" s="474"/>
      <c r="H106" s="506"/>
      <c r="J106" s="599">
        <v>63</v>
      </c>
      <c r="K106" s="599"/>
    </row>
    <row r="107" spans="1:11" x14ac:dyDescent="0.25">
      <c r="A107" s="477" t="s">
        <v>773</v>
      </c>
      <c r="B107" s="471" t="s">
        <v>522</v>
      </c>
      <c r="C107" s="472" t="s">
        <v>146</v>
      </c>
      <c r="D107" s="473" t="s">
        <v>48</v>
      </c>
      <c r="E107" s="611">
        <v>63</v>
      </c>
      <c r="F107" s="474"/>
      <c r="G107" s="506"/>
      <c r="H107" s="511"/>
      <c r="J107" s="599">
        <v>63</v>
      </c>
      <c r="K107" s="599"/>
    </row>
    <row r="108" spans="1:11" x14ac:dyDescent="0.25">
      <c r="A108" s="477" t="s">
        <v>773</v>
      </c>
      <c r="B108" s="471" t="s">
        <v>523</v>
      </c>
      <c r="C108" s="472" t="s">
        <v>315</v>
      </c>
      <c r="D108" s="473" t="s">
        <v>48</v>
      </c>
      <c r="E108" s="611">
        <v>1589</v>
      </c>
      <c r="F108" s="474"/>
      <c r="H108" s="506"/>
      <c r="J108" s="599">
        <v>1589</v>
      </c>
      <c r="K108" s="599"/>
    </row>
    <row r="109" spans="1:11" x14ac:dyDescent="0.25">
      <c r="A109" s="477" t="s">
        <v>773</v>
      </c>
      <c r="B109" s="471" t="s">
        <v>524</v>
      </c>
      <c r="C109" s="472" t="s">
        <v>316</v>
      </c>
      <c r="D109" s="473" t="s">
        <v>48</v>
      </c>
      <c r="E109" s="611">
        <v>1589</v>
      </c>
      <c r="F109" s="474"/>
      <c r="G109" s="506"/>
      <c r="H109" s="511"/>
      <c r="J109" s="599">
        <v>1589</v>
      </c>
      <c r="K109" s="599"/>
    </row>
    <row r="110" spans="1:11" ht="15" customHeight="1" x14ac:dyDescent="0.25">
      <c r="A110" s="464"/>
      <c r="B110" s="465" t="s">
        <v>44</v>
      </c>
      <c r="C110" s="466" t="s">
        <v>41</v>
      </c>
      <c r="D110" s="467"/>
      <c r="E110" s="604"/>
      <c r="F110" s="476"/>
      <c r="G110" s="505"/>
      <c r="H110" s="510"/>
      <c r="J110" s="599"/>
      <c r="K110" s="599"/>
    </row>
    <row r="111" spans="1:11" ht="71.25" x14ac:dyDescent="0.25">
      <c r="A111" s="477" t="s">
        <v>774</v>
      </c>
      <c r="B111" s="471" t="s">
        <v>525</v>
      </c>
      <c r="C111" s="472" t="s">
        <v>168</v>
      </c>
      <c r="D111" s="473" t="s">
        <v>42</v>
      </c>
      <c r="E111" s="603">
        <v>5751.3916046256072</v>
      </c>
      <c r="F111" s="474"/>
      <c r="G111" s="506"/>
      <c r="H111" s="511"/>
      <c r="J111" s="599">
        <v>5751.3916046256072</v>
      </c>
      <c r="K111" s="599"/>
    </row>
    <row r="112" spans="1:11" ht="28.5" x14ac:dyDescent="0.25">
      <c r="A112" s="477" t="s">
        <v>775</v>
      </c>
      <c r="B112" s="471" t="s">
        <v>526</v>
      </c>
      <c r="C112" s="472" t="s">
        <v>135</v>
      </c>
      <c r="D112" s="473" t="s">
        <v>4</v>
      </c>
      <c r="E112" s="603">
        <v>1016.96</v>
      </c>
      <c r="F112" s="474"/>
      <c r="G112" s="506"/>
      <c r="H112" s="511"/>
      <c r="J112" s="599">
        <v>1016.96</v>
      </c>
      <c r="K112" s="599"/>
    </row>
    <row r="113" spans="1:11" ht="28.5" x14ac:dyDescent="0.25">
      <c r="A113" s="477" t="s">
        <v>776</v>
      </c>
      <c r="B113" s="471" t="s">
        <v>527</v>
      </c>
      <c r="C113" s="472" t="s">
        <v>322</v>
      </c>
      <c r="D113" s="473" t="s">
        <v>36</v>
      </c>
      <c r="E113" s="603">
        <v>508.48</v>
      </c>
      <c r="F113" s="474"/>
      <c r="G113" s="506"/>
      <c r="H113" s="511"/>
      <c r="J113" s="599">
        <v>508.48</v>
      </c>
      <c r="K113" s="599"/>
    </row>
    <row r="114" spans="1:11" x14ac:dyDescent="0.25">
      <c r="A114" s="477" t="s">
        <v>776</v>
      </c>
      <c r="B114" s="471" t="s">
        <v>528</v>
      </c>
      <c r="C114" s="472" t="s">
        <v>740</v>
      </c>
      <c r="D114" s="473" t="s">
        <v>36</v>
      </c>
      <c r="E114" s="603">
        <v>508.48</v>
      </c>
      <c r="F114" s="474"/>
      <c r="G114" s="506"/>
      <c r="H114" s="511"/>
      <c r="J114" s="599">
        <v>508.48</v>
      </c>
      <c r="K114" s="599"/>
    </row>
    <row r="115" spans="1:11" ht="42.75" x14ac:dyDescent="0.25">
      <c r="A115" s="477" t="s">
        <v>761</v>
      </c>
      <c r="B115" s="471" t="s">
        <v>529</v>
      </c>
      <c r="C115" s="472" t="s">
        <v>324</v>
      </c>
      <c r="D115" s="473" t="s">
        <v>4</v>
      </c>
      <c r="E115" s="603">
        <v>953.4</v>
      </c>
      <c r="F115" s="474"/>
      <c r="G115" s="506"/>
      <c r="H115" s="511"/>
      <c r="J115" s="599">
        <v>953.4</v>
      </c>
      <c r="K115" s="599"/>
    </row>
    <row r="116" spans="1:11" ht="85.5" customHeight="1" x14ac:dyDescent="0.25">
      <c r="A116" s="477" t="s">
        <v>777</v>
      </c>
      <c r="B116" s="471" t="s">
        <v>530</v>
      </c>
      <c r="C116" s="472" t="s">
        <v>748</v>
      </c>
      <c r="D116" s="473" t="s">
        <v>39</v>
      </c>
      <c r="E116" s="603">
        <v>3040.1523651470288</v>
      </c>
      <c r="F116" s="474"/>
      <c r="G116" s="506"/>
      <c r="H116" s="511"/>
      <c r="J116" s="599">
        <v>3040.1523651470288</v>
      </c>
      <c r="K116" s="599"/>
    </row>
    <row r="117" spans="1:11" ht="28.5" x14ac:dyDescent="0.25">
      <c r="A117" s="477" t="s">
        <v>753</v>
      </c>
      <c r="B117" s="471" t="s">
        <v>531</v>
      </c>
      <c r="C117" s="472" t="s">
        <v>132</v>
      </c>
      <c r="D117" s="473" t="s">
        <v>39</v>
      </c>
      <c r="E117" s="603">
        <v>486.58135402923915</v>
      </c>
      <c r="F117" s="474"/>
      <c r="G117" s="506"/>
      <c r="H117" s="511"/>
      <c r="J117" s="599">
        <v>486.58135402923915</v>
      </c>
      <c r="K117" s="599"/>
    </row>
    <row r="118" spans="1:11" ht="85.5" x14ac:dyDescent="0.25">
      <c r="A118" s="477" t="s">
        <v>753</v>
      </c>
      <c r="B118" s="471" t="s">
        <v>532</v>
      </c>
      <c r="C118" s="472" t="s">
        <v>170</v>
      </c>
      <c r="D118" s="473" t="s">
        <v>36</v>
      </c>
      <c r="E118" s="603">
        <v>8738.8356885648409</v>
      </c>
      <c r="F118" s="474"/>
      <c r="G118" s="506"/>
      <c r="H118" s="511"/>
      <c r="J118" s="599">
        <v>8738.8356885648354</v>
      </c>
      <c r="K118" s="599"/>
    </row>
    <row r="119" spans="1:11" ht="15" thickBot="1" x14ac:dyDescent="0.3">
      <c r="A119" s="497"/>
      <c r="B119" s="498" t="s">
        <v>533</v>
      </c>
      <c r="C119" s="499" t="s">
        <v>325</v>
      </c>
      <c r="D119" s="498" t="s">
        <v>29</v>
      </c>
      <c r="E119" s="612">
        <v>1440</v>
      </c>
      <c r="F119" s="500"/>
      <c r="G119" s="507"/>
      <c r="H119" s="512"/>
      <c r="J119" s="599">
        <v>1440</v>
      </c>
      <c r="K119" s="599"/>
    </row>
    <row r="120" spans="1:11" ht="15" thickBot="1" x14ac:dyDescent="0.3">
      <c r="A120" s="493"/>
      <c r="C120" s="494"/>
      <c r="D120" s="470"/>
      <c r="E120" s="613"/>
      <c r="F120" s="495"/>
      <c r="G120" s="496"/>
      <c r="H120" s="496"/>
      <c r="J120" s="599"/>
      <c r="K120" s="599"/>
    </row>
    <row r="121" spans="1:11" ht="39.75" customHeight="1" thickBot="1" x14ac:dyDescent="0.3">
      <c r="A121" s="454" t="s">
        <v>423</v>
      </c>
      <c r="B121" s="455" t="s">
        <v>424</v>
      </c>
      <c r="C121" s="456" t="s">
        <v>1</v>
      </c>
      <c r="D121" s="456" t="s">
        <v>28</v>
      </c>
      <c r="E121" s="608" t="s">
        <v>10</v>
      </c>
      <c r="F121" s="457" t="s">
        <v>38</v>
      </c>
      <c r="G121" s="458" t="s">
        <v>177</v>
      </c>
      <c r="H121" s="458" t="s">
        <v>479</v>
      </c>
      <c r="J121" s="599" t="s">
        <v>10</v>
      </c>
      <c r="K121" s="599"/>
    </row>
    <row r="122" spans="1:11" ht="15" x14ac:dyDescent="0.25">
      <c r="A122" s="502"/>
      <c r="B122" s="460">
        <v>6</v>
      </c>
      <c r="C122" s="480" t="s">
        <v>439</v>
      </c>
      <c r="D122" s="461"/>
      <c r="E122" s="609"/>
      <c r="F122" s="462"/>
      <c r="G122" s="487"/>
      <c r="H122" s="463"/>
      <c r="J122" s="599"/>
      <c r="K122" s="599"/>
    </row>
    <row r="123" spans="1:11" ht="15" x14ac:dyDescent="0.25">
      <c r="A123" s="464"/>
      <c r="B123" s="465" t="s">
        <v>534</v>
      </c>
      <c r="C123" s="466" t="s">
        <v>425</v>
      </c>
      <c r="D123" s="467"/>
      <c r="E123" s="610"/>
      <c r="F123" s="476"/>
      <c r="G123" s="488"/>
      <c r="H123" s="469"/>
      <c r="J123" s="599"/>
      <c r="K123" s="599"/>
    </row>
    <row r="124" spans="1:11" x14ac:dyDescent="0.25">
      <c r="A124" s="477" t="s">
        <v>751</v>
      </c>
      <c r="B124" s="471" t="s">
        <v>535</v>
      </c>
      <c r="C124" s="472" t="s">
        <v>431</v>
      </c>
      <c r="D124" s="473" t="s">
        <v>4</v>
      </c>
      <c r="E124" s="603">
        <v>6472.3099999999986</v>
      </c>
      <c r="F124" s="474"/>
      <c r="G124" s="489"/>
      <c r="H124" s="475"/>
      <c r="J124" s="599">
        <v>6472.3099999999986</v>
      </c>
      <c r="K124" s="599"/>
    </row>
    <row r="125" spans="1:11" ht="42.75" x14ac:dyDescent="0.25">
      <c r="A125" s="477" t="s">
        <v>752</v>
      </c>
      <c r="B125" s="471" t="s">
        <v>536</v>
      </c>
      <c r="C125" s="472" t="s">
        <v>801</v>
      </c>
      <c r="D125" s="473" t="s">
        <v>39</v>
      </c>
      <c r="E125" s="603">
        <v>5</v>
      </c>
      <c r="F125" s="474"/>
      <c r="G125" s="489"/>
      <c r="H125" s="475"/>
      <c r="J125" s="599">
        <v>5</v>
      </c>
      <c r="K125" s="599"/>
    </row>
    <row r="126" spans="1:11" ht="42.75" x14ac:dyDescent="0.25">
      <c r="A126" s="477" t="s">
        <v>754</v>
      </c>
      <c r="B126" s="471" t="s">
        <v>537</v>
      </c>
      <c r="C126" s="472" t="s">
        <v>147</v>
      </c>
      <c r="D126" s="473" t="s">
        <v>36</v>
      </c>
      <c r="E126" s="603">
        <v>1639.0532671396722</v>
      </c>
      <c r="F126" s="474"/>
      <c r="G126" s="489"/>
      <c r="H126" s="475"/>
      <c r="J126" s="599">
        <v>1639.053267139672</v>
      </c>
      <c r="K126" s="599"/>
    </row>
    <row r="127" spans="1:11" x14ac:dyDescent="0.25">
      <c r="A127" s="477" t="s">
        <v>778</v>
      </c>
      <c r="B127" s="471" t="s">
        <v>538</v>
      </c>
      <c r="C127" s="472" t="s">
        <v>318</v>
      </c>
      <c r="D127" s="473" t="s">
        <v>36</v>
      </c>
      <c r="E127" s="603">
        <v>5232.7303465330424</v>
      </c>
      <c r="F127" s="474"/>
      <c r="G127" s="489"/>
      <c r="H127" s="475"/>
      <c r="J127" s="599">
        <v>5232.7303465330406</v>
      </c>
      <c r="K127" s="599"/>
    </row>
    <row r="128" spans="1:11" ht="15" customHeight="1" x14ac:dyDescent="0.25">
      <c r="A128" s="464"/>
      <c r="B128" s="465" t="s">
        <v>539</v>
      </c>
      <c r="C128" s="466" t="s">
        <v>7</v>
      </c>
      <c r="D128" s="467"/>
      <c r="E128" s="614"/>
      <c r="F128" s="476"/>
      <c r="G128" s="488"/>
      <c r="H128" s="469"/>
      <c r="J128" s="599"/>
      <c r="K128" s="599"/>
    </row>
    <row r="129" spans="1:11" ht="28.5" x14ac:dyDescent="0.25">
      <c r="A129" s="477" t="s">
        <v>752</v>
      </c>
      <c r="B129" s="471" t="s">
        <v>540</v>
      </c>
      <c r="C129" s="472" t="s">
        <v>793</v>
      </c>
      <c r="D129" s="473" t="s">
        <v>39</v>
      </c>
      <c r="E129" s="603">
        <v>2905.1535032061665</v>
      </c>
      <c r="F129" s="474"/>
      <c r="G129" s="489"/>
      <c r="H129" s="475"/>
      <c r="J129" s="599">
        <v>2905.1535032061665</v>
      </c>
      <c r="K129" s="599"/>
    </row>
    <row r="130" spans="1:11" ht="28.5" x14ac:dyDescent="0.25">
      <c r="A130" s="477" t="s">
        <v>752</v>
      </c>
      <c r="B130" s="471" t="s">
        <v>541</v>
      </c>
      <c r="C130" s="472" t="s">
        <v>794</v>
      </c>
      <c r="D130" s="473" t="s">
        <v>39</v>
      </c>
      <c r="E130" s="603">
        <v>9642.7548276185025</v>
      </c>
      <c r="F130" s="474"/>
      <c r="G130" s="489"/>
      <c r="H130" s="475"/>
      <c r="J130" s="599">
        <v>9642.7548276185025</v>
      </c>
      <c r="K130" s="599"/>
    </row>
    <row r="131" spans="1:11" ht="28.5" x14ac:dyDescent="0.25">
      <c r="A131" s="477" t="s">
        <v>752</v>
      </c>
      <c r="B131" s="471" t="s">
        <v>542</v>
      </c>
      <c r="C131" s="472" t="s">
        <v>735</v>
      </c>
      <c r="D131" s="473" t="s">
        <v>39</v>
      </c>
      <c r="E131" s="603">
        <v>1868.1722542207551</v>
      </c>
      <c r="F131" s="474"/>
      <c r="G131" s="489"/>
      <c r="H131" s="475"/>
      <c r="J131" s="599">
        <v>1868.1722542207551</v>
      </c>
      <c r="K131" s="599"/>
    </row>
    <row r="132" spans="1:11" ht="28.5" x14ac:dyDescent="0.25">
      <c r="A132" s="477" t="s">
        <v>752</v>
      </c>
      <c r="B132" s="471" t="s">
        <v>543</v>
      </c>
      <c r="C132" s="472" t="s">
        <v>737</v>
      </c>
      <c r="D132" s="473" t="s">
        <v>39</v>
      </c>
      <c r="E132" s="603">
        <v>622.7240847402519</v>
      </c>
      <c r="F132" s="474"/>
      <c r="G132" s="489"/>
      <c r="H132" s="475"/>
      <c r="J132" s="599">
        <v>622.7240847402519</v>
      </c>
      <c r="K132" s="599"/>
    </row>
    <row r="133" spans="1:11" ht="32.450000000000003" customHeight="1" x14ac:dyDescent="0.25">
      <c r="A133" s="477" t="s">
        <v>752</v>
      </c>
      <c r="B133" s="471" t="s">
        <v>544</v>
      </c>
      <c r="C133" s="472" t="s">
        <v>802</v>
      </c>
      <c r="D133" s="473" t="s">
        <v>39</v>
      </c>
      <c r="E133" s="603">
        <v>123.22151749235177</v>
      </c>
      <c r="F133" s="474"/>
      <c r="G133" s="489"/>
      <c r="H133" s="475"/>
      <c r="J133" s="599">
        <v>123.22151749235177</v>
      </c>
      <c r="K133" s="599"/>
    </row>
    <row r="134" spans="1:11" x14ac:dyDescent="0.25">
      <c r="A134" s="477" t="s">
        <v>752</v>
      </c>
      <c r="B134" s="471" t="s">
        <v>545</v>
      </c>
      <c r="C134" s="472" t="s">
        <v>800</v>
      </c>
      <c r="D134" s="473" t="s">
        <v>171</v>
      </c>
      <c r="E134" s="603">
        <v>1417.0474511620453</v>
      </c>
      <c r="F134" s="474"/>
      <c r="G134" s="489"/>
      <c r="H134" s="475"/>
      <c r="J134" s="599">
        <v>1417.0474511620453</v>
      </c>
      <c r="K134" s="599"/>
    </row>
    <row r="135" spans="1:11" x14ac:dyDescent="0.25">
      <c r="A135" s="477" t="s">
        <v>767</v>
      </c>
      <c r="B135" s="471" t="s">
        <v>546</v>
      </c>
      <c r="C135" s="472" t="s">
        <v>110</v>
      </c>
      <c r="D135" s="473" t="s">
        <v>36</v>
      </c>
      <c r="E135" s="603">
        <v>7185.9467512500005</v>
      </c>
      <c r="F135" s="474"/>
      <c r="G135" s="489"/>
      <c r="H135" s="475"/>
      <c r="J135" s="599">
        <v>7185.9467512500005</v>
      </c>
      <c r="K135" s="599"/>
    </row>
    <row r="136" spans="1:11" x14ac:dyDescent="0.25">
      <c r="A136" s="477" t="s">
        <v>767</v>
      </c>
      <c r="B136" s="471" t="s">
        <v>547</v>
      </c>
      <c r="C136" s="472" t="s">
        <v>736</v>
      </c>
      <c r="D136" s="473" t="s">
        <v>36</v>
      </c>
      <c r="E136" s="603">
        <v>378.20772375000018</v>
      </c>
      <c r="F136" s="474"/>
      <c r="G136" s="489"/>
      <c r="H136" s="475"/>
      <c r="J136" s="599">
        <v>378.20772375000018</v>
      </c>
      <c r="K136" s="599"/>
    </row>
    <row r="137" spans="1:11" ht="28.5" x14ac:dyDescent="0.25">
      <c r="A137" s="477" t="s">
        <v>755</v>
      </c>
      <c r="B137" s="471" t="s">
        <v>548</v>
      </c>
      <c r="C137" s="472" t="s">
        <v>738</v>
      </c>
      <c r="D137" s="473" t="s">
        <v>39</v>
      </c>
      <c r="E137" s="603">
        <v>1619.9269809738621</v>
      </c>
      <c r="F137" s="474"/>
      <c r="G137" s="489"/>
      <c r="H137" s="475"/>
      <c r="J137" s="599">
        <v>1619.9269809738621</v>
      </c>
      <c r="K137" s="599"/>
    </row>
    <row r="138" spans="1:11" ht="28.5" x14ac:dyDescent="0.25">
      <c r="A138" s="477" t="s">
        <v>755</v>
      </c>
      <c r="B138" s="471" t="s">
        <v>549</v>
      </c>
      <c r="C138" s="472" t="s">
        <v>107</v>
      </c>
      <c r="D138" s="473" t="s">
        <v>39</v>
      </c>
      <c r="E138" s="603">
        <v>7179.5991179231087</v>
      </c>
      <c r="F138" s="474"/>
      <c r="G138" s="489"/>
      <c r="H138" s="475"/>
      <c r="J138" s="599">
        <v>7179.5991179231087</v>
      </c>
      <c r="K138" s="599"/>
    </row>
    <row r="139" spans="1:11" ht="28.5" x14ac:dyDescent="0.25">
      <c r="A139" s="477" t="s">
        <v>755</v>
      </c>
      <c r="B139" s="471" t="s">
        <v>550</v>
      </c>
      <c r="C139" s="472" t="s">
        <v>108</v>
      </c>
      <c r="D139" s="473" t="s">
        <v>39</v>
      </c>
      <c r="E139" s="603">
        <v>1296.9051535327453</v>
      </c>
      <c r="F139" s="474"/>
      <c r="G139" s="489"/>
      <c r="H139" s="475"/>
      <c r="J139" s="599">
        <v>1296.9051535327453</v>
      </c>
      <c r="K139" s="599"/>
    </row>
    <row r="140" spans="1:11" x14ac:dyDescent="0.25">
      <c r="A140" s="477" t="s">
        <v>779</v>
      </c>
      <c r="B140" s="471" t="s">
        <v>551</v>
      </c>
      <c r="C140" s="472" t="s">
        <v>111</v>
      </c>
      <c r="D140" s="473" t="s">
        <v>39</v>
      </c>
      <c r="E140" s="603">
        <v>99</v>
      </c>
      <c r="F140" s="474"/>
      <c r="G140" s="489"/>
      <c r="H140" s="475"/>
      <c r="J140" s="599">
        <v>99</v>
      </c>
      <c r="K140" s="599"/>
    </row>
    <row r="141" spans="1:11" x14ac:dyDescent="0.25">
      <c r="A141" s="477" t="s">
        <v>779</v>
      </c>
      <c r="B141" s="471" t="s">
        <v>552</v>
      </c>
      <c r="C141" s="472" t="s">
        <v>114</v>
      </c>
      <c r="D141" s="473" t="s">
        <v>4</v>
      </c>
      <c r="E141" s="603">
        <v>359</v>
      </c>
      <c r="F141" s="474"/>
      <c r="G141" s="489"/>
      <c r="H141" s="475"/>
      <c r="J141" s="599">
        <v>359</v>
      </c>
      <c r="K141" s="599"/>
    </row>
    <row r="142" spans="1:11" ht="28.5" x14ac:dyDescent="0.25">
      <c r="A142" s="477" t="s">
        <v>752</v>
      </c>
      <c r="B142" s="471" t="s">
        <v>553</v>
      </c>
      <c r="C142" s="472" t="s">
        <v>747</v>
      </c>
      <c r="D142" s="473" t="s">
        <v>171</v>
      </c>
      <c r="E142" s="603">
        <v>100690.40964815891</v>
      </c>
      <c r="F142" s="474"/>
      <c r="G142" s="489"/>
      <c r="H142" s="475"/>
      <c r="J142" s="599">
        <v>100690.40964815891</v>
      </c>
      <c r="K142" s="599"/>
    </row>
    <row r="143" spans="1:11" ht="15" customHeight="1" x14ac:dyDescent="0.25">
      <c r="A143" s="464"/>
      <c r="B143" s="465" t="s">
        <v>554</v>
      </c>
      <c r="C143" s="466" t="s">
        <v>27</v>
      </c>
      <c r="D143" s="467"/>
      <c r="E143" s="614"/>
      <c r="F143" s="476"/>
      <c r="G143" s="488"/>
      <c r="H143" s="469"/>
      <c r="J143" s="599"/>
      <c r="K143" s="599"/>
    </row>
    <row r="144" spans="1:11" ht="28.5" x14ac:dyDescent="0.25">
      <c r="A144" s="477" t="s">
        <v>771</v>
      </c>
      <c r="B144" s="471" t="s">
        <v>555</v>
      </c>
      <c r="C144" s="472" t="s">
        <v>328</v>
      </c>
      <c r="D144" s="473" t="s">
        <v>4</v>
      </c>
      <c r="E144" s="603">
        <v>251.71999999999616</v>
      </c>
      <c r="F144" s="474"/>
      <c r="G144" s="489"/>
      <c r="H144" s="475"/>
      <c r="J144" s="599">
        <v>251.71999999999616</v>
      </c>
      <c r="K144" s="599"/>
    </row>
    <row r="145" spans="1:14" ht="28.5" x14ac:dyDescent="0.25">
      <c r="A145" s="477" t="s">
        <v>771</v>
      </c>
      <c r="B145" s="471" t="s">
        <v>556</v>
      </c>
      <c r="C145" s="472" t="s">
        <v>165</v>
      </c>
      <c r="D145" s="473" t="s">
        <v>48</v>
      </c>
      <c r="E145" s="603">
        <v>200</v>
      </c>
      <c r="F145" s="474"/>
      <c r="G145" s="489"/>
      <c r="H145" s="475"/>
      <c r="J145" s="599">
        <v>200</v>
      </c>
      <c r="K145" s="599"/>
      <c r="N145" s="599">
        <v>200</v>
      </c>
    </row>
    <row r="146" spans="1:14" ht="28.5" x14ac:dyDescent="0.25">
      <c r="A146" s="477" t="s">
        <v>771</v>
      </c>
      <c r="B146" s="471" t="s">
        <v>557</v>
      </c>
      <c r="C146" s="472" t="s">
        <v>136</v>
      </c>
      <c r="D146" s="473" t="s">
        <v>39</v>
      </c>
      <c r="E146" s="603">
        <v>31.486432818872139</v>
      </c>
      <c r="F146" s="474"/>
      <c r="G146" s="489"/>
      <c r="H146" s="475"/>
      <c r="J146" s="599">
        <v>31.486432818872139</v>
      </c>
      <c r="K146" s="599"/>
    </row>
    <row r="147" spans="1:14" ht="28.5" x14ac:dyDescent="0.25">
      <c r="A147" s="477" t="s">
        <v>771</v>
      </c>
      <c r="B147" s="471" t="s">
        <v>558</v>
      </c>
      <c r="C147" s="472" t="s">
        <v>134</v>
      </c>
      <c r="D147" s="473" t="s">
        <v>39</v>
      </c>
      <c r="E147" s="603">
        <v>27.236315787275409</v>
      </c>
      <c r="F147" s="474"/>
      <c r="G147" s="489"/>
      <c r="H147" s="475"/>
      <c r="J147" s="599">
        <v>27.236315787275409</v>
      </c>
      <c r="K147" s="599"/>
    </row>
    <row r="148" spans="1:14" ht="71.25" x14ac:dyDescent="0.25">
      <c r="A148" s="477" t="s">
        <v>771</v>
      </c>
      <c r="B148" s="471" t="s">
        <v>559</v>
      </c>
      <c r="C148" s="472" t="s">
        <v>243</v>
      </c>
      <c r="D148" s="473" t="s">
        <v>4</v>
      </c>
      <c r="E148" s="603">
        <v>14.770500000000002</v>
      </c>
      <c r="F148" s="474"/>
      <c r="G148" s="489"/>
      <c r="H148" s="475"/>
      <c r="J148" s="599">
        <v>14.770500000000002</v>
      </c>
      <c r="K148" s="599"/>
    </row>
    <row r="149" spans="1:14" ht="28.5" x14ac:dyDescent="0.25">
      <c r="A149" s="477" t="s">
        <v>771</v>
      </c>
      <c r="B149" s="471" t="s">
        <v>560</v>
      </c>
      <c r="C149" s="472" t="s">
        <v>310</v>
      </c>
      <c r="D149" s="473" t="s">
        <v>5</v>
      </c>
      <c r="E149" s="603">
        <v>6</v>
      </c>
      <c r="F149" s="474"/>
      <c r="G149" s="489"/>
      <c r="H149" s="475"/>
      <c r="J149" s="599">
        <v>6</v>
      </c>
      <c r="K149" s="599"/>
    </row>
    <row r="150" spans="1:14" ht="15" customHeight="1" x14ac:dyDescent="0.25">
      <c r="A150" s="464"/>
      <c r="B150" s="465" t="s">
        <v>561</v>
      </c>
      <c r="C150" s="466" t="s">
        <v>475</v>
      </c>
      <c r="D150" s="467"/>
      <c r="E150" s="614"/>
      <c r="F150" s="476"/>
      <c r="G150" s="488"/>
      <c r="H150" s="469"/>
      <c r="J150" s="599"/>
      <c r="K150" s="599"/>
    </row>
    <row r="151" spans="1:14" ht="42.75" x14ac:dyDescent="0.25">
      <c r="A151" s="477" t="s">
        <v>780</v>
      </c>
      <c r="B151" s="471" t="s">
        <v>562</v>
      </c>
      <c r="C151" s="472" t="s">
        <v>123</v>
      </c>
      <c r="D151" s="473" t="s">
        <v>4</v>
      </c>
      <c r="E151" s="603">
        <v>2937.4056848328551</v>
      </c>
      <c r="F151" s="474"/>
      <c r="G151" s="489"/>
      <c r="H151" s="475"/>
      <c r="J151" s="599">
        <v>2937.4056848328551</v>
      </c>
      <c r="K151" s="599"/>
    </row>
    <row r="152" spans="1:14" ht="42.75" x14ac:dyDescent="0.25">
      <c r="A152" s="477" t="s">
        <v>780</v>
      </c>
      <c r="B152" s="471" t="s">
        <v>563</v>
      </c>
      <c r="C152" s="472" t="s">
        <v>124</v>
      </c>
      <c r="D152" s="473" t="s">
        <v>4</v>
      </c>
      <c r="E152" s="603">
        <v>2937.4056848328551</v>
      </c>
      <c r="F152" s="474"/>
      <c r="G152" s="489"/>
      <c r="H152" s="475"/>
      <c r="J152" s="599">
        <v>2937.4056848328551</v>
      </c>
      <c r="K152" s="599"/>
    </row>
    <row r="153" spans="1:14" ht="42.75" x14ac:dyDescent="0.25">
      <c r="A153" s="477" t="s">
        <v>780</v>
      </c>
      <c r="B153" s="471" t="s">
        <v>564</v>
      </c>
      <c r="C153" s="472" t="s">
        <v>125</v>
      </c>
      <c r="D153" s="473" t="s">
        <v>4</v>
      </c>
      <c r="E153" s="603">
        <v>1126.3776630497657</v>
      </c>
      <c r="F153" s="474"/>
      <c r="G153" s="489"/>
      <c r="H153" s="475"/>
      <c r="J153" s="599">
        <v>1126.3776630497657</v>
      </c>
      <c r="K153" s="599"/>
    </row>
    <row r="154" spans="1:14" ht="42.75" x14ac:dyDescent="0.25">
      <c r="A154" s="477" t="s">
        <v>780</v>
      </c>
      <c r="B154" s="471" t="s">
        <v>565</v>
      </c>
      <c r="C154" s="472" t="s">
        <v>126</v>
      </c>
      <c r="D154" s="473" t="s">
        <v>4</v>
      </c>
      <c r="E154" s="603">
        <v>1126.3776630497657</v>
      </c>
      <c r="F154" s="474"/>
      <c r="G154" s="489"/>
      <c r="H154" s="475"/>
      <c r="J154" s="599">
        <v>1126.3776630497657</v>
      </c>
      <c r="K154" s="599"/>
    </row>
    <row r="155" spans="1:14" ht="42.75" x14ac:dyDescent="0.25">
      <c r="A155" s="477" t="s">
        <v>780</v>
      </c>
      <c r="B155" s="471" t="s">
        <v>566</v>
      </c>
      <c r="C155" s="472" t="s">
        <v>127</v>
      </c>
      <c r="D155" s="473" t="s">
        <v>4</v>
      </c>
      <c r="E155" s="603">
        <v>468.822543216496</v>
      </c>
      <c r="F155" s="474"/>
      <c r="G155" s="489"/>
      <c r="H155" s="475"/>
      <c r="J155" s="599">
        <v>468.822543216496</v>
      </c>
      <c r="K155" s="599"/>
    </row>
    <row r="156" spans="1:14" ht="42.75" x14ac:dyDescent="0.25">
      <c r="A156" s="477" t="s">
        <v>780</v>
      </c>
      <c r="B156" s="471" t="s">
        <v>567</v>
      </c>
      <c r="C156" s="472" t="s">
        <v>128</v>
      </c>
      <c r="D156" s="473" t="s">
        <v>4</v>
      </c>
      <c r="E156" s="603">
        <v>468.822543216496</v>
      </c>
      <c r="F156" s="474"/>
      <c r="G156" s="489"/>
      <c r="H156" s="475"/>
      <c r="J156" s="599">
        <v>468.822543216496</v>
      </c>
      <c r="K156" s="599"/>
    </row>
    <row r="157" spans="1:14" ht="42.75" x14ac:dyDescent="0.25">
      <c r="A157" s="477" t="s">
        <v>780</v>
      </c>
      <c r="B157" s="471" t="s">
        <v>568</v>
      </c>
      <c r="C157" s="472" t="s">
        <v>166</v>
      </c>
      <c r="D157" s="473" t="s">
        <v>4</v>
      </c>
      <c r="E157" s="603">
        <v>406.8688547385874</v>
      </c>
      <c r="F157" s="474"/>
      <c r="G157" s="489"/>
      <c r="H157" s="475"/>
      <c r="J157" s="599">
        <v>406.8688547385874</v>
      </c>
      <c r="K157" s="599"/>
    </row>
    <row r="158" spans="1:14" ht="42.75" x14ac:dyDescent="0.25">
      <c r="A158" s="477" t="s">
        <v>780</v>
      </c>
      <c r="B158" s="471" t="s">
        <v>569</v>
      </c>
      <c r="C158" s="472" t="s">
        <v>167</v>
      </c>
      <c r="D158" s="473" t="s">
        <v>4</v>
      </c>
      <c r="E158" s="603">
        <v>406.8688547385874</v>
      </c>
      <c r="F158" s="474"/>
      <c r="G158" s="489"/>
      <c r="H158" s="475"/>
      <c r="J158" s="599">
        <v>406.8688547385874</v>
      </c>
      <c r="K158" s="599"/>
      <c r="M158" s="599">
        <v>4939.4747458377042</v>
      </c>
    </row>
    <row r="159" spans="1:14" ht="15" customHeight="1" x14ac:dyDescent="0.25">
      <c r="A159" s="464"/>
      <c r="B159" s="465" t="s">
        <v>570</v>
      </c>
      <c r="C159" s="466" t="s">
        <v>41</v>
      </c>
      <c r="D159" s="467"/>
      <c r="E159" s="614"/>
      <c r="F159" s="476"/>
      <c r="G159" s="488"/>
      <c r="H159" s="469"/>
      <c r="J159" s="599"/>
      <c r="K159" s="599"/>
    </row>
    <row r="160" spans="1:14" ht="71.25" x14ac:dyDescent="0.25">
      <c r="A160" s="477" t="s">
        <v>774</v>
      </c>
      <c r="B160" s="471" t="s">
        <v>571</v>
      </c>
      <c r="C160" s="472" t="s">
        <v>168</v>
      </c>
      <c r="D160" s="473" t="s">
        <v>42</v>
      </c>
      <c r="E160" s="603">
        <v>7655.335344372972</v>
      </c>
      <c r="F160" s="474"/>
      <c r="G160" s="489"/>
      <c r="H160" s="475"/>
      <c r="J160" s="599">
        <v>7655.335344372972</v>
      </c>
      <c r="K160" s="599"/>
    </row>
    <row r="161" spans="1:11" ht="87" customHeight="1" x14ac:dyDescent="0.25">
      <c r="A161" s="477" t="s">
        <v>755</v>
      </c>
      <c r="B161" s="471" t="s">
        <v>572</v>
      </c>
      <c r="C161" s="472" t="s">
        <v>748</v>
      </c>
      <c r="D161" s="473" t="s">
        <v>39</v>
      </c>
      <c r="E161" s="603">
        <v>1864.4372859375808</v>
      </c>
      <c r="F161" s="474"/>
      <c r="G161" s="489"/>
      <c r="H161" s="475"/>
      <c r="J161" s="599">
        <v>1864.4372859375808</v>
      </c>
      <c r="K161" s="599"/>
    </row>
    <row r="162" spans="1:11" ht="28.5" x14ac:dyDescent="0.25">
      <c r="A162" s="477" t="s">
        <v>753</v>
      </c>
      <c r="B162" s="471" t="s">
        <v>573</v>
      </c>
      <c r="C162" s="472" t="s">
        <v>132</v>
      </c>
      <c r="D162" s="473" t="s">
        <v>39</v>
      </c>
      <c r="E162" s="603">
        <v>327.81065342793443</v>
      </c>
      <c r="F162" s="474"/>
      <c r="G162" s="489"/>
      <c r="H162" s="475"/>
      <c r="J162" s="599">
        <v>327.81065342793443</v>
      </c>
      <c r="K162" s="599"/>
    </row>
    <row r="163" spans="1:11" ht="85.5" x14ac:dyDescent="0.25">
      <c r="A163" s="477" t="s">
        <v>753</v>
      </c>
      <c r="B163" s="471" t="s">
        <v>574</v>
      </c>
      <c r="C163" s="472" t="s">
        <v>170</v>
      </c>
      <c r="D163" s="473" t="s">
        <v>36</v>
      </c>
      <c r="E163" s="603">
        <v>5232.7303465330424</v>
      </c>
      <c r="F163" s="474"/>
      <c r="G163" s="489"/>
      <c r="H163" s="475"/>
      <c r="J163" s="599">
        <v>5232.7303465330406</v>
      </c>
      <c r="K163" s="599"/>
    </row>
    <row r="164" spans="1:11" ht="18" customHeight="1" x14ac:dyDescent="0.25">
      <c r="A164" s="477" t="s">
        <v>781</v>
      </c>
      <c r="B164" s="471" t="s">
        <v>575</v>
      </c>
      <c r="C164" s="472" t="s">
        <v>174</v>
      </c>
      <c r="D164" s="473" t="s">
        <v>5</v>
      </c>
      <c r="E164" s="603">
        <v>164</v>
      </c>
      <c r="F164" s="474"/>
      <c r="G164" s="489"/>
      <c r="H164" s="475"/>
      <c r="J164" s="599">
        <v>164</v>
      </c>
      <c r="K164" s="599"/>
    </row>
    <row r="165" spans="1:11" ht="85.5" x14ac:dyDescent="0.25">
      <c r="A165" s="477" t="s">
        <v>781</v>
      </c>
      <c r="B165" s="471" t="s">
        <v>576</v>
      </c>
      <c r="C165" s="472" t="s">
        <v>790</v>
      </c>
      <c r="D165" s="473" t="s">
        <v>9</v>
      </c>
      <c r="E165" s="603">
        <v>38.857142857142854</v>
      </c>
      <c r="F165" s="474"/>
      <c r="G165" s="489"/>
      <c r="H165" s="475"/>
      <c r="J165" s="599">
        <v>38.857142857142854</v>
      </c>
      <c r="K165" s="599"/>
    </row>
    <row r="166" spans="1:11" ht="15" thickBot="1" x14ac:dyDescent="0.3">
      <c r="A166" s="493"/>
      <c r="C166" s="494"/>
      <c r="D166" s="470"/>
      <c r="E166" s="613"/>
      <c r="F166" s="495"/>
      <c r="G166" s="495"/>
      <c r="H166" s="496"/>
      <c r="J166" s="599"/>
      <c r="K166" s="599"/>
    </row>
    <row r="167" spans="1:11" ht="39.75" customHeight="1" thickBot="1" x14ac:dyDescent="0.3">
      <c r="A167" s="454" t="s">
        <v>423</v>
      </c>
      <c r="B167" s="455" t="s">
        <v>424</v>
      </c>
      <c r="C167" s="456" t="s">
        <v>1</v>
      </c>
      <c r="D167" s="456" t="s">
        <v>28</v>
      </c>
      <c r="E167" s="608" t="s">
        <v>10</v>
      </c>
      <c r="F167" s="457" t="s">
        <v>38</v>
      </c>
      <c r="G167" s="458" t="s">
        <v>177</v>
      </c>
      <c r="H167" s="458" t="s">
        <v>479</v>
      </c>
      <c r="J167" s="599" t="s">
        <v>10</v>
      </c>
      <c r="K167" s="599"/>
    </row>
    <row r="168" spans="1:11" ht="15" x14ac:dyDescent="0.25">
      <c r="A168" s="502"/>
      <c r="B168" s="460">
        <v>7</v>
      </c>
      <c r="C168" s="480" t="s">
        <v>628</v>
      </c>
      <c r="D168" s="461"/>
      <c r="E168" s="609"/>
      <c r="F168" s="462"/>
      <c r="G168" s="487"/>
      <c r="H168" s="463"/>
      <c r="J168" s="599"/>
      <c r="K168" s="599"/>
    </row>
    <row r="169" spans="1:11" ht="15" x14ac:dyDescent="0.25">
      <c r="A169" s="480"/>
      <c r="B169" s="461" t="s">
        <v>655</v>
      </c>
      <c r="C169" s="461" t="s">
        <v>430</v>
      </c>
      <c r="D169" s="480"/>
      <c r="E169" s="615"/>
      <c r="F169" s="461"/>
      <c r="G169" s="567"/>
      <c r="H169" s="567"/>
      <c r="J169" s="599"/>
      <c r="K169" s="599"/>
    </row>
    <row r="170" spans="1:11" ht="15" x14ac:dyDescent="0.25">
      <c r="A170" s="560"/>
      <c r="B170" s="473"/>
      <c r="C170" s="556" t="s">
        <v>672</v>
      </c>
      <c r="D170" s="557"/>
      <c r="E170" s="616"/>
      <c r="F170" s="558"/>
      <c r="G170" s="569"/>
      <c r="H170" s="568"/>
      <c r="J170" s="599"/>
      <c r="K170" s="599"/>
    </row>
    <row r="171" spans="1:11" ht="15" x14ac:dyDescent="0.25">
      <c r="A171" s="473" t="s">
        <v>754</v>
      </c>
      <c r="B171" s="473" t="s">
        <v>673</v>
      </c>
      <c r="C171" s="472" t="s">
        <v>629</v>
      </c>
      <c r="D171" s="472" t="s">
        <v>36</v>
      </c>
      <c r="E171" s="617">
        <v>386.78330926878323</v>
      </c>
      <c r="F171" s="563"/>
      <c r="G171" s="474"/>
      <c r="H171" s="564"/>
      <c r="J171" s="599">
        <v>386.78330926878328</v>
      </c>
      <c r="K171" s="599"/>
    </row>
    <row r="172" spans="1:11" ht="15" x14ac:dyDescent="0.25">
      <c r="A172" s="473" t="s">
        <v>753</v>
      </c>
      <c r="B172" s="473" t="s">
        <v>674</v>
      </c>
      <c r="C172" s="472" t="s">
        <v>612</v>
      </c>
      <c r="D172" s="472" t="s">
        <v>171</v>
      </c>
      <c r="E172" s="617">
        <v>77.356661853756663</v>
      </c>
      <c r="F172" s="563"/>
      <c r="G172" s="474"/>
      <c r="H172" s="564"/>
      <c r="J172" s="599">
        <v>77.356661853756663</v>
      </c>
      <c r="K172" s="599"/>
    </row>
    <row r="173" spans="1:11" ht="85.5" x14ac:dyDescent="0.25">
      <c r="A173" s="477" t="s">
        <v>755</v>
      </c>
      <c r="B173" s="473" t="s">
        <v>675</v>
      </c>
      <c r="C173" s="472" t="s">
        <v>748</v>
      </c>
      <c r="D173" s="472" t="s">
        <v>39</v>
      </c>
      <c r="E173" s="617">
        <v>443.22911718855795</v>
      </c>
      <c r="F173" s="563"/>
      <c r="G173" s="474"/>
      <c r="H173" s="564"/>
      <c r="J173" s="599">
        <v>443.22911718855795</v>
      </c>
      <c r="K173" s="599"/>
    </row>
    <row r="174" spans="1:11" ht="15" x14ac:dyDescent="0.25">
      <c r="A174" s="560"/>
      <c r="B174" s="473" t="s">
        <v>656</v>
      </c>
      <c r="C174" s="556" t="s">
        <v>630</v>
      </c>
      <c r="D174" s="557"/>
      <c r="E174" s="616"/>
      <c r="F174" s="558"/>
      <c r="G174" s="569"/>
      <c r="H174" s="568"/>
      <c r="J174" s="599"/>
      <c r="K174" s="599"/>
    </row>
    <row r="175" spans="1:11" ht="28.5" x14ac:dyDescent="0.25">
      <c r="A175" s="473" t="s">
        <v>771</v>
      </c>
      <c r="B175" s="473" t="s">
        <v>676</v>
      </c>
      <c r="C175" s="472" t="s">
        <v>613</v>
      </c>
      <c r="D175" s="472" t="s">
        <v>171</v>
      </c>
      <c r="E175" s="617">
        <v>2.5919999999999996</v>
      </c>
      <c r="F175" s="563"/>
      <c r="G175" s="474"/>
      <c r="H175" s="564"/>
      <c r="J175" s="599">
        <v>2.5919999999999996</v>
      </c>
      <c r="K175" s="599"/>
    </row>
    <row r="176" spans="1:11" ht="71.25" x14ac:dyDescent="0.25">
      <c r="A176" s="473" t="s">
        <v>774</v>
      </c>
      <c r="B176" s="473" t="s">
        <v>677</v>
      </c>
      <c r="C176" s="641" t="s">
        <v>168</v>
      </c>
      <c r="D176" s="641" t="s">
        <v>607</v>
      </c>
      <c r="E176" s="642">
        <v>5.9615999999999989</v>
      </c>
      <c r="F176" s="563"/>
      <c r="G176" s="474"/>
      <c r="H176" s="564"/>
      <c r="J176" s="599">
        <v>5.9615999999999989</v>
      </c>
      <c r="K176" s="599"/>
    </row>
    <row r="177" spans="1:17" ht="15" x14ac:dyDescent="0.25">
      <c r="A177" s="560"/>
      <c r="B177" s="473" t="s">
        <v>657</v>
      </c>
      <c r="C177" s="556" t="s">
        <v>631</v>
      </c>
      <c r="D177" s="557"/>
      <c r="E177" s="616"/>
      <c r="F177" s="558"/>
      <c r="G177" s="569"/>
      <c r="H177" s="568"/>
      <c r="J177" s="599"/>
      <c r="K177" s="599"/>
    </row>
    <row r="178" spans="1:17" ht="15" x14ac:dyDescent="0.25">
      <c r="A178" s="473" t="s">
        <v>782</v>
      </c>
      <c r="B178" s="473" t="s">
        <v>678</v>
      </c>
      <c r="C178" s="472" t="s">
        <v>720</v>
      </c>
      <c r="D178" s="472" t="s">
        <v>5</v>
      </c>
      <c r="E178" s="617">
        <v>1</v>
      </c>
      <c r="F178" s="563"/>
      <c r="G178" s="474"/>
      <c r="H178" s="564"/>
      <c r="J178" s="599">
        <v>1</v>
      </c>
      <c r="K178" s="599"/>
    </row>
    <row r="179" spans="1:17" ht="15" x14ac:dyDescent="0.25">
      <c r="A179" s="473" t="s">
        <v>782</v>
      </c>
      <c r="B179" s="473" t="s">
        <v>679</v>
      </c>
      <c r="C179" s="472" t="s">
        <v>721</v>
      </c>
      <c r="D179" s="472" t="s">
        <v>5</v>
      </c>
      <c r="E179" s="617">
        <v>11</v>
      </c>
      <c r="F179" s="563"/>
      <c r="G179" s="474"/>
      <c r="H179" s="564"/>
      <c r="J179" s="599">
        <v>11</v>
      </c>
      <c r="K179" s="599"/>
    </row>
    <row r="180" spans="1:17" ht="15" x14ac:dyDescent="0.25">
      <c r="A180" s="473" t="s">
        <v>782</v>
      </c>
      <c r="B180" s="473" t="s">
        <v>680</v>
      </c>
      <c r="C180" s="472" t="s">
        <v>722</v>
      </c>
      <c r="D180" s="472" t="s">
        <v>5</v>
      </c>
      <c r="E180" s="617">
        <v>4</v>
      </c>
      <c r="F180" s="563"/>
      <c r="G180" s="474"/>
      <c r="H180" s="564"/>
      <c r="J180" s="599">
        <v>4</v>
      </c>
      <c r="K180" s="599"/>
    </row>
    <row r="181" spans="1:17" ht="15" x14ac:dyDescent="0.25">
      <c r="A181" s="473" t="s">
        <v>782</v>
      </c>
      <c r="B181" s="473" t="s">
        <v>681</v>
      </c>
      <c r="C181" s="472" t="s">
        <v>723</v>
      </c>
      <c r="D181" s="472" t="s">
        <v>5</v>
      </c>
      <c r="E181" s="617">
        <v>6</v>
      </c>
      <c r="F181" s="563"/>
      <c r="G181" s="474"/>
      <c r="H181" s="564"/>
      <c r="J181" s="599">
        <v>6</v>
      </c>
      <c r="K181" s="599"/>
    </row>
    <row r="182" spans="1:17" ht="15" x14ac:dyDescent="0.25">
      <c r="A182" s="473" t="s">
        <v>782</v>
      </c>
      <c r="B182" s="473" t="s">
        <v>682</v>
      </c>
      <c r="C182" s="472" t="s">
        <v>724</v>
      </c>
      <c r="D182" s="472" t="s">
        <v>5</v>
      </c>
      <c r="E182" s="617">
        <v>2</v>
      </c>
      <c r="F182" s="563"/>
      <c r="G182" s="474"/>
      <c r="H182" s="564"/>
      <c r="J182" s="599">
        <v>2</v>
      </c>
      <c r="K182" s="599"/>
    </row>
    <row r="183" spans="1:17" ht="15" x14ac:dyDescent="0.25">
      <c r="A183" s="473" t="s">
        <v>782</v>
      </c>
      <c r="B183" s="473" t="s">
        <v>683</v>
      </c>
      <c r="C183" s="472" t="s">
        <v>725</v>
      </c>
      <c r="D183" s="472" t="s">
        <v>5</v>
      </c>
      <c r="E183" s="617">
        <v>13</v>
      </c>
      <c r="F183" s="563"/>
      <c r="G183" s="474"/>
      <c r="H183" s="564"/>
      <c r="J183" s="599">
        <v>13</v>
      </c>
      <c r="K183" s="599"/>
    </row>
    <row r="184" spans="1:17" ht="15" x14ac:dyDescent="0.25">
      <c r="A184" s="473" t="s">
        <v>782</v>
      </c>
      <c r="B184" s="473" t="s">
        <v>684</v>
      </c>
      <c r="C184" s="472" t="s">
        <v>726</v>
      </c>
      <c r="D184" s="472" t="s">
        <v>5</v>
      </c>
      <c r="E184" s="617">
        <v>3</v>
      </c>
      <c r="F184" s="563"/>
      <c r="G184" s="474"/>
      <c r="H184" s="564"/>
      <c r="J184" s="599">
        <v>3</v>
      </c>
      <c r="K184" s="599"/>
    </row>
    <row r="185" spans="1:17" ht="15" x14ac:dyDescent="0.25">
      <c r="A185" s="473" t="s">
        <v>782</v>
      </c>
      <c r="B185" s="473" t="s">
        <v>685</v>
      </c>
      <c r="C185" s="472" t="s">
        <v>727</v>
      </c>
      <c r="D185" s="472" t="s">
        <v>5</v>
      </c>
      <c r="E185" s="617">
        <v>2</v>
      </c>
      <c r="F185" s="563"/>
      <c r="G185" s="474"/>
      <c r="H185" s="564"/>
      <c r="J185" s="599">
        <v>2</v>
      </c>
      <c r="K185" s="599"/>
    </row>
    <row r="186" spans="1:17" ht="15" x14ac:dyDescent="0.25">
      <c r="A186" s="473" t="s">
        <v>782</v>
      </c>
      <c r="B186" s="473" t="s">
        <v>686</v>
      </c>
      <c r="C186" s="472" t="s">
        <v>728</v>
      </c>
      <c r="D186" s="472" t="s">
        <v>5</v>
      </c>
      <c r="E186" s="617">
        <v>6</v>
      </c>
      <c r="F186" s="563"/>
      <c r="G186" s="474"/>
      <c r="H186" s="564"/>
      <c r="J186" s="599">
        <v>6</v>
      </c>
      <c r="K186" s="599"/>
    </row>
    <row r="187" spans="1:17" ht="15" x14ac:dyDescent="0.25">
      <c r="A187" s="473" t="s">
        <v>782</v>
      </c>
      <c r="B187" s="473" t="s">
        <v>687</v>
      </c>
      <c r="C187" s="472" t="s">
        <v>729</v>
      </c>
      <c r="D187" s="472" t="s">
        <v>5</v>
      </c>
      <c r="E187" s="617">
        <v>3</v>
      </c>
      <c r="F187" s="563"/>
      <c r="G187" s="474"/>
      <c r="H187" s="564"/>
      <c r="J187" s="599">
        <v>3</v>
      </c>
      <c r="K187" s="599"/>
    </row>
    <row r="188" spans="1:17" ht="17.25" x14ac:dyDescent="0.25">
      <c r="A188" s="560"/>
      <c r="B188" s="473" t="s">
        <v>688</v>
      </c>
      <c r="C188" s="556" t="s">
        <v>632</v>
      </c>
      <c r="D188" s="559"/>
      <c r="E188" s="618"/>
      <c r="F188" s="562"/>
      <c r="G188" s="569"/>
      <c r="H188" s="568"/>
      <c r="J188" s="599"/>
      <c r="K188" s="599"/>
    </row>
    <row r="189" spans="1:17" ht="28.5" x14ac:dyDescent="0.25">
      <c r="A189" s="473" t="s">
        <v>782</v>
      </c>
      <c r="B189" s="473" t="s">
        <v>689</v>
      </c>
      <c r="C189" s="472" t="s">
        <v>730</v>
      </c>
      <c r="D189" s="472" t="s">
        <v>5</v>
      </c>
      <c r="E189" s="617">
        <v>3</v>
      </c>
      <c r="F189" s="563"/>
      <c r="G189" s="474"/>
      <c r="H189" s="565"/>
      <c r="J189" s="599">
        <v>3</v>
      </c>
      <c r="K189" s="599"/>
    </row>
    <row r="190" spans="1:17" ht="42.75" x14ac:dyDescent="0.25">
      <c r="A190" s="473" t="s">
        <v>758</v>
      </c>
      <c r="B190" s="473" t="s">
        <v>690</v>
      </c>
      <c r="C190" s="472" t="s">
        <v>614</v>
      </c>
      <c r="D190" s="472" t="s">
        <v>5</v>
      </c>
      <c r="E190" s="617">
        <v>1</v>
      </c>
      <c r="F190" s="563"/>
      <c r="G190" s="560"/>
      <c r="H190" s="474"/>
      <c r="J190" s="599">
        <v>1</v>
      </c>
      <c r="K190" s="599"/>
    </row>
    <row r="191" spans="1:17" ht="42.75" x14ac:dyDescent="0.25">
      <c r="A191" s="473" t="s">
        <v>758</v>
      </c>
      <c r="B191" s="473" t="s">
        <v>691</v>
      </c>
      <c r="C191" s="472" t="s">
        <v>615</v>
      </c>
      <c r="D191" s="472" t="s">
        <v>5</v>
      </c>
      <c r="E191" s="617">
        <v>1</v>
      </c>
      <c r="F191" s="563"/>
      <c r="G191" s="474"/>
      <c r="H191" s="564"/>
      <c r="J191" s="599">
        <v>1</v>
      </c>
      <c r="K191" s="599"/>
      <c r="Q191" s="599">
        <v>1</v>
      </c>
    </row>
    <row r="192" spans="1:17" x14ac:dyDescent="0.25">
      <c r="A192" s="473" t="s">
        <v>764</v>
      </c>
      <c r="B192" s="473" t="s">
        <v>692</v>
      </c>
      <c r="C192" s="472" t="s">
        <v>616</v>
      </c>
      <c r="D192" s="472" t="s">
        <v>5</v>
      </c>
      <c r="E192" s="617">
        <v>4</v>
      </c>
      <c r="F192" s="563"/>
      <c r="G192" s="560"/>
      <c r="H192" s="474"/>
      <c r="J192" s="599">
        <v>4</v>
      </c>
      <c r="K192" s="599"/>
    </row>
    <row r="193" spans="1:11" ht="28.5" x14ac:dyDescent="0.25">
      <c r="A193" s="473" t="s">
        <v>764</v>
      </c>
      <c r="B193" s="473" t="s">
        <v>693</v>
      </c>
      <c r="C193" s="472" t="s">
        <v>617</v>
      </c>
      <c r="D193" s="472" t="s">
        <v>5</v>
      </c>
      <c r="E193" s="617">
        <v>4</v>
      </c>
      <c r="F193" s="563"/>
      <c r="G193" s="474"/>
      <c r="H193" s="564"/>
      <c r="J193" s="599">
        <v>4</v>
      </c>
      <c r="K193" s="599"/>
    </row>
    <row r="194" spans="1:11" ht="17.25" x14ac:dyDescent="0.25">
      <c r="A194" s="473"/>
      <c r="B194" s="473" t="s">
        <v>694</v>
      </c>
      <c r="C194" s="556" t="s">
        <v>633</v>
      </c>
      <c r="D194" s="559"/>
      <c r="E194" s="618"/>
      <c r="F194" s="562"/>
      <c r="G194" s="569"/>
      <c r="H194" s="570"/>
      <c r="J194" s="599"/>
      <c r="K194" s="599"/>
    </row>
    <row r="195" spans="1:11" ht="15" x14ac:dyDescent="0.25">
      <c r="A195" s="473" t="s">
        <v>783</v>
      </c>
      <c r="B195" s="473" t="s">
        <v>695</v>
      </c>
      <c r="C195" s="472" t="s">
        <v>618</v>
      </c>
      <c r="D195" s="472" t="s">
        <v>5</v>
      </c>
      <c r="E195" s="617">
        <v>5</v>
      </c>
      <c r="F195" s="563"/>
      <c r="G195" s="474"/>
      <c r="H195" s="564"/>
      <c r="J195" s="599">
        <v>5</v>
      </c>
      <c r="K195" s="599"/>
    </row>
    <row r="196" spans="1:11" ht="15" x14ac:dyDescent="0.25">
      <c r="A196" s="473" t="s">
        <v>784</v>
      </c>
      <c r="B196" s="473" t="s">
        <v>696</v>
      </c>
      <c r="C196" s="472" t="s">
        <v>619</v>
      </c>
      <c r="D196" s="472" t="s">
        <v>5</v>
      </c>
      <c r="E196" s="617">
        <v>5</v>
      </c>
      <c r="F196" s="563"/>
      <c r="G196" s="474"/>
      <c r="H196" s="564"/>
      <c r="J196" s="599">
        <v>5</v>
      </c>
      <c r="K196" s="599"/>
    </row>
    <row r="197" spans="1:11" ht="42.75" x14ac:dyDescent="0.25">
      <c r="A197" s="473" t="s">
        <v>774</v>
      </c>
      <c r="B197" s="473" t="s">
        <v>697</v>
      </c>
      <c r="C197" s="472" t="s">
        <v>620</v>
      </c>
      <c r="D197" s="472" t="s">
        <v>5</v>
      </c>
      <c r="E197" s="617">
        <v>1</v>
      </c>
      <c r="F197" s="563"/>
      <c r="G197" s="474"/>
      <c r="H197" s="564"/>
      <c r="J197" s="599">
        <v>1</v>
      </c>
      <c r="K197" s="599"/>
    </row>
    <row r="198" spans="1:11" ht="15" x14ac:dyDescent="0.25">
      <c r="B198" s="644"/>
      <c r="E198" s="619"/>
      <c r="F198" s="563"/>
      <c r="G198" s="474"/>
      <c r="H198" s="564"/>
      <c r="J198" s="599"/>
      <c r="K198" s="599"/>
    </row>
    <row r="199" spans="1:11" ht="15" x14ac:dyDescent="0.25">
      <c r="A199" s="480"/>
      <c r="B199" s="461" t="s">
        <v>652</v>
      </c>
      <c r="C199" s="461" t="s">
        <v>438</v>
      </c>
      <c r="D199" s="480"/>
      <c r="E199" s="620"/>
      <c r="F199" s="461"/>
      <c r="G199" s="571"/>
      <c r="H199" s="571"/>
      <c r="J199" s="599"/>
      <c r="K199" s="599"/>
    </row>
    <row r="200" spans="1:11" ht="15" x14ac:dyDescent="0.25">
      <c r="A200" s="473" t="s">
        <v>754</v>
      </c>
      <c r="B200" s="473" t="s">
        <v>658</v>
      </c>
      <c r="C200" s="472" t="s">
        <v>629</v>
      </c>
      <c r="D200" s="472" t="s">
        <v>634</v>
      </c>
      <c r="E200" s="617">
        <v>2091.2446491825308</v>
      </c>
      <c r="F200" s="563"/>
      <c r="G200" s="474"/>
      <c r="H200" s="564"/>
      <c r="J200" s="599">
        <v>2091.2446491825308</v>
      </c>
      <c r="K200" s="599"/>
    </row>
    <row r="201" spans="1:11" ht="15" x14ac:dyDescent="0.25">
      <c r="A201" s="473" t="s">
        <v>753</v>
      </c>
      <c r="B201" s="473" t="s">
        <v>659</v>
      </c>
      <c r="C201" s="472" t="s">
        <v>612</v>
      </c>
      <c r="D201" s="472" t="s">
        <v>635</v>
      </c>
      <c r="E201" s="617">
        <v>418.24892983650619</v>
      </c>
      <c r="F201" s="563"/>
      <c r="G201" s="474"/>
      <c r="H201" s="564"/>
      <c r="J201" s="599">
        <v>418.24892983650619</v>
      </c>
      <c r="K201" s="599"/>
    </row>
    <row r="202" spans="1:11" ht="42.75" x14ac:dyDescent="0.25">
      <c r="A202" s="477" t="s">
        <v>752</v>
      </c>
      <c r="B202" s="473" t="s">
        <v>698</v>
      </c>
      <c r="C202" s="472" t="s">
        <v>792</v>
      </c>
      <c r="D202" s="472" t="s">
        <v>39</v>
      </c>
      <c r="E202" s="617">
        <v>2.6592516167733926</v>
      </c>
      <c r="F202" s="563"/>
      <c r="G202" s="474"/>
      <c r="H202" s="564"/>
      <c r="J202" s="599">
        <v>2.6592516167733926</v>
      </c>
      <c r="K202" s="599"/>
    </row>
    <row r="203" spans="1:11" ht="42.75" x14ac:dyDescent="0.25">
      <c r="A203" s="477" t="s">
        <v>752</v>
      </c>
      <c r="B203" s="473" t="s">
        <v>699</v>
      </c>
      <c r="C203" s="472" t="s">
        <v>791</v>
      </c>
      <c r="D203" s="472" t="s">
        <v>39</v>
      </c>
      <c r="E203" s="617">
        <v>0.83976366845475603</v>
      </c>
      <c r="F203" s="563"/>
      <c r="G203" s="474"/>
      <c r="H203" s="564"/>
      <c r="J203" s="599">
        <v>0.83976366845475603</v>
      </c>
      <c r="K203" s="599"/>
    </row>
    <row r="204" spans="1:11" ht="71.25" x14ac:dyDescent="0.25">
      <c r="A204" s="477" t="s">
        <v>767</v>
      </c>
      <c r="B204" s="473" t="s">
        <v>700</v>
      </c>
      <c r="C204" s="472" t="s">
        <v>621</v>
      </c>
      <c r="D204" s="472" t="s">
        <v>36</v>
      </c>
      <c r="E204" s="617">
        <v>410.27960124999726</v>
      </c>
      <c r="F204" s="563"/>
      <c r="G204" s="474"/>
      <c r="H204" s="564"/>
      <c r="J204" s="599">
        <v>410.27960124999726</v>
      </c>
      <c r="K204" s="599"/>
    </row>
    <row r="205" spans="1:11" ht="42.75" x14ac:dyDescent="0.25">
      <c r="A205" s="477" t="s">
        <v>780</v>
      </c>
      <c r="B205" s="473" t="s">
        <v>701</v>
      </c>
      <c r="C205" s="472" t="s">
        <v>166</v>
      </c>
      <c r="D205" s="472" t="s">
        <v>4</v>
      </c>
      <c r="E205" s="617">
        <v>182.33411724913393</v>
      </c>
      <c r="F205" s="563"/>
      <c r="G205" s="478"/>
      <c r="H205" s="474"/>
      <c r="J205" s="599">
        <v>182.33411724913393</v>
      </c>
      <c r="K205" s="599"/>
    </row>
    <row r="206" spans="1:11" ht="42.75" x14ac:dyDescent="0.25">
      <c r="A206" s="477" t="s">
        <v>780</v>
      </c>
      <c r="B206" s="473" t="s">
        <v>702</v>
      </c>
      <c r="C206" s="472" t="s">
        <v>622</v>
      </c>
      <c r="D206" s="472" t="s">
        <v>4</v>
      </c>
      <c r="E206" s="617">
        <v>182.33411724913393</v>
      </c>
      <c r="F206" s="563"/>
      <c r="G206" s="474"/>
      <c r="H206" s="564"/>
      <c r="J206" s="599">
        <v>182.33411724913393</v>
      </c>
      <c r="K206" s="599"/>
    </row>
    <row r="207" spans="1:11" ht="42.75" x14ac:dyDescent="0.25">
      <c r="A207" s="477" t="s">
        <v>780</v>
      </c>
      <c r="B207" s="473" t="s">
        <v>703</v>
      </c>
      <c r="C207" s="472" t="s">
        <v>636</v>
      </c>
      <c r="D207" s="472" t="s">
        <v>4</v>
      </c>
      <c r="E207" s="617">
        <v>51.685004087218203</v>
      </c>
      <c r="F207" s="563"/>
      <c r="G207" s="478"/>
      <c r="H207" s="474"/>
      <c r="J207" s="599">
        <v>51.685004087218203</v>
      </c>
      <c r="K207" s="599"/>
    </row>
    <row r="208" spans="1:11" ht="42.75" x14ac:dyDescent="0.25">
      <c r="A208" s="477" t="s">
        <v>780</v>
      </c>
      <c r="B208" s="473" t="s">
        <v>704</v>
      </c>
      <c r="C208" s="472" t="s">
        <v>623</v>
      </c>
      <c r="D208" s="472" t="s">
        <v>4</v>
      </c>
      <c r="E208" s="617">
        <v>51.685004087218203</v>
      </c>
      <c r="F208" s="563"/>
      <c r="G208" s="474"/>
      <c r="H208" s="564"/>
      <c r="J208" s="599">
        <v>51.685004087218203</v>
      </c>
      <c r="K208" s="599">
        <v>234.01912133635213</v>
      </c>
    </row>
    <row r="209" spans="1:14" x14ac:dyDescent="0.25">
      <c r="A209" s="473" t="s">
        <v>785</v>
      </c>
      <c r="B209" s="473" t="s">
        <v>705</v>
      </c>
      <c r="C209" s="472" t="s">
        <v>624</v>
      </c>
      <c r="D209" s="472" t="s">
        <v>5</v>
      </c>
      <c r="E209" s="617">
        <v>5</v>
      </c>
      <c r="F209" s="563"/>
      <c r="G209" s="478"/>
      <c r="H209" s="474"/>
      <c r="J209" s="599">
        <v>5</v>
      </c>
      <c r="K209" s="599"/>
    </row>
    <row r="210" spans="1:14" ht="15" x14ac:dyDescent="0.25">
      <c r="A210" s="473" t="s">
        <v>785</v>
      </c>
      <c r="B210" s="473" t="s">
        <v>706</v>
      </c>
      <c r="C210" s="472" t="s">
        <v>637</v>
      </c>
      <c r="D210" s="472" t="s">
        <v>5</v>
      </c>
      <c r="E210" s="617">
        <v>5</v>
      </c>
      <c r="F210" s="563"/>
      <c r="G210" s="474"/>
      <c r="H210" s="564"/>
      <c r="J210" s="599">
        <v>5</v>
      </c>
      <c r="K210" s="599"/>
    </row>
    <row r="211" spans="1:14" x14ac:dyDescent="0.25">
      <c r="A211" s="473" t="s">
        <v>785</v>
      </c>
      <c r="B211" s="473" t="s">
        <v>707</v>
      </c>
      <c r="C211" s="472" t="s">
        <v>625</v>
      </c>
      <c r="D211" s="472" t="s">
        <v>5</v>
      </c>
      <c r="E211" s="617">
        <v>11</v>
      </c>
      <c r="F211" s="563"/>
      <c r="G211" s="478"/>
      <c r="H211" s="474"/>
      <c r="J211" s="599">
        <v>11</v>
      </c>
      <c r="K211" s="599"/>
    </row>
    <row r="212" spans="1:14" ht="15" x14ac:dyDescent="0.25">
      <c r="A212" s="473" t="s">
        <v>785</v>
      </c>
      <c r="B212" s="473" t="s">
        <v>708</v>
      </c>
      <c r="C212" s="472" t="s">
        <v>638</v>
      </c>
      <c r="D212" s="472" t="s">
        <v>5</v>
      </c>
      <c r="E212" s="617">
        <v>11</v>
      </c>
      <c r="F212" s="563"/>
      <c r="G212" s="474"/>
      <c r="H212" s="564"/>
      <c r="J212" s="599">
        <v>11</v>
      </c>
      <c r="K212" s="599"/>
    </row>
    <row r="213" spans="1:14" ht="15" x14ac:dyDescent="0.25">
      <c r="A213" s="473" t="s">
        <v>786</v>
      </c>
      <c r="B213" s="473" t="s">
        <v>709</v>
      </c>
      <c r="C213" s="472" t="s">
        <v>626</v>
      </c>
      <c r="D213" s="472" t="s">
        <v>5</v>
      </c>
      <c r="E213" s="617">
        <v>7</v>
      </c>
      <c r="F213" s="563"/>
      <c r="G213" s="474"/>
      <c r="H213" s="564"/>
      <c r="J213" s="599">
        <v>7</v>
      </c>
      <c r="K213" s="599"/>
    </row>
    <row r="214" spans="1:14" ht="15" x14ac:dyDescent="0.25">
      <c r="A214" s="561" t="s">
        <v>787</v>
      </c>
      <c r="B214" s="473" t="s">
        <v>710</v>
      </c>
      <c r="C214" s="472" t="s">
        <v>627</v>
      </c>
      <c r="D214" s="472" t="s">
        <v>4</v>
      </c>
      <c r="E214" s="617">
        <v>9.15</v>
      </c>
      <c r="F214" s="563"/>
      <c r="G214" s="474"/>
      <c r="H214" s="564"/>
      <c r="J214" s="599">
        <v>9.15</v>
      </c>
      <c r="K214" s="599"/>
    </row>
    <row r="215" spans="1:14" x14ac:dyDescent="0.25">
      <c r="A215" s="561" t="s">
        <v>787</v>
      </c>
      <c r="B215" s="473" t="s">
        <v>711</v>
      </c>
      <c r="C215" s="472" t="s">
        <v>639</v>
      </c>
      <c r="D215" s="472" t="s">
        <v>4</v>
      </c>
      <c r="E215" s="617">
        <v>5.0599999999999996</v>
      </c>
      <c r="F215" s="566"/>
      <c r="G215" s="474"/>
      <c r="H215" s="565"/>
      <c r="J215" s="599">
        <v>5.0599999999999996</v>
      </c>
      <c r="K215" s="599"/>
    </row>
    <row r="216" spans="1:14" x14ac:dyDescent="0.25">
      <c r="A216" s="561" t="s">
        <v>787</v>
      </c>
      <c r="B216" s="473" t="s">
        <v>712</v>
      </c>
      <c r="C216" s="472" t="s">
        <v>640</v>
      </c>
      <c r="D216" s="472" t="s">
        <v>4</v>
      </c>
      <c r="E216" s="617">
        <v>4.8599999999999994</v>
      </c>
      <c r="F216" s="474"/>
      <c r="G216" s="474"/>
      <c r="H216" s="565"/>
      <c r="J216" s="599">
        <v>4.8599999999999994</v>
      </c>
      <c r="K216" s="599"/>
      <c r="L216" s="599">
        <v>19.07</v>
      </c>
    </row>
    <row r="217" spans="1:14" ht="42.75" x14ac:dyDescent="0.25">
      <c r="A217" s="561"/>
      <c r="B217" s="473" t="s">
        <v>713</v>
      </c>
      <c r="C217" s="472" t="s">
        <v>641</v>
      </c>
      <c r="D217" s="472" t="s">
        <v>4</v>
      </c>
      <c r="E217" s="617">
        <v>6</v>
      </c>
      <c r="F217" s="474"/>
      <c r="G217" s="474"/>
      <c r="H217" s="565"/>
      <c r="J217" s="599">
        <v>6</v>
      </c>
      <c r="K217" s="599"/>
    </row>
    <row r="218" spans="1:14" ht="15" x14ac:dyDescent="0.25">
      <c r="A218" s="480"/>
      <c r="B218" s="461" t="s">
        <v>653</v>
      </c>
      <c r="C218" s="461" t="s">
        <v>439</v>
      </c>
      <c r="D218" s="480"/>
      <c r="E218" s="620"/>
      <c r="F218" s="461"/>
      <c r="G218" s="571"/>
      <c r="H218" s="591"/>
      <c r="J218" s="599"/>
      <c r="K218" s="599"/>
    </row>
    <row r="219" spans="1:14" x14ac:dyDescent="0.25">
      <c r="A219" s="473" t="s">
        <v>754</v>
      </c>
      <c r="B219" s="473" t="s">
        <v>660</v>
      </c>
      <c r="C219" s="472" t="s">
        <v>629</v>
      </c>
      <c r="D219" s="472" t="s">
        <v>634</v>
      </c>
      <c r="E219" s="617">
        <v>1324.7821442222919</v>
      </c>
      <c r="F219" s="474"/>
      <c r="G219" s="474"/>
      <c r="H219" s="565"/>
      <c r="J219" s="599">
        <v>1324.7821442222919</v>
      </c>
      <c r="K219" s="599"/>
    </row>
    <row r="220" spans="1:14" x14ac:dyDescent="0.25">
      <c r="A220" s="473" t="s">
        <v>753</v>
      </c>
      <c r="B220" s="473" t="s">
        <v>664</v>
      </c>
      <c r="C220" s="472" t="s">
        <v>612</v>
      </c>
      <c r="D220" s="472" t="s">
        <v>635</v>
      </c>
      <c r="E220" s="617">
        <v>264.9564288444584</v>
      </c>
      <c r="F220" s="474"/>
      <c r="G220" s="474"/>
      <c r="H220" s="565"/>
      <c r="J220" s="599">
        <v>264.9564288444584</v>
      </c>
      <c r="K220" s="599"/>
    </row>
    <row r="221" spans="1:14" ht="28.5" x14ac:dyDescent="0.25">
      <c r="A221" s="473" t="s">
        <v>771</v>
      </c>
      <c r="B221" s="473" t="s">
        <v>666</v>
      </c>
      <c r="C221" s="472" t="s">
        <v>642</v>
      </c>
      <c r="D221" s="472" t="s">
        <v>5</v>
      </c>
      <c r="E221" s="617">
        <v>38.790000000000646</v>
      </c>
      <c r="F221" s="474"/>
      <c r="G221" s="474"/>
      <c r="H221" s="565"/>
      <c r="J221" s="599">
        <v>38.790000000000646</v>
      </c>
      <c r="K221" s="599"/>
    </row>
    <row r="222" spans="1:14" ht="28.5" x14ac:dyDescent="0.25">
      <c r="A222" s="473" t="s">
        <v>771</v>
      </c>
      <c r="B222" s="473" t="s">
        <v>662</v>
      </c>
      <c r="C222" s="472" t="s">
        <v>643</v>
      </c>
      <c r="D222" s="472" t="s">
        <v>5</v>
      </c>
      <c r="E222" s="617">
        <v>24</v>
      </c>
      <c r="F222" s="474"/>
      <c r="G222" s="474"/>
      <c r="H222" s="565"/>
      <c r="J222" s="599">
        <v>24</v>
      </c>
      <c r="K222" s="599"/>
      <c r="N222" s="599">
        <v>24</v>
      </c>
    </row>
    <row r="223" spans="1:14" ht="42.75" x14ac:dyDescent="0.25">
      <c r="A223" s="561" t="s">
        <v>785</v>
      </c>
      <c r="B223" s="473" t="s">
        <v>667</v>
      </c>
      <c r="C223" s="472" t="s">
        <v>636</v>
      </c>
      <c r="D223" s="472" t="s">
        <v>4</v>
      </c>
      <c r="E223" s="617">
        <v>636.74257171150248</v>
      </c>
      <c r="F223" s="474"/>
      <c r="H223" s="474"/>
      <c r="J223" s="599">
        <v>636.74257171150248</v>
      </c>
      <c r="K223" s="599"/>
    </row>
    <row r="224" spans="1:14" ht="42.75" x14ac:dyDescent="0.25">
      <c r="A224" s="561" t="s">
        <v>785</v>
      </c>
      <c r="B224" s="473" t="s">
        <v>663</v>
      </c>
      <c r="C224" s="472" t="s">
        <v>623</v>
      </c>
      <c r="D224" s="472" t="s">
        <v>4</v>
      </c>
      <c r="E224" s="617">
        <v>636.74257171150248</v>
      </c>
      <c r="F224" s="474"/>
      <c r="G224" s="474"/>
      <c r="H224" s="565"/>
      <c r="J224" s="599">
        <v>636.74257171150248</v>
      </c>
      <c r="K224" s="599"/>
    </row>
    <row r="225" spans="1:17" ht="42.75" x14ac:dyDescent="0.25">
      <c r="A225" s="561" t="s">
        <v>785</v>
      </c>
      <c r="B225" s="473" t="s">
        <v>668</v>
      </c>
      <c r="C225" s="472" t="s">
        <v>644</v>
      </c>
      <c r="D225" s="472" t="s">
        <v>4</v>
      </c>
      <c r="E225" s="617">
        <v>578.10560031949478</v>
      </c>
      <c r="F225" s="474"/>
      <c r="H225" s="474"/>
      <c r="J225" s="599">
        <v>578.10560031949478</v>
      </c>
      <c r="K225" s="599"/>
    </row>
    <row r="226" spans="1:17" ht="42.75" x14ac:dyDescent="0.25">
      <c r="A226" s="561" t="s">
        <v>785</v>
      </c>
      <c r="B226" s="473" t="s">
        <v>669</v>
      </c>
      <c r="C226" s="472" t="s">
        <v>731</v>
      </c>
      <c r="D226" s="472" t="s">
        <v>4</v>
      </c>
      <c r="E226" s="617">
        <v>578.10560031949478</v>
      </c>
      <c r="F226" s="474"/>
      <c r="G226" s="474"/>
      <c r="H226" s="565"/>
      <c r="J226" s="599">
        <v>578.10560031949478</v>
      </c>
      <c r="K226" s="599"/>
    </row>
    <row r="227" spans="1:17" ht="42.75" x14ac:dyDescent="0.25">
      <c r="A227" s="561" t="s">
        <v>785</v>
      </c>
      <c r="B227" s="473" t="s">
        <v>670</v>
      </c>
      <c r="C227" s="472" t="s">
        <v>645</v>
      </c>
      <c r="D227" s="472" t="s">
        <v>4</v>
      </c>
      <c r="E227" s="617">
        <v>90.838855680297058</v>
      </c>
      <c r="F227" s="474"/>
      <c r="H227" s="474"/>
      <c r="J227" s="599">
        <v>90.838855680297058</v>
      </c>
      <c r="K227" s="599"/>
    </row>
    <row r="228" spans="1:17" ht="42.75" x14ac:dyDescent="0.25">
      <c r="A228" s="561" t="s">
        <v>785</v>
      </c>
      <c r="B228" s="473" t="s">
        <v>671</v>
      </c>
      <c r="C228" s="472" t="s">
        <v>732</v>
      </c>
      <c r="D228" s="472" t="s">
        <v>4</v>
      </c>
      <c r="E228" s="617">
        <v>90.838855680297058</v>
      </c>
      <c r="F228" s="474"/>
      <c r="G228" s="474"/>
      <c r="H228" s="565"/>
      <c r="J228" s="599">
        <v>90.838855680297058</v>
      </c>
      <c r="K228" s="599"/>
      <c r="M228" s="599">
        <v>1305.6870277112944</v>
      </c>
    </row>
    <row r="229" spans="1:17" ht="28.5" x14ac:dyDescent="0.25">
      <c r="A229" s="561" t="s">
        <v>788</v>
      </c>
      <c r="B229" s="473" t="s">
        <v>661</v>
      </c>
      <c r="C229" s="472" t="s">
        <v>646</v>
      </c>
      <c r="D229" s="472" t="s">
        <v>5</v>
      </c>
      <c r="E229" s="617">
        <v>3</v>
      </c>
      <c r="F229" s="474"/>
      <c r="G229" s="474"/>
      <c r="H229" s="565"/>
      <c r="J229" s="599">
        <v>3</v>
      </c>
      <c r="K229" s="599"/>
    </row>
    <row r="230" spans="1:17" x14ac:dyDescent="0.25">
      <c r="A230" s="561" t="s">
        <v>787</v>
      </c>
      <c r="B230" s="473" t="s">
        <v>714</v>
      </c>
      <c r="C230" s="472" t="s">
        <v>173</v>
      </c>
      <c r="D230" s="472" t="s">
        <v>11</v>
      </c>
      <c r="E230" s="617">
        <v>4.8899999999999997</v>
      </c>
      <c r="F230" s="474"/>
      <c r="G230" s="474"/>
      <c r="H230" s="565"/>
      <c r="J230" s="599">
        <v>4.8899999999999997</v>
      </c>
      <c r="K230" s="599"/>
    </row>
    <row r="231" spans="1:17" x14ac:dyDescent="0.25">
      <c r="A231" s="561" t="s">
        <v>787</v>
      </c>
      <c r="B231" s="473" t="s">
        <v>665</v>
      </c>
      <c r="C231" s="472" t="s">
        <v>640</v>
      </c>
      <c r="D231" s="472" t="s">
        <v>11</v>
      </c>
      <c r="E231" s="617">
        <v>4.66</v>
      </c>
      <c r="F231" s="474"/>
      <c r="G231" s="474"/>
      <c r="H231" s="565"/>
      <c r="J231" s="599">
        <v>4.66</v>
      </c>
      <c r="K231" s="599"/>
    </row>
    <row r="232" spans="1:17" x14ac:dyDescent="0.25">
      <c r="A232" s="561" t="s">
        <v>787</v>
      </c>
      <c r="B232" s="473" t="s">
        <v>715</v>
      </c>
      <c r="C232" s="472" t="s">
        <v>647</v>
      </c>
      <c r="D232" s="472" t="s">
        <v>11</v>
      </c>
      <c r="E232" s="617">
        <v>1</v>
      </c>
      <c r="F232" s="474"/>
      <c r="G232" s="474"/>
      <c r="H232" s="565"/>
      <c r="J232" s="599">
        <v>1</v>
      </c>
      <c r="K232" s="599"/>
    </row>
    <row r="233" spans="1:17" x14ac:dyDescent="0.25">
      <c r="A233" s="561" t="s">
        <v>787</v>
      </c>
      <c r="B233" s="473" t="s">
        <v>716</v>
      </c>
      <c r="C233" s="472" t="s">
        <v>648</v>
      </c>
      <c r="D233" s="472" t="s">
        <v>11</v>
      </c>
      <c r="E233" s="617">
        <v>3.09</v>
      </c>
      <c r="F233" s="474"/>
      <c r="G233" s="474"/>
      <c r="H233" s="565"/>
      <c r="J233" s="599">
        <v>3.09</v>
      </c>
      <c r="K233" s="599"/>
    </row>
    <row r="234" spans="1:17" x14ac:dyDescent="0.25">
      <c r="A234" s="561" t="s">
        <v>787</v>
      </c>
      <c r="B234" s="473" t="s">
        <v>717</v>
      </c>
      <c r="C234" s="472" t="s">
        <v>649</v>
      </c>
      <c r="D234" s="472" t="s">
        <v>11</v>
      </c>
      <c r="E234" s="617">
        <v>15.990000000000002</v>
      </c>
      <c r="F234" s="474"/>
      <c r="G234" s="474"/>
      <c r="H234" s="565"/>
      <c r="J234" s="599">
        <v>15.990000000000002</v>
      </c>
      <c r="K234" s="599"/>
    </row>
    <row r="235" spans="1:17" x14ac:dyDescent="0.25">
      <c r="A235" s="561" t="s">
        <v>787</v>
      </c>
      <c r="B235" s="473" t="s">
        <v>718</v>
      </c>
      <c r="C235" s="472" t="s">
        <v>650</v>
      </c>
      <c r="D235" s="472" t="s">
        <v>11</v>
      </c>
      <c r="E235" s="617">
        <v>3.65</v>
      </c>
      <c r="F235" s="474"/>
      <c r="G235" s="474"/>
      <c r="H235" s="565"/>
      <c r="J235" s="599">
        <v>3.65</v>
      </c>
      <c r="K235" s="599"/>
    </row>
    <row r="236" spans="1:17" x14ac:dyDescent="0.25">
      <c r="A236" s="561" t="s">
        <v>787</v>
      </c>
      <c r="B236" s="473" t="s">
        <v>719</v>
      </c>
      <c r="C236" s="472" t="s">
        <v>651</v>
      </c>
      <c r="D236" s="472" t="s">
        <v>11</v>
      </c>
      <c r="E236" s="617">
        <v>1.05</v>
      </c>
      <c r="F236" s="474"/>
      <c r="G236" s="474"/>
      <c r="H236" s="565"/>
      <c r="J236" s="599">
        <v>1.05</v>
      </c>
      <c r="K236" s="599"/>
      <c r="O236" s="599">
        <v>34.33</v>
      </c>
    </row>
    <row r="237" spans="1:17" ht="15" thickBot="1" x14ac:dyDescent="0.3">
      <c r="K237" s="599">
        <v>15387.560944954248</v>
      </c>
      <c r="L237" s="599">
        <v>50.045000000000101</v>
      </c>
      <c r="M237" s="599">
        <v>6245.1617735489981</v>
      </c>
      <c r="N237" s="599">
        <v>224</v>
      </c>
      <c r="O237" s="599">
        <v>34.33</v>
      </c>
      <c r="P237" s="599">
        <v>3725.8408406302174</v>
      </c>
      <c r="Q237" s="599">
        <v>34</v>
      </c>
    </row>
    <row r="238" spans="1:17" ht="15" x14ac:dyDescent="0.25">
      <c r="B238" s="513"/>
      <c r="C238" s="514"/>
      <c r="D238" s="514"/>
      <c r="E238" s="622"/>
      <c r="F238" s="514"/>
      <c r="G238" s="517" t="s">
        <v>177</v>
      </c>
      <c r="H238" s="517" t="s">
        <v>426</v>
      </c>
      <c r="K238" s="478" t="s">
        <v>803</v>
      </c>
      <c r="L238" s="478" t="s">
        <v>804</v>
      </c>
      <c r="M238" s="478" t="s">
        <v>805</v>
      </c>
      <c r="N238" s="478" t="s">
        <v>806</v>
      </c>
      <c r="O238" s="478" t="s">
        <v>807</v>
      </c>
      <c r="P238" s="478" t="s">
        <v>808</v>
      </c>
    </row>
    <row r="239" spans="1:17" s="573" customFormat="1" x14ac:dyDescent="0.25">
      <c r="B239" s="550" t="s">
        <v>154</v>
      </c>
      <c r="C239" s="551"/>
      <c r="D239" s="551"/>
      <c r="E239" s="623"/>
      <c r="F239" s="551"/>
      <c r="G239" s="552"/>
      <c r="H239" s="552"/>
    </row>
    <row r="240" spans="1:17" s="573" customFormat="1" x14ac:dyDescent="0.25">
      <c r="B240" s="550" t="s">
        <v>244</v>
      </c>
      <c r="C240" s="551"/>
      <c r="D240" s="551"/>
      <c r="E240" s="623"/>
      <c r="F240" s="551"/>
      <c r="G240" s="552"/>
      <c r="H240" s="552"/>
    </row>
    <row r="241" spans="2:20" s="573" customFormat="1" x14ac:dyDescent="0.25">
      <c r="B241" s="550" t="s">
        <v>245</v>
      </c>
      <c r="C241" s="551"/>
      <c r="D241" s="551"/>
      <c r="E241" s="623"/>
      <c r="F241" s="551"/>
      <c r="G241" s="552"/>
      <c r="H241" s="552"/>
    </row>
    <row r="242" spans="2:20" s="573" customFormat="1" x14ac:dyDescent="0.25">
      <c r="B242" s="550" t="s">
        <v>654</v>
      </c>
      <c r="C242" s="551"/>
      <c r="D242" s="551"/>
      <c r="E242" s="623"/>
      <c r="F242" s="551"/>
      <c r="G242" s="552"/>
      <c r="H242" s="552"/>
    </row>
    <row r="243" spans="2:20" ht="20.25" customHeight="1" x14ac:dyDescent="0.25">
      <c r="B243" s="681" t="s">
        <v>441</v>
      </c>
      <c r="C243" s="682"/>
      <c r="D243" s="682"/>
      <c r="E243" s="682"/>
      <c r="F243" s="682"/>
      <c r="G243" s="553"/>
      <c r="H243" s="574"/>
    </row>
    <row r="244" spans="2:20" ht="20.25" customHeight="1" x14ac:dyDescent="0.25">
      <c r="B244" s="681" t="s">
        <v>442</v>
      </c>
      <c r="C244" s="682"/>
      <c r="D244" s="682"/>
      <c r="E244" s="682"/>
      <c r="F244" s="682"/>
      <c r="G244" s="554"/>
      <c r="H244" s="553"/>
    </row>
    <row r="245" spans="2:20" ht="20.25" customHeight="1" x14ac:dyDescent="0.25">
      <c r="B245" s="678" t="s">
        <v>742</v>
      </c>
      <c r="C245" s="679"/>
      <c r="D245" s="680"/>
      <c r="E245" s="624"/>
      <c r="F245" s="516"/>
      <c r="G245" s="518"/>
      <c r="H245" s="519"/>
      <c r="T245" s="640"/>
    </row>
    <row r="246" spans="2:20" ht="20.25" customHeight="1" x14ac:dyDescent="0.25">
      <c r="B246" s="678" t="s">
        <v>70</v>
      </c>
      <c r="C246" s="679"/>
      <c r="D246" s="680"/>
      <c r="E246" s="624"/>
      <c r="F246" s="516"/>
      <c r="G246" s="518"/>
      <c r="H246" s="519"/>
      <c r="T246" s="639"/>
    </row>
    <row r="247" spans="2:20" ht="20.25" customHeight="1" x14ac:dyDescent="0.25">
      <c r="B247" s="678" t="s">
        <v>443</v>
      </c>
      <c r="C247" s="679"/>
      <c r="D247" s="680"/>
      <c r="E247" s="624"/>
      <c r="F247" s="516"/>
      <c r="G247" s="518"/>
      <c r="H247" s="519"/>
    </row>
    <row r="248" spans="2:20" ht="20.25" customHeight="1" x14ac:dyDescent="0.25">
      <c r="B248" s="678" t="s">
        <v>428</v>
      </c>
      <c r="C248" s="679"/>
      <c r="D248" s="680"/>
      <c r="E248" s="624"/>
      <c r="F248" s="516"/>
      <c r="G248" s="575"/>
      <c r="H248" s="522"/>
    </row>
    <row r="249" spans="2:20" ht="20.25" customHeight="1" x14ac:dyDescent="0.25">
      <c r="B249" s="515" t="s">
        <v>476</v>
      </c>
      <c r="C249" s="486"/>
      <c r="D249" s="486"/>
      <c r="E249" s="625"/>
      <c r="F249" s="486"/>
      <c r="G249" s="520"/>
      <c r="H249" s="523"/>
    </row>
    <row r="250" spans="2:20" ht="20.25" customHeight="1" thickBot="1" x14ac:dyDescent="0.3">
      <c r="B250" s="676" t="s">
        <v>608</v>
      </c>
      <c r="C250" s="677"/>
      <c r="D250" s="677"/>
      <c r="E250" s="677"/>
      <c r="F250" s="629"/>
      <c r="G250" s="521"/>
      <c r="H250" s="524"/>
    </row>
    <row r="251" spans="2:20" ht="20.25" customHeight="1" thickBot="1" x14ac:dyDescent="0.3">
      <c r="B251" s="525"/>
      <c r="C251" s="525"/>
      <c r="D251" s="525"/>
      <c r="E251" s="626"/>
      <c r="F251" s="526"/>
      <c r="G251" s="525"/>
      <c r="H251" s="526"/>
    </row>
    <row r="252" spans="2:20" ht="20.25" customHeight="1" thickBot="1" x14ac:dyDescent="0.3">
      <c r="B252" s="673" t="s">
        <v>427</v>
      </c>
      <c r="C252" s="674"/>
      <c r="D252" s="674"/>
      <c r="E252" s="675"/>
      <c r="F252" s="540">
        <v>0.01</v>
      </c>
      <c r="G252" s="527"/>
      <c r="H252" s="478"/>
    </row>
    <row r="253" spans="2:20" ht="15" thickBot="1" x14ac:dyDescent="0.3">
      <c r="J253" s="592"/>
    </row>
    <row r="254" spans="2:20" ht="20.25" customHeight="1" thickBot="1" x14ac:dyDescent="0.3">
      <c r="B254" s="673" t="s">
        <v>744</v>
      </c>
      <c r="C254" s="674"/>
      <c r="D254" s="674"/>
      <c r="E254" s="675"/>
      <c r="F254" s="540"/>
      <c r="G254" s="593"/>
      <c r="H254" s="478"/>
    </row>
    <row r="255" spans="2:20" x14ac:dyDescent="0.25">
      <c r="J255" s="592"/>
    </row>
    <row r="256" spans="2:20" ht="20.25" hidden="1" customHeight="1" x14ac:dyDescent="0.25">
      <c r="B256" s="673" t="s">
        <v>745</v>
      </c>
      <c r="C256" s="674"/>
      <c r="D256" s="674"/>
      <c r="E256" s="675"/>
      <c r="F256" s="540"/>
      <c r="G256" s="527">
        <v>1401625435</v>
      </c>
      <c r="H256" s="594"/>
    </row>
    <row r="257" spans="2:9" hidden="1" x14ac:dyDescent="0.25">
      <c r="H257" s="576"/>
    </row>
    <row r="258" spans="2:9" ht="20.25" hidden="1" customHeight="1" x14ac:dyDescent="0.25">
      <c r="B258" s="673" t="s">
        <v>746</v>
      </c>
      <c r="C258" s="674"/>
      <c r="D258" s="674"/>
      <c r="E258" s="675"/>
      <c r="F258" s="540"/>
      <c r="G258" s="527">
        <v>24734565956.952187</v>
      </c>
      <c r="H258" s="594"/>
      <c r="I258" s="595"/>
    </row>
    <row r="259" spans="2:9" hidden="1" x14ac:dyDescent="0.25"/>
    <row r="260" spans="2:9" x14ac:dyDescent="0.25">
      <c r="H260" s="598"/>
    </row>
    <row r="263" spans="2:9" x14ac:dyDescent="0.25">
      <c r="G263" s="627"/>
    </row>
    <row r="267" spans="2:9" x14ac:dyDescent="0.25">
      <c r="G267" s="627"/>
    </row>
  </sheetData>
  <mergeCells count="15">
    <mergeCell ref="B254:E254"/>
    <mergeCell ref="B256:E256"/>
    <mergeCell ref="B258:E258"/>
    <mergeCell ref="A4:F4"/>
    <mergeCell ref="B245:D245"/>
    <mergeCell ref="B246:D246"/>
    <mergeCell ref="B247:D247"/>
    <mergeCell ref="B248:D248"/>
    <mergeCell ref="B250:E250"/>
    <mergeCell ref="B252:E252"/>
    <mergeCell ref="A2:F2"/>
    <mergeCell ref="A3:F3"/>
    <mergeCell ref="A5:F5"/>
    <mergeCell ref="B243:F243"/>
    <mergeCell ref="B244:F24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dimension ref="A2:H31"/>
  <sheetViews>
    <sheetView tabSelected="1" showWhiteSpace="0" view="pageBreakPreview" zoomScaleNormal="100" zoomScaleSheetLayoutView="100" workbookViewId="0">
      <selection activeCell="H4" sqref="H4"/>
    </sheetView>
  </sheetViews>
  <sheetFormatPr baseColWidth="10" defaultColWidth="11.42578125" defaultRowHeight="14.25" x14ac:dyDescent="0.25"/>
  <cols>
    <col min="1" max="1" width="9.7109375" style="1" bestFit="1" customWidth="1"/>
    <col min="2" max="2" width="5.28515625" style="1" bestFit="1" customWidth="1"/>
    <col min="3" max="3" width="20.140625" style="1" customWidth="1"/>
    <col min="4" max="4" width="19.42578125" style="1" customWidth="1"/>
    <col min="5" max="5" width="10.28515625" style="1" bestFit="1" customWidth="1"/>
    <col min="6" max="6" width="12.140625" style="1" bestFit="1" customWidth="1"/>
    <col min="7" max="7" width="12.7109375" style="1" bestFit="1" customWidth="1"/>
    <col min="8" max="8" width="16.28515625" style="1" bestFit="1" customWidth="1"/>
    <col min="9" max="9" width="12.7109375" style="1" bestFit="1" customWidth="1"/>
    <col min="10" max="16384" width="11.42578125" style="1"/>
  </cols>
  <sheetData>
    <row r="2" spans="1:8" ht="42.75" customHeight="1" x14ac:dyDescent="0.25">
      <c r="A2" s="693"/>
      <c r="B2" s="694"/>
      <c r="C2" s="695" t="str">
        <f>+RESUMEN!B4</f>
        <v>OPTIMIZACIÓN REDES DE ACUEDUCTO Y ALCANTARILLADO RESIDUAL Y PLUVIAL DEL MUNICIPIO DE TÁMESIS - ANTIOQUIA</v>
      </c>
      <c r="D2" s="695"/>
      <c r="E2" s="695"/>
      <c r="F2" s="695"/>
      <c r="G2" s="695"/>
      <c r="H2" s="696"/>
    </row>
    <row r="3" spans="1:8" s="2" customFormat="1" x14ac:dyDescent="0.25">
      <c r="A3" s="41" t="s">
        <v>35</v>
      </c>
      <c r="B3" s="43" t="s">
        <v>0</v>
      </c>
      <c r="C3" s="697" t="s">
        <v>12</v>
      </c>
      <c r="D3" s="698"/>
      <c r="E3" s="698"/>
      <c r="F3" s="698"/>
      <c r="G3" s="699"/>
      <c r="H3" s="32" t="s">
        <v>13</v>
      </c>
    </row>
    <row r="4" spans="1:8" s="2" customFormat="1" ht="14.25" customHeight="1" x14ac:dyDescent="0.25">
      <c r="A4" s="42"/>
      <c r="B4" s="149"/>
      <c r="C4" s="700"/>
      <c r="D4" s="701"/>
      <c r="E4" s="701"/>
      <c r="F4" s="701"/>
      <c r="G4" s="702"/>
      <c r="H4" s="30"/>
    </row>
    <row r="5" spans="1:8" s="2" customFormat="1" x14ac:dyDescent="0.25">
      <c r="A5" s="24"/>
      <c r="B5" s="33"/>
      <c r="C5" s="33"/>
      <c r="D5" s="33"/>
      <c r="E5" s="22"/>
      <c r="F5" s="23"/>
      <c r="G5" s="22"/>
      <c r="H5" s="21"/>
    </row>
    <row r="6" spans="1:8" s="2" customFormat="1" x14ac:dyDescent="0.25">
      <c r="A6" s="687" t="s">
        <v>14</v>
      </c>
      <c r="B6" s="688"/>
      <c r="C6" s="688"/>
      <c r="D6" s="688"/>
      <c r="E6" s="688"/>
      <c r="F6" s="3"/>
      <c r="G6" s="4"/>
      <c r="H6" s="28"/>
    </row>
    <row r="7" spans="1:8" s="2" customFormat="1" x14ac:dyDescent="0.25">
      <c r="A7" s="689" t="s">
        <v>1</v>
      </c>
      <c r="B7" s="691"/>
      <c r="C7" s="691"/>
      <c r="D7" s="691"/>
      <c r="E7" s="5" t="s">
        <v>2</v>
      </c>
      <c r="F7" s="6" t="s">
        <v>10</v>
      </c>
      <c r="G7" s="5" t="s">
        <v>15</v>
      </c>
      <c r="H7" s="27" t="s">
        <v>16</v>
      </c>
    </row>
    <row r="8" spans="1:8" s="2" customFormat="1" x14ac:dyDescent="0.25">
      <c r="A8" s="685"/>
      <c r="B8" s="686"/>
      <c r="C8" s="686"/>
      <c r="D8" s="686"/>
      <c r="E8" s="9"/>
      <c r="F8" s="9"/>
      <c r="G8" s="9"/>
      <c r="H8" s="29">
        <f>ROUND(F8*G8,2)</f>
        <v>0</v>
      </c>
    </row>
    <row r="9" spans="1:8" s="2" customFormat="1" x14ac:dyDescent="0.25">
      <c r="A9" s="685"/>
      <c r="B9" s="686"/>
      <c r="C9" s="686"/>
      <c r="D9" s="686"/>
      <c r="E9" s="9"/>
      <c r="F9" s="9"/>
      <c r="G9" s="9"/>
      <c r="H9" s="29" t="str">
        <f>IF(OR(F9="",G9=""),"",ROUND(F9*G9,0))</f>
        <v/>
      </c>
    </row>
    <row r="10" spans="1:8" s="2" customFormat="1" x14ac:dyDescent="0.25">
      <c r="A10" s="685"/>
      <c r="B10" s="686"/>
      <c r="C10" s="686"/>
      <c r="D10" s="686"/>
      <c r="E10" s="9" t="s">
        <v>17</v>
      </c>
      <c r="F10" s="9"/>
      <c r="G10" s="9" t="s">
        <v>17</v>
      </c>
      <c r="H10" s="29" t="str">
        <f>IF(OR(F10="",G10=""),"",ROUND(F10*G10,0))</f>
        <v/>
      </c>
    </row>
    <row r="11" spans="1:8" s="2" customFormat="1" x14ac:dyDescent="0.25">
      <c r="A11" s="24"/>
      <c r="B11" s="33"/>
      <c r="C11" s="33"/>
      <c r="D11" s="33"/>
      <c r="E11" s="22"/>
      <c r="F11" s="23"/>
      <c r="G11" s="5" t="s">
        <v>18</v>
      </c>
      <c r="H11" s="25">
        <f>SUM(H8:H10)</f>
        <v>0</v>
      </c>
    </row>
    <row r="12" spans="1:8" s="2" customFormat="1" x14ac:dyDescent="0.25">
      <c r="A12" s="24"/>
      <c r="B12" s="33"/>
      <c r="C12" s="33"/>
      <c r="D12" s="33"/>
      <c r="E12" s="22"/>
      <c r="F12" s="23"/>
      <c r="G12" s="22"/>
      <c r="H12" s="21"/>
    </row>
    <row r="13" spans="1:8" s="2" customFormat="1" x14ac:dyDescent="0.25">
      <c r="A13" s="687" t="s">
        <v>19</v>
      </c>
      <c r="B13" s="688"/>
      <c r="C13" s="688"/>
      <c r="D13" s="688"/>
      <c r="E13" s="688"/>
      <c r="F13" s="10"/>
      <c r="G13" s="4"/>
      <c r="H13" s="28"/>
    </row>
    <row r="14" spans="1:8" s="2" customFormat="1" x14ac:dyDescent="0.25">
      <c r="A14" s="689" t="s">
        <v>1</v>
      </c>
      <c r="B14" s="690"/>
      <c r="C14" s="690"/>
      <c r="D14" s="690"/>
      <c r="E14" s="5" t="s">
        <v>2</v>
      </c>
      <c r="F14" s="6" t="s">
        <v>20</v>
      </c>
      <c r="G14" s="5" t="s">
        <v>15</v>
      </c>
      <c r="H14" s="27" t="s">
        <v>16</v>
      </c>
    </row>
    <row r="15" spans="1:8" s="2" customFormat="1" x14ac:dyDescent="0.25">
      <c r="A15" s="685" t="s">
        <v>24</v>
      </c>
      <c r="B15" s="686"/>
      <c r="C15" s="686"/>
      <c r="D15" s="686"/>
      <c r="E15" s="8" t="s">
        <v>25</v>
      </c>
      <c r="F15" s="15">
        <v>0.05</v>
      </c>
      <c r="G15" s="8">
        <f>+H29</f>
        <v>0</v>
      </c>
      <c r="H15" s="29"/>
    </row>
    <row r="16" spans="1:8" s="2" customFormat="1" x14ac:dyDescent="0.25">
      <c r="A16" s="685"/>
      <c r="B16" s="686"/>
      <c r="C16" s="686"/>
      <c r="D16" s="686"/>
      <c r="E16" s="8"/>
      <c r="F16" s="9"/>
      <c r="G16" s="8"/>
      <c r="H16" s="29"/>
    </row>
    <row r="17" spans="1:8" s="2" customFormat="1" x14ac:dyDescent="0.25">
      <c r="A17" s="24"/>
      <c r="B17" s="33"/>
      <c r="C17" s="33"/>
      <c r="D17" s="33"/>
      <c r="E17" s="22"/>
      <c r="F17" s="23"/>
      <c r="G17" s="5" t="s">
        <v>18</v>
      </c>
      <c r="H17" s="25">
        <f>+H15</f>
        <v>0</v>
      </c>
    </row>
    <row r="18" spans="1:8" s="2" customFormat="1" x14ac:dyDescent="0.25">
      <c r="A18" s="24"/>
      <c r="B18" s="33"/>
      <c r="C18" s="33"/>
      <c r="D18" s="33"/>
      <c r="E18" s="22"/>
      <c r="F18" s="23"/>
      <c r="G18" s="22"/>
      <c r="H18" s="21"/>
    </row>
    <row r="19" spans="1:8" s="2" customFormat="1" x14ac:dyDescent="0.25">
      <c r="A19" s="687" t="s">
        <v>21</v>
      </c>
      <c r="B19" s="688"/>
      <c r="C19" s="688"/>
      <c r="D19" s="688"/>
      <c r="E19" s="688"/>
      <c r="F19" s="10"/>
      <c r="G19" s="4"/>
      <c r="H19" s="28"/>
    </row>
    <row r="20" spans="1:8" s="2" customFormat="1" x14ac:dyDescent="0.25">
      <c r="A20" s="689" t="s">
        <v>1</v>
      </c>
      <c r="B20" s="690"/>
      <c r="C20" s="690"/>
      <c r="D20" s="690"/>
      <c r="E20" s="5" t="s">
        <v>2</v>
      </c>
      <c r="F20" s="6" t="s">
        <v>20</v>
      </c>
      <c r="G20" s="5" t="s">
        <v>15</v>
      </c>
      <c r="H20" s="27" t="s">
        <v>16</v>
      </c>
    </row>
    <row r="21" spans="1:8" s="2" customFormat="1" x14ac:dyDescent="0.25">
      <c r="A21" s="703"/>
      <c r="B21" s="704"/>
      <c r="C21" s="704"/>
      <c r="D21" s="704"/>
      <c r="E21" s="11"/>
      <c r="F21" s="12"/>
      <c r="G21" s="11"/>
      <c r="H21" s="29">
        <f>ROUND(F21*G21,2)</f>
        <v>0</v>
      </c>
    </row>
    <row r="22" spans="1:8" s="2" customFormat="1" x14ac:dyDescent="0.25">
      <c r="A22" s="685"/>
      <c r="B22" s="686"/>
      <c r="C22" s="686"/>
      <c r="D22" s="686"/>
      <c r="E22" s="7"/>
      <c r="F22" s="13"/>
      <c r="G22" s="8"/>
      <c r="H22" s="26" t="str">
        <f>IF(OR(F22="",G22=""),"",ROUND(F22*G22,0))</f>
        <v/>
      </c>
    </row>
    <row r="23" spans="1:8" s="2" customFormat="1" x14ac:dyDescent="0.25">
      <c r="A23" s="24"/>
      <c r="B23" s="33"/>
      <c r="C23" s="33"/>
      <c r="D23" s="33"/>
      <c r="E23" s="22"/>
      <c r="F23" s="23"/>
      <c r="G23" s="5" t="s">
        <v>18</v>
      </c>
      <c r="H23" s="25">
        <f>SUM(H21:H22)</f>
        <v>0</v>
      </c>
    </row>
    <row r="24" spans="1:8" s="2" customFormat="1" x14ac:dyDescent="0.25">
      <c r="A24" s="24"/>
      <c r="B24" s="33"/>
      <c r="C24" s="33"/>
      <c r="D24" s="33"/>
      <c r="E24" s="22"/>
      <c r="F24" s="23"/>
      <c r="G24" s="22"/>
      <c r="H24" s="21"/>
    </row>
    <row r="25" spans="1:8" s="2" customFormat="1" x14ac:dyDescent="0.25">
      <c r="A25" s="687" t="s">
        <v>22</v>
      </c>
      <c r="B25" s="688"/>
      <c r="C25" s="688"/>
      <c r="D25" s="688"/>
      <c r="E25" s="688"/>
      <c r="F25" s="10"/>
      <c r="G25" s="4"/>
      <c r="H25" s="28"/>
    </row>
    <row r="26" spans="1:8" s="2" customFormat="1" ht="14.25" customHeight="1" x14ac:dyDescent="0.25">
      <c r="A26" s="691" t="s">
        <v>1</v>
      </c>
      <c r="B26" s="691"/>
      <c r="C26" s="691"/>
      <c r="D26" s="691"/>
      <c r="E26" s="45" t="s">
        <v>2</v>
      </c>
      <c r="F26" s="45" t="s">
        <v>15</v>
      </c>
      <c r="G26" s="5" t="s">
        <v>20</v>
      </c>
      <c r="H26" s="27" t="s">
        <v>16</v>
      </c>
    </row>
    <row r="27" spans="1:8" s="2" customFormat="1" ht="14.25" customHeight="1" x14ac:dyDescent="0.25">
      <c r="A27" s="690" t="e">
        <f>+#REF!</f>
        <v>#REF!</v>
      </c>
      <c r="B27" s="690"/>
      <c r="C27" s="690"/>
      <c r="D27" s="690"/>
      <c r="E27" s="112" t="s">
        <v>30</v>
      </c>
      <c r="F27" s="31"/>
      <c r="G27" s="16"/>
      <c r="H27" s="29"/>
    </row>
    <row r="28" spans="1:8" s="2" customFormat="1" x14ac:dyDescent="0.25">
      <c r="A28" s="34"/>
      <c r="B28" s="35"/>
      <c r="C28" s="36"/>
      <c r="D28" s="37"/>
      <c r="E28" s="38"/>
      <c r="F28" s="23"/>
      <c r="G28" s="14"/>
      <c r="H28" s="26"/>
    </row>
    <row r="29" spans="1:8" s="2" customFormat="1" x14ac:dyDescent="0.25">
      <c r="A29" s="24"/>
      <c r="B29" s="33"/>
      <c r="C29" s="33"/>
      <c r="D29" s="33"/>
      <c r="E29" s="22"/>
      <c r="F29" s="23"/>
      <c r="G29" s="5" t="s">
        <v>18</v>
      </c>
      <c r="H29" s="25"/>
    </row>
    <row r="30" spans="1:8" s="2" customFormat="1" x14ac:dyDescent="0.25">
      <c r="A30" s="24"/>
      <c r="B30" s="33"/>
      <c r="C30" s="33"/>
      <c r="D30" s="33"/>
      <c r="E30" s="22"/>
      <c r="F30" s="23"/>
      <c r="G30" s="22"/>
      <c r="H30" s="21"/>
    </row>
    <row r="31" spans="1:8" s="2" customFormat="1" ht="15" thickBot="1" x14ac:dyDescent="0.3">
      <c r="A31" s="20"/>
      <c r="B31" s="39"/>
      <c r="C31" s="39"/>
      <c r="D31" s="39"/>
      <c r="E31" s="19"/>
      <c r="F31" s="692" t="s">
        <v>23</v>
      </c>
      <c r="G31" s="692"/>
      <c r="H31" s="40">
        <f>ROUND(H29+H23+H17+H11,0)</f>
        <v>0</v>
      </c>
    </row>
  </sheetData>
  <dataConsolidate/>
  <mergeCells count="21">
    <mergeCell ref="A20:D20"/>
    <mergeCell ref="A21:D21"/>
    <mergeCell ref="A22:D22"/>
    <mergeCell ref="A2:B2"/>
    <mergeCell ref="C2:H2"/>
    <mergeCell ref="C3:G3"/>
    <mergeCell ref="C4:G4"/>
    <mergeCell ref="A8:D8"/>
    <mergeCell ref="A9:D9"/>
    <mergeCell ref="A10:D10"/>
    <mergeCell ref="A6:E6"/>
    <mergeCell ref="A7:D7"/>
    <mergeCell ref="A16:D16"/>
    <mergeCell ref="A19:E19"/>
    <mergeCell ref="F31:G31"/>
    <mergeCell ref="A13:E13"/>
    <mergeCell ref="A14:D14"/>
    <mergeCell ref="A25:E25"/>
    <mergeCell ref="A15:D15"/>
    <mergeCell ref="A26:D26"/>
    <mergeCell ref="A27:D27"/>
  </mergeCells>
  <conditionalFormatting sqref="C4">
    <cfRule type="expression" dxfId="1" priority="284" stopIfTrue="1">
      <formula>C4="Nombre"</formula>
    </cfRule>
  </conditionalFormatting>
  <conditionalFormatting sqref="H4">
    <cfRule type="expression" dxfId="0" priority="283" stopIfTrue="1">
      <formula>H4="Unidad"</formula>
    </cfRule>
  </conditionalFormatting>
  <dataValidations count="4">
    <dataValidation type="list" allowBlank="1" showInputMessage="1" sqref="A8:D10" xr:uid="{00000000-0002-0000-0400-000000000000}">
      <formula1>Lmat</formula1>
    </dataValidation>
    <dataValidation type="list" allowBlank="1" showInputMessage="1" sqref="A21:D22" xr:uid="{00000000-0002-0000-0400-000001000000}">
      <formula1>Ltr</formula1>
    </dataValidation>
    <dataValidation type="list" allowBlank="1" showInputMessage="1" sqref="A15:D16" xr:uid="{00000000-0002-0000-0400-000002000000}">
      <formula1>Leh</formula1>
    </dataValidation>
    <dataValidation type="list" allowBlank="1" showInputMessage="1" showErrorMessage="1" sqref="A27:A28 B28" xr:uid="{00000000-0002-0000-0400-000003000000}">
      <formula1>LiMo</formula1>
    </dataValidation>
  </dataValidations>
  <printOptions horizontalCentered="1"/>
  <pageMargins left="0.70866141732283472" right="0.70866141732283472" top="0.74803149606299213" bottom="0.74803149606299213" header="0.31496062992125984" footer="0.31496062992125984"/>
  <pageSetup scale="63"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pageSetUpPr fitToPage="1"/>
  </sheetPr>
  <dimension ref="B1:K66"/>
  <sheetViews>
    <sheetView topLeftCell="B56" zoomScaleNormal="100" zoomScaleSheetLayoutView="100" workbookViewId="0">
      <selection activeCell="C68" sqref="C68"/>
    </sheetView>
  </sheetViews>
  <sheetFormatPr baseColWidth="10" defaultColWidth="9.140625" defaultRowHeight="15" x14ac:dyDescent="0.25"/>
  <cols>
    <col min="2" max="2" width="6.28515625" bestFit="1" customWidth="1"/>
    <col min="3" max="3" width="73.140625" style="111" customWidth="1"/>
    <col min="4" max="4" width="9.140625" bestFit="1" customWidth="1"/>
    <col min="5" max="5" width="11.7109375" customWidth="1"/>
    <col min="6" max="6" width="16.7109375" style="17" customWidth="1"/>
    <col min="7" max="7" width="17" style="224" customWidth="1"/>
    <col min="8" max="8" width="23.85546875" style="17" customWidth="1"/>
    <col min="9" max="9" width="19" style="17" customWidth="1"/>
    <col min="10" max="10" width="17.85546875" bestFit="1" customWidth="1"/>
    <col min="11" max="11" width="16.7109375" bestFit="1" customWidth="1"/>
  </cols>
  <sheetData>
    <row r="1" spans="2:11" x14ac:dyDescent="0.25">
      <c r="B1" s="661" t="s">
        <v>96</v>
      </c>
      <c r="C1" s="661"/>
      <c r="D1" s="661"/>
      <c r="E1" s="661"/>
      <c r="F1" s="661"/>
      <c r="G1" s="661"/>
      <c r="H1" s="661"/>
    </row>
    <row r="2" spans="2:11" x14ac:dyDescent="0.25">
      <c r="B2" s="661" t="s">
        <v>97</v>
      </c>
      <c r="C2" s="661"/>
      <c r="D2" s="661"/>
      <c r="E2" s="661"/>
      <c r="F2" s="661"/>
      <c r="G2" s="661"/>
      <c r="H2" s="661"/>
    </row>
    <row r="3" spans="2:11" x14ac:dyDescent="0.25">
      <c r="B3" s="661" t="s">
        <v>98</v>
      </c>
      <c r="C3" s="661"/>
      <c r="D3" s="661"/>
      <c r="E3" s="661"/>
      <c r="F3" s="661"/>
      <c r="G3" s="661"/>
      <c r="H3" s="661"/>
    </row>
    <row r="4" spans="2:11" ht="25.5" x14ac:dyDescent="0.25">
      <c r="B4" s="44"/>
      <c r="C4" s="211"/>
      <c r="D4" s="752" t="s">
        <v>151</v>
      </c>
      <c r="E4" s="753"/>
      <c r="F4" s="153">
        <v>10</v>
      </c>
      <c r="G4" s="222" t="s">
        <v>152</v>
      </c>
      <c r="H4" s="153">
        <f>+RESUMEN!H5</f>
        <v>32</v>
      </c>
    </row>
    <row r="5" spans="2:11" ht="27" customHeight="1" x14ac:dyDescent="0.25">
      <c r="B5" s="116" t="s">
        <v>0</v>
      </c>
      <c r="C5" s="212" t="s">
        <v>1</v>
      </c>
      <c r="D5" s="116" t="s">
        <v>2</v>
      </c>
      <c r="E5" s="116" t="s">
        <v>3</v>
      </c>
      <c r="F5" s="116" t="s">
        <v>38</v>
      </c>
      <c r="G5" s="225" t="s">
        <v>94</v>
      </c>
      <c r="H5" s="116" t="s">
        <v>95</v>
      </c>
    </row>
    <row r="6" spans="2:11" x14ac:dyDescent="0.25">
      <c r="B6" s="219">
        <v>1</v>
      </c>
      <c r="C6" s="490" t="s">
        <v>34</v>
      </c>
      <c r="D6" s="490"/>
      <c r="E6" s="490"/>
      <c r="F6" s="490"/>
      <c r="G6" s="146" t="e">
        <f>SUM(G7:G11)</f>
        <v>#REF!</v>
      </c>
      <c r="H6" s="220">
        <f>ROUND(SUM(H7:H11),2)</f>
        <v>0</v>
      </c>
      <c r="J6" s="298" t="e">
        <f>G6*1.32</f>
        <v>#REF!</v>
      </c>
      <c r="K6" s="290" t="e">
        <f>G6*1.32</f>
        <v>#REF!</v>
      </c>
    </row>
    <row r="7" spans="2:11" x14ac:dyDescent="0.25">
      <c r="B7" s="120">
        <f>B6+0.01</f>
        <v>1.01</v>
      </c>
      <c r="C7" s="214" t="s">
        <v>431</v>
      </c>
      <c r="D7" s="215" t="s">
        <v>4</v>
      </c>
      <c r="E7" s="217">
        <v>2007</v>
      </c>
      <c r="F7" s="208">
        <f>+'APU ITEM DE PAGO'!$H$31</f>
        <v>0</v>
      </c>
      <c r="G7" s="123">
        <f>ROUND(F7*E7,2)</f>
        <v>0</v>
      </c>
      <c r="H7" s="123"/>
      <c r="I7" s="450">
        <f>+ROUND(E7,0)</f>
        <v>2007</v>
      </c>
    </row>
    <row r="8" spans="2:11" ht="25.5" x14ac:dyDescent="0.25">
      <c r="B8" s="120">
        <f>B7+0.01</f>
        <v>1.02</v>
      </c>
      <c r="C8" s="213" t="s">
        <v>162</v>
      </c>
      <c r="D8" s="216" t="s">
        <v>39</v>
      </c>
      <c r="E8" s="218">
        <v>18</v>
      </c>
      <c r="F8" s="208" t="e">
        <f>+'APU ITEM DE PAGO'!#REF!</f>
        <v>#REF!</v>
      </c>
      <c r="G8" s="123" t="e">
        <f>ROUND(F8*E8,2)</f>
        <v>#REF!</v>
      </c>
      <c r="H8" s="123"/>
      <c r="I8" s="450">
        <f t="shared" ref="I8:I63" si="0">+ROUND(E8,0)</f>
        <v>18</v>
      </c>
    </row>
    <row r="9" spans="2:11" ht="25.5" x14ac:dyDescent="0.25">
      <c r="B9" s="120">
        <f>B8+0.01</f>
        <v>1.03</v>
      </c>
      <c r="C9" s="213" t="s">
        <v>734</v>
      </c>
      <c r="D9" s="216" t="s">
        <v>39</v>
      </c>
      <c r="E9" s="218">
        <v>1444</v>
      </c>
      <c r="F9" s="208" t="e">
        <f>+'APU ITEM DE PAGO'!#REF!</f>
        <v>#REF!</v>
      </c>
      <c r="G9" s="123" t="e">
        <f>ROUND(F9*E9,2)</f>
        <v>#REF!</v>
      </c>
      <c r="H9" s="127"/>
      <c r="I9" s="450">
        <f t="shared" si="0"/>
        <v>1444</v>
      </c>
    </row>
    <row r="10" spans="2:11" x14ac:dyDescent="0.25">
      <c r="B10" s="120">
        <f>B9+0.01</f>
        <v>1.04</v>
      </c>
      <c r="C10" s="213" t="s">
        <v>318</v>
      </c>
      <c r="D10" s="216" t="s">
        <v>36</v>
      </c>
      <c r="E10" s="429">
        <v>1444</v>
      </c>
      <c r="F10" s="208" t="e">
        <f>+'APU ITEM DE PAGO'!#REF!</f>
        <v>#REF!</v>
      </c>
      <c r="G10" s="123" t="e">
        <f>ROUND(F10*E10,2)</f>
        <v>#REF!</v>
      </c>
      <c r="H10" s="127"/>
      <c r="I10" s="450">
        <f t="shared" si="0"/>
        <v>1444</v>
      </c>
    </row>
    <row r="11" spans="2:11" ht="25.5" x14ac:dyDescent="0.25">
      <c r="B11" s="120">
        <f>B10+0.01</f>
        <v>1.05</v>
      </c>
      <c r="C11" s="213" t="s">
        <v>147</v>
      </c>
      <c r="D11" s="216" t="s">
        <v>36</v>
      </c>
      <c r="E11" s="429">
        <v>1444</v>
      </c>
      <c r="F11" s="208" t="e">
        <f>+'APU ITEM DE PAGO'!#REF!</f>
        <v>#REF!</v>
      </c>
      <c r="G11" s="123" t="e">
        <f>ROUND(F11*E11,2)</f>
        <v>#REF!</v>
      </c>
      <c r="H11" s="127"/>
      <c r="I11" s="450">
        <f t="shared" si="0"/>
        <v>1444</v>
      </c>
    </row>
    <row r="12" spans="2:11" x14ac:dyDescent="0.25">
      <c r="B12" s="219">
        <f>+'PPTO ACTO'!B6+1</f>
        <v>2</v>
      </c>
      <c r="C12" s="490" t="s">
        <v>7</v>
      </c>
      <c r="D12" s="490"/>
      <c r="E12" s="490"/>
      <c r="F12" s="490"/>
      <c r="G12" s="146" t="e">
        <f>ROUND(SUM(G13:G19),2)</f>
        <v>#REF!</v>
      </c>
      <c r="H12" s="220">
        <f>ROUND(SUM(H13:H19),2)</f>
        <v>0</v>
      </c>
      <c r="I12" s="450">
        <f t="shared" si="0"/>
        <v>0</v>
      </c>
      <c r="J12" s="298" t="e">
        <f>G12*1.32</f>
        <v>#REF!</v>
      </c>
      <c r="K12" s="290" t="e">
        <f>G12*1.32</f>
        <v>#REF!</v>
      </c>
    </row>
    <row r="13" spans="2:11" ht="25.5" x14ac:dyDescent="0.25">
      <c r="B13" s="120">
        <f t="shared" ref="B13:B19" si="1">B12+0.01</f>
        <v>2.0099999999999998</v>
      </c>
      <c r="C13" s="213" t="s">
        <v>321</v>
      </c>
      <c r="D13" s="216" t="s">
        <v>39</v>
      </c>
      <c r="E13" s="126">
        <v>23</v>
      </c>
      <c r="F13" s="208" t="e">
        <f>+'APU ITEM DE PAGO'!#REF!</f>
        <v>#REF!</v>
      </c>
      <c r="G13" s="123" t="e">
        <f t="shared" ref="G13:G19" si="2">ROUND(F13*E13,2)</f>
        <v>#REF!</v>
      </c>
      <c r="H13" s="127"/>
      <c r="I13" s="450">
        <f t="shared" si="0"/>
        <v>23</v>
      </c>
    </row>
    <row r="14" spans="2:11" ht="25.5" x14ac:dyDescent="0.25">
      <c r="B14" s="120">
        <f t="shared" si="1"/>
        <v>2.0199999999999996</v>
      </c>
      <c r="C14" s="213" t="s">
        <v>107</v>
      </c>
      <c r="D14" s="216" t="s">
        <v>39</v>
      </c>
      <c r="E14" s="126">
        <v>1155</v>
      </c>
      <c r="F14" s="208" t="e">
        <f>+'APU ITEM DE PAGO'!#REF!</f>
        <v>#REF!</v>
      </c>
      <c r="G14" s="123" t="e">
        <f t="shared" si="2"/>
        <v>#REF!</v>
      </c>
      <c r="H14" s="127"/>
      <c r="I14" s="450">
        <f t="shared" si="0"/>
        <v>1155</v>
      </c>
    </row>
    <row r="15" spans="2:11" x14ac:dyDescent="0.25">
      <c r="B15" s="120">
        <f t="shared" si="1"/>
        <v>2.0299999999999994</v>
      </c>
      <c r="C15" s="213" t="s">
        <v>106</v>
      </c>
      <c r="D15" s="216" t="s">
        <v>39</v>
      </c>
      <c r="E15" s="126">
        <v>289</v>
      </c>
      <c r="F15" s="208" t="e">
        <f>+'APU ITEM DE PAGO'!#REF!</f>
        <v>#REF!</v>
      </c>
      <c r="G15" s="123" t="e">
        <f t="shared" si="2"/>
        <v>#REF!</v>
      </c>
      <c r="H15" s="127"/>
      <c r="I15" s="450">
        <f t="shared" si="0"/>
        <v>289</v>
      </c>
    </row>
    <row r="16" spans="2:11" ht="38.25" x14ac:dyDescent="0.25">
      <c r="B16" s="120">
        <f t="shared" si="1"/>
        <v>2.0399999999999991</v>
      </c>
      <c r="C16" s="213" t="s">
        <v>246</v>
      </c>
      <c r="D16" s="125" t="s">
        <v>39</v>
      </c>
      <c r="E16" s="430">
        <v>197</v>
      </c>
      <c r="F16" s="208" t="e">
        <f>+'APU ITEM DE PAGO'!#REF!</f>
        <v>#REF!</v>
      </c>
      <c r="G16" s="123" t="e">
        <f t="shared" si="2"/>
        <v>#REF!</v>
      </c>
      <c r="H16" s="127"/>
      <c r="I16" s="450">
        <f t="shared" si="0"/>
        <v>197</v>
      </c>
    </row>
    <row r="17" spans="2:11" x14ac:dyDescent="0.25">
      <c r="B17" s="120">
        <f t="shared" si="1"/>
        <v>2.0499999999999989</v>
      </c>
      <c r="C17" s="213" t="s">
        <v>132</v>
      </c>
      <c r="D17" s="125" t="s">
        <v>39</v>
      </c>
      <c r="E17" s="126">
        <v>289</v>
      </c>
      <c r="F17" s="208" t="e">
        <f>+'APU ITEM DE PAGO'!#REF!</f>
        <v>#REF!</v>
      </c>
      <c r="G17" s="123" t="e">
        <f t="shared" si="2"/>
        <v>#REF!</v>
      </c>
      <c r="H17" s="213"/>
      <c r="I17" s="450">
        <f t="shared" si="0"/>
        <v>289</v>
      </c>
    </row>
    <row r="18" spans="2:11" ht="63.75" x14ac:dyDescent="0.25">
      <c r="B18" s="120">
        <f t="shared" si="1"/>
        <v>2.0599999999999987</v>
      </c>
      <c r="C18" s="213" t="s">
        <v>170</v>
      </c>
      <c r="D18" s="125" t="s">
        <v>36</v>
      </c>
      <c r="E18" s="126">
        <v>1444</v>
      </c>
      <c r="F18" s="208" t="e">
        <f>+'APU ITEM DE PAGO'!#REF!</f>
        <v>#REF!</v>
      </c>
      <c r="G18" s="123" t="e">
        <f t="shared" si="2"/>
        <v>#REF!</v>
      </c>
      <c r="H18" s="127"/>
      <c r="I18" s="450">
        <f t="shared" si="0"/>
        <v>1444</v>
      </c>
    </row>
    <row r="19" spans="2:11" ht="25.5" x14ac:dyDescent="0.25">
      <c r="B19" s="120">
        <f t="shared" si="1"/>
        <v>2.0699999999999985</v>
      </c>
      <c r="C19" s="213" t="s">
        <v>153</v>
      </c>
      <c r="D19" s="125" t="s">
        <v>605</v>
      </c>
      <c r="E19" s="430">
        <v>1967</v>
      </c>
      <c r="F19" s="208" t="e">
        <f>+'APU ITEM DE PAGO'!#REF!</f>
        <v>#REF!</v>
      </c>
      <c r="G19" s="123" t="e">
        <f t="shared" si="2"/>
        <v>#REF!</v>
      </c>
      <c r="H19" s="127"/>
      <c r="I19" s="450">
        <f t="shared" si="0"/>
        <v>1967</v>
      </c>
    </row>
    <row r="20" spans="2:11" x14ac:dyDescent="0.25">
      <c r="B20" s="118">
        <f>+B12+1</f>
        <v>3</v>
      </c>
      <c r="C20" s="490" t="s">
        <v>155</v>
      </c>
      <c r="D20" s="490"/>
      <c r="E20" s="490"/>
      <c r="F20" s="490"/>
      <c r="G20" s="146" t="e">
        <f>SUM(G21:G26)</f>
        <v>#REF!</v>
      </c>
      <c r="H20" s="146">
        <f>SUM(H21:H26)</f>
        <v>0</v>
      </c>
      <c r="I20" s="450">
        <f t="shared" si="0"/>
        <v>0</v>
      </c>
      <c r="J20" s="298" t="e">
        <f>G20*1.32</f>
        <v>#REF!</v>
      </c>
      <c r="K20" s="290" t="e">
        <f>G20*1.32</f>
        <v>#REF!</v>
      </c>
    </row>
    <row r="21" spans="2:11" ht="25.5" x14ac:dyDescent="0.25">
      <c r="B21" s="120">
        <f t="shared" ref="B21:B26" si="3">B20+0.01</f>
        <v>3.01</v>
      </c>
      <c r="C21" s="213" t="s">
        <v>252</v>
      </c>
      <c r="D21" s="154" t="s">
        <v>5</v>
      </c>
      <c r="E21" s="126">
        <v>4</v>
      </c>
      <c r="F21" s="208" t="e">
        <f>+'APU ITEM DE PAGO'!#REF!+'APU ITEM DE PAGO'!#REF!</f>
        <v>#REF!</v>
      </c>
      <c r="G21" s="223" t="e">
        <f>+E21*F21</f>
        <v>#REF!</v>
      </c>
      <c r="H21" s="208"/>
      <c r="I21" s="450">
        <f t="shared" si="0"/>
        <v>4</v>
      </c>
      <c r="J21" s="298">
        <f>H20*K22</f>
        <v>0</v>
      </c>
    </row>
    <row r="22" spans="2:11" ht="25.5" x14ac:dyDescent="0.25">
      <c r="B22" s="120">
        <f t="shared" si="3"/>
        <v>3.0199999999999996</v>
      </c>
      <c r="C22" s="213" t="s">
        <v>255</v>
      </c>
      <c r="D22" s="154" t="str">
        <f>+D21</f>
        <v>un</v>
      </c>
      <c r="E22" s="126">
        <v>4</v>
      </c>
      <c r="F22" s="208" t="e">
        <f>+'APU ITEM DE PAGO'!#REF!+'APU ITEM DE PAGO'!#REF!</f>
        <v>#REF!</v>
      </c>
      <c r="G22" s="223" t="e">
        <f>ROUND(F22*E22,2)</f>
        <v>#REF!</v>
      </c>
      <c r="H22" s="208"/>
      <c r="I22" s="450">
        <f t="shared" si="0"/>
        <v>4</v>
      </c>
      <c r="K22">
        <v>1.19</v>
      </c>
    </row>
    <row r="23" spans="2:11" ht="25.5" x14ac:dyDescent="0.25">
      <c r="B23" s="120">
        <f t="shared" si="3"/>
        <v>3.0299999999999994</v>
      </c>
      <c r="C23" s="213" t="s">
        <v>253</v>
      </c>
      <c r="D23" s="154" t="s">
        <v>5</v>
      </c>
      <c r="E23" s="126">
        <v>4</v>
      </c>
      <c r="F23" s="208" t="e">
        <f>+'APU ITEM DE PAGO'!#REF!+'APU ITEM DE PAGO'!#REF!</f>
        <v>#REF!</v>
      </c>
      <c r="G23" s="223" t="e">
        <f>+E23*F23</f>
        <v>#REF!</v>
      </c>
      <c r="H23" s="208"/>
      <c r="I23" s="450">
        <f t="shared" si="0"/>
        <v>4</v>
      </c>
    </row>
    <row r="24" spans="2:11" ht="25.5" x14ac:dyDescent="0.25">
      <c r="B24" s="120">
        <f t="shared" si="3"/>
        <v>3.0399999999999991</v>
      </c>
      <c r="C24" s="213" t="s">
        <v>256</v>
      </c>
      <c r="D24" s="154" t="str">
        <f>+D23</f>
        <v>un</v>
      </c>
      <c r="E24" s="126">
        <v>4</v>
      </c>
      <c r="F24" s="208" t="e">
        <f>+'APU ITEM DE PAGO'!#REF!+'APU ITEM DE PAGO'!#REF!</f>
        <v>#REF!</v>
      </c>
      <c r="G24" s="223" t="e">
        <f>ROUND(F24*E24,2)</f>
        <v>#REF!</v>
      </c>
      <c r="H24" s="208"/>
      <c r="I24" s="450">
        <f t="shared" si="0"/>
        <v>4</v>
      </c>
    </row>
    <row r="25" spans="2:11" ht="25.5" x14ac:dyDescent="0.25">
      <c r="B25" s="120">
        <f t="shared" si="3"/>
        <v>3.0499999999999989</v>
      </c>
      <c r="C25" s="213" t="s">
        <v>254</v>
      </c>
      <c r="D25" s="154" t="s">
        <v>5</v>
      </c>
      <c r="E25" s="126">
        <v>9</v>
      </c>
      <c r="F25" s="208" t="e">
        <f>+'APU ITEM DE PAGO'!#REF!+'APU ITEM DE PAGO'!#REF!</f>
        <v>#REF!</v>
      </c>
      <c r="G25" s="223" t="e">
        <f>+E25*F25</f>
        <v>#REF!</v>
      </c>
      <c r="H25" s="208"/>
      <c r="I25" s="450">
        <f t="shared" si="0"/>
        <v>9</v>
      </c>
    </row>
    <row r="26" spans="2:11" ht="25.5" x14ac:dyDescent="0.25">
      <c r="B26" s="120">
        <f t="shared" si="3"/>
        <v>3.0599999999999987</v>
      </c>
      <c r="C26" s="213" t="s">
        <v>257</v>
      </c>
      <c r="D26" s="154" t="str">
        <f>+D25</f>
        <v>un</v>
      </c>
      <c r="E26" s="126">
        <v>9</v>
      </c>
      <c r="F26" s="208" t="e">
        <f>+'APU ITEM DE PAGO'!#REF!+'APU ITEM DE PAGO'!#REF!</f>
        <v>#REF!</v>
      </c>
      <c r="G26" s="223" t="e">
        <f>ROUND(F26*E26,2)</f>
        <v>#REF!</v>
      </c>
      <c r="H26" s="208"/>
      <c r="I26" s="450">
        <f t="shared" si="0"/>
        <v>9</v>
      </c>
    </row>
    <row r="27" spans="2:11" x14ac:dyDescent="0.25">
      <c r="B27" s="118">
        <f>+B20+1</f>
        <v>4</v>
      </c>
      <c r="C27" s="490" t="s">
        <v>155</v>
      </c>
      <c r="D27" s="490"/>
      <c r="E27" s="490"/>
      <c r="F27" s="490"/>
      <c r="G27" s="146" t="e">
        <f>SUM(G28:G33)</f>
        <v>#REF!</v>
      </c>
      <c r="H27" s="146">
        <f>SUM(H28:H33)</f>
        <v>0</v>
      </c>
      <c r="I27" s="450">
        <f t="shared" si="0"/>
        <v>0</v>
      </c>
      <c r="J27" s="298" t="e">
        <f>G27*1.32</f>
        <v>#REF!</v>
      </c>
      <c r="K27" s="290" t="e">
        <f>G27*1.32</f>
        <v>#REF!</v>
      </c>
    </row>
    <row r="28" spans="2:11" x14ac:dyDescent="0.25">
      <c r="B28" s="120">
        <f t="shared" ref="B28:B33" si="4">B27+0.01</f>
        <v>4.01</v>
      </c>
      <c r="C28" s="206" t="s">
        <v>258</v>
      </c>
      <c r="D28" s="154" t="str">
        <f>+D26</f>
        <v>un</v>
      </c>
      <c r="E28" s="126">
        <v>8</v>
      </c>
      <c r="F28" s="208" t="e">
        <f>+'APU ITEM DE PAGO'!#REF!+'APU ITEM DE PAGO'!#REF!+'APU ITEM DE PAGO'!#REF!</f>
        <v>#REF!</v>
      </c>
      <c r="G28" s="223" t="e">
        <f t="shared" ref="G28:G33" si="5">ROUND(F28*E28,2)</f>
        <v>#REF!</v>
      </c>
      <c r="H28" s="208"/>
      <c r="I28" s="450">
        <f t="shared" si="0"/>
        <v>8</v>
      </c>
      <c r="J28" s="298">
        <f>H27*K29</f>
        <v>0</v>
      </c>
    </row>
    <row r="29" spans="2:11" x14ac:dyDescent="0.25">
      <c r="B29" s="120">
        <f t="shared" si="4"/>
        <v>4.0199999999999996</v>
      </c>
      <c r="C29" s="206" t="s">
        <v>261</v>
      </c>
      <c r="D29" s="154" t="str">
        <f>+D28</f>
        <v>un</v>
      </c>
      <c r="E29" s="126">
        <v>8</v>
      </c>
      <c r="F29" s="208" t="e">
        <f>+'APU ITEM DE PAGO'!#REF!+'APU ITEM DE PAGO'!#REF!</f>
        <v>#REF!</v>
      </c>
      <c r="G29" s="223" t="e">
        <f t="shared" si="5"/>
        <v>#REF!</v>
      </c>
      <c r="H29" s="208"/>
      <c r="I29" s="450">
        <f t="shared" si="0"/>
        <v>8</v>
      </c>
      <c r="K29">
        <v>1.19</v>
      </c>
    </row>
    <row r="30" spans="2:11" x14ac:dyDescent="0.25">
      <c r="B30" s="120">
        <f t="shared" si="4"/>
        <v>4.0299999999999994</v>
      </c>
      <c r="C30" s="206" t="s">
        <v>259</v>
      </c>
      <c r="D30" s="154" t="str">
        <f>+D29</f>
        <v>un</v>
      </c>
      <c r="E30" s="126">
        <v>8</v>
      </c>
      <c r="F30" s="208" t="e">
        <f>+'APU ITEM DE PAGO'!#REF!+'APU ITEM DE PAGO'!#REF!+'APU ITEM DE PAGO'!#REF!</f>
        <v>#REF!</v>
      </c>
      <c r="G30" s="223" t="e">
        <f t="shared" si="5"/>
        <v>#REF!</v>
      </c>
      <c r="H30" s="208"/>
      <c r="I30" s="450">
        <f t="shared" si="0"/>
        <v>8</v>
      </c>
    </row>
    <row r="31" spans="2:11" x14ac:dyDescent="0.25">
      <c r="B31" s="120">
        <f t="shared" si="4"/>
        <v>4.0399999999999991</v>
      </c>
      <c r="C31" s="206" t="s">
        <v>262</v>
      </c>
      <c r="D31" s="154" t="str">
        <f>+D30</f>
        <v>un</v>
      </c>
      <c r="E31" s="126">
        <v>8</v>
      </c>
      <c r="F31" s="208" t="e">
        <f>+'APU ITEM DE PAGO'!#REF!+'APU ITEM DE PAGO'!#REF!</f>
        <v>#REF!</v>
      </c>
      <c r="G31" s="223" t="e">
        <f t="shared" si="5"/>
        <v>#REF!</v>
      </c>
      <c r="H31" s="208"/>
      <c r="I31" s="450">
        <f t="shared" si="0"/>
        <v>8</v>
      </c>
    </row>
    <row r="32" spans="2:11" x14ac:dyDescent="0.25">
      <c r="B32" s="120">
        <f t="shared" si="4"/>
        <v>4.0499999999999989</v>
      </c>
      <c r="C32" s="206" t="s">
        <v>260</v>
      </c>
      <c r="D32" s="154" t="str">
        <f>+D31</f>
        <v>un</v>
      </c>
      <c r="E32" s="126">
        <v>18</v>
      </c>
      <c r="F32" s="208" t="e">
        <f>+'APU ITEM DE PAGO'!#REF!+'APU ITEM DE PAGO'!#REF!+'APU ITEM DE PAGO'!#REF!</f>
        <v>#REF!</v>
      </c>
      <c r="G32" s="223" t="e">
        <f t="shared" si="5"/>
        <v>#REF!</v>
      </c>
      <c r="H32" s="208"/>
      <c r="I32" s="450">
        <f t="shared" si="0"/>
        <v>18</v>
      </c>
    </row>
    <row r="33" spans="2:11" x14ac:dyDescent="0.25">
      <c r="B33" s="120">
        <f t="shared" si="4"/>
        <v>4.0599999999999987</v>
      </c>
      <c r="C33" s="206" t="s">
        <v>263</v>
      </c>
      <c r="D33" s="154" t="str">
        <f>+D32</f>
        <v>un</v>
      </c>
      <c r="E33" s="126">
        <v>18</v>
      </c>
      <c r="F33" s="208" t="e">
        <f>+'APU ITEM DE PAGO'!#REF!+'APU ITEM DE PAGO'!#REF!</f>
        <v>#REF!</v>
      </c>
      <c r="G33" s="223" t="e">
        <f t="shared" si="5"/>
        <v>#REF!</v>
      </c>
      <c r="H33" s="208"/>
      <c r="I33" s="450">
        <f t="shared" si="0"/>
        <v>18</v>
      </c>
    </row>
    <row r="34" spans="2:11" x14ac:dyDescent="0.25">
      <c r="B34" s="118">
        <f>B27+1</f>
        <v>5</v>
      </c>
      <c r="C34" s="490" t="s">
        <v>156</v>
      </c>
      <c r="D34" s="490"/>
      <c r="E34" s="490"/>
      <c r="F34" s="490"/>
      <c r="G34" s="146" t="e">
        <f>SUM(G35:G40)</f>
        <v>#REF!</v>
      </c>
      <c r="H34" s="146" t="e">
        <f>SUM(H35:H40)</f>
        <v>#REF!</v>
      </c>
      <c r="I34" s="450">
        <f t="shared" si="0"/>
        <v>0</v>
      </c>
      <c r="J34" s="298" t="e">
        <f>G34*1.32</f>
        <v>#REF!</v>
      </c>
      <c r="K34" s="290" t="e">
        <f>G34*1.32</f>
        <v>#REF!</v>
      </c>
    </row>
    <row r="35" spans="2:11" x14ac:dyDescent="0.25">
      <c r="B35" s="120">
        <f>B34+0.01</f>
        <v>5.01</v>
      </c>
      <c r="C35" s="213" t="s">
        <v>331</v>
      </c>
      <c r="D35" s="154" t="s">
        <v>4</v>
      </c>
      <c r="E35" s="126">
        <v>400</v>
      </c>
      <c r="F35" s="127" t="e">
        <f>+'APU ITEM DE PAGO'!#REF!+'APU ITEM DE PAGO'!#REF!</f>
        <v>#REF!</v>
      </c>
      <c r="G35" s="223"/>
      <c r="H35" s="208" t="e">
        <f>ROUND(F35*E35,2)</f>
        <v>#REF!</v>
      </c>
      <c r="I35" s="450">
        <f t="shared" si="0"/>
        <v>400</v>
      </c>
      <c r="J35" s="298">
        <v>0</v>
      </c>
    </row>
    <row r="36" spans="2:11" x14ac:dyDescent="0.25">
      <c r="B36" s="120">
        <f t="shared" ref="B36:B50" si="6">B35+0.01</f>
        <v>5.0199999999999996</v>
      </c>
      <c r="C36" s="213" t="s">
        <v>332</v>
      </c>
      <c r="D36" s="154" t="str">
        <f>+D35</f>
        <v>ml</v>
      </c>
      <c r="E36" s="126">
        <f>+E35</f>
        <v>400</v>
      </c>
      <c r="F36" s="127" t="e">
        <f>+'APU ITEM DE PAGO'!#REF!+'APU ITEM DE PAGO'!#REF!</f>
        <v>#REF!</v>
      </c>
      <c r="G36" s="223" t="e">
        <f>ROUND(F36*E36,2)</f>
        <v>#REF!</v>
      </c>
      <c r="H36" s="208"/>
      <c r="I36" s="450">
        <f t="shared" si="0"/>
        <v>400</v>
      </c>
      <c r="K36">
        <v>1.19</v>
      </c>
    </row>
    <row r="37" spans="2:11" x14ac:dyDescent="0.25">
      <c r="B37" s="120">
        <f t="shared" si="6"/>
        <v>5.0299999999999994</v>
      </c>
      <c r="C37" s="213" t="s">
        <v>333</v>
      </c>
      <c r="D37" s="154" t="s">
        <v>4</v>
      </c>
      <c r="E37" s="126">
        <v>2007</v>
      </c>
      <c r="F37" s="127" t="e">
        <f>+'APU ITEM DE PAGO'!#REF!+'APU ITEM DE PAGO'!#REF!</f>
        <v>#REF!</v>
      </c>
      <c r="G37" s="223"/>
      <c r="H37" s="208" t="e">
        <f>ROUND(F37*E37,2)</f>
        <v>#REF!</v>
      </c>
      <c r="I37" s="450">
        <f t="shared" si="0"/>
        <v>2007</v>
      </c>
    </row>
    <row r="38" spans="2:11" x14ac:dyDescent="0.25">
      <c r="B38" s="120">
        <f t="shared" si="6"/>
        <v>5.0399999999999991</v>
      </c>
      <c r="C38" s="213" t="s">
        <v>334</v>
      </c>
      <c r="D38" s="154" t="str">
        <f>+D37</f>
        <v>ml</v>
      </c>
      <c r="E38" s="126">
        <v>2007</v>
      </c>
      <c r="F38" s="127" t="e">
        <f>+'APU ITEM DE PAGO'!#REF!+'APU ITEM DE PAGO'!#REF!</f>
        <v>#REF!</v>
      </c>
      <c r="G38" s="223" t="e">
        <f>ROUND(F38*E38,2)</f>
        <v>#REF!</v>
      </c>
      <c r="H38" s="208"/>
      <c r="I38" s="450">
        <f t="shared" si="0"/>
        <v>2007</v>
      </c>
    </row>
    <row r="39" spans="2:11" x14ac:dyDescent="0.25">
      <c r="B39" s="120">
        <f t="shared" si="6"/>
        <v>5.0499999999999989</v>
      </c>
      <c r="C39" s="213" t="s">
        <v>264</v>
      </c>
      <c r="D39" s="154" t="s">
        <v>5</v>
      </c>
      <c r="E39" s="128">
        <v>400</v>
      </c>
      <c r="F39" s="127" t="e">
        <f>+'APU ITEM DE PAGO'!#REF!+'APU ITEM DE PAGO'!#REF!</f>
        <v>#REF!</v>
      </c>
      <c r="G39" s="223" t="e">
        <f>ROUND(F39*E39,2)</f>
        <v>#REF!</v>
      </c>
      <c r="H39" s="208"/>
      <c r="I39" s="450">
        <f t="shared" si="0"/>
        <v>400</v>
      </c>
    </row>
    <row r="40" spans="2:11" x14ac:dyDescent="0.25">
      <c r="B40" s="120">
        <f t="shared" si="6"/>
        <v>5.0599999999999987</v>
      </c>
      <c r="C40" s="213" t="s">
        <v>265</v>
      </c>
      <c r="D40" s="154" t="s">
        <v>5</v>
      </c>
      <c r="E40" s="128">
        <f>+E39</f>
        <v>400</v>
      </c>
      <c r="F40" s="127" t="e">
        <f>+'APU ITEM DE PAGO'!#REF!+'APU ITEM DE PAGO'!#REF!</f>
        <v>#REF!</v>
      </c>
      <c r="G40" s="223" t="e">
        <f>ROUND(F40*E40,2)</f>
        <v>#REF!</v>
      </c>
      <c r="H40" s="208"/>
      <c r="I40" s="450">
        <f t="shared" si="0"/>
        <v>400</v>
      </c>
    </row>
    <row r="41" spans="2:11" x14ac:dyDescent="0.25">
      <c r="B41" s="118">
        <f>+B34+1</f>
        <v>6</v>
      </c>
      <c r="C41" s="490" t="s">
        <v>41</v>
      </c>
      <c r="D41" s="490"/>
      <c r="E41" s="490"/>
      <c r="F41" s="490"/>
      <c r="G41" s="146" t="e">
        <f>SUM(G42:G50)</f>
        <v>#REF!</v>
      </c>
      <c r="H41" s="146">
        <f>SUM(H42:H50)</f>
        <v>0</v>
      </c>
      <c r="I41" s="450">
        <f t="shared" si="0"/>
        <v>0</v>
      </c>
      <c r="J41" s="298" t="e">
        <f>G41*1.32</f>
        <v>#REF!</v>
      </c>
      <c r="K41" s="290" t="e">
        <f>G41*1.32</f>
        <v>#REF!</v>
      </c>
    </row>
    <row r="42" spans="2:11" x14ac:dyDescent="0.25">
      <c r="B42" s="120">
        <f>B41+0.01</f>
        <v>6.01</v>
      </c>
      <c r="C42" s="213" t="s">
        <v>135</v>
      </c>
      <c r="D42" s="154" t="s">
        <v>4</v>
      </c>
      <c r="E42" s="126">
        <v>241</v>
      </c>
      <c r="F42" s="127" t="e">
        <f>+'APU ITEM DE PAGO'!#REF!</f>
        <v>#REF!</v>
      </c>
      <c r="G42" s="223" t="e">
        <f t="shared" ref="G42:G48" si="7">ROUND(F42*E42,2)</f>
        <v>#REF!</v>
      </c>
      <c r="H42" s="208"/>
      <c r="I42" s="450">
        <f t="shared" si="0"/>
        <v>241</v>
      </c>
      <c r="J42" s="298">
        <f>H41*K43</f>
        <v>0</v>
      </c>
    </row>
    <row r="43" spans="2:11" ht="25.5" x14ac:dyDescent="0.25">
      <c r="B43" s="120">
        <f>B42+0.01</f>
        <v>6.02</v>
      </c>
      <c r="C43" s="213" t="s">
        <v>324</v>
      </c>
      <c r="D43" s="154" t="s">
        <v>4</v>
      </c>
      <c r="E43" s="126">
        <v>241</v>
      </c>
      <c r="F43" s="127" t="e">
        <f>+'APU ITEM DE PAGO'!#REF!</f>
        <v>#REF!</v>
      </c>
      <c r="G43" s="223" t="e">
        <f t="shared" si="7"/>
        <v>#REF!</v>
      </c>
      <c r="H43" s="208"/>
      <c r="I43" s="450">
        <f t="shared" si="0"/>
        <v>241</v>
      </c>
      <c r="K43">
        <v>1.19</v>
      </c>
    </row>
    <row r="44" spans="2:11" ht="25.5" x14ac:dyDescent="0.25">
      <c r="B44" s="120">
        <f t="shared" si="6"/>
        <v>6.0299999999999994</v>
      </c>
      <c r="C44" s="213" t="s">
        <v>274</v>
      </c>
      <c r="D44" s="154" t="s">
        <v>5</v>
      </c>
      <c r="E44" s="126">
        <v>400</v>
      </c>
      <c r="F44" s="382" t="e">
        <f>+'APU ITEM DE PAGO'!#REF!+'APU ITEM DE PAGO'!#REF!</f>
        <v>#REF!</v>
      </c>
      <c r="G44" s="223" t="e">
        <f t="shared" si="7"/>
        <v>#REF!</v>
      </c>
      <c r="H44" s="208"/>
      <c r="I44" s="450">
        <f t="shared" si="0"/>
        <v>400</v>
      </c>
    </row>
    <row r="45" spans="2:11" ht="25.5" x14ac:dyDescent="0.25">
      <c r="B45" s="120">
        <f t="shared" si="6"/>
        <v>6.0399999999999991</v>
      </c>
      <c r="C45" s="213" t="str">
        <f>+C44</f>
        <v>Construcción de cajas para medidores de acueducto De 15 mm  (1/2") con tapa metálica y marco</v>
      </c>
      <c r="D45" s="154" t="str">
        <f>+D44</f>
        <v>un</v>
      </c>
      <c r="E45" s="126">
        <v>400</v>
      </c>
      <c r="F45" s="382" t="e">
        <f>+'APU ITEM DE PAGO'!#REF!+'APU ITEM DE PAGO'!#REF!</f>
        <v>#REF!</v>
      </c>
      <c r="G45" s="223" t="e">
        <f>ROUND(F45*E45,2)</f>
        <v>#REF!</v>
      </c>
      <c r="H45" s="208"/>
      <c r="I45" s="450">
        <f t="shared" si="0"/>
        <v>400</v>
      </c>
    </row>
    <row r="46" spans="2:11" ht="25.5" x14ac:dyDescent="0.25">
      <c r="B46" s="120">
        <f t="shared" si="6"/>
        <v>6.0499999999999989</v>
      </c>
      <c r="C46" s="213" t="s">
        <v>157</v>
      </c>
      <c r="D46" s="154" t="s">
        <v>5</v>
      </c>
      <c r="E46" s="126">
        <v>17</v>
      </c>
      <c r="F46" s="127" t="e">
        <f>+'APU ITEM DE PAGO'!#REF!</f>
        <v>#REF!</v>
      </c>
      <c r="G46" s="223" t="e">
        <f t="shared" si="7"/>
        <v>#REF!</v>
      </c>
      <c r="H46" s="208"/>
      <c r="I46" s="450">
        <f t="shared" si="0"/>
        <v>17</v>
      </c>
    </row>
    <row r="47" spans="2:11" x14ac:dyDescent="0.25">
      <c r="B47" s="120">
        <f t="shared" si="6"/>
        <v>6.0599999999999987</v>
      </c>
      <c r="C47" s="213" t="s">
        <v>311</v>
      </c>
      <c r="D47" s="154" t="s">
        <v>5</v>
      </c>
      <c r="E47" s="126">
        <v>1</v>
      </c>
      <c r="F47" s="127">
        <v>7761332</v>
      </c>
      <c r="G47" s="223">
        <f>ROUND(F47*E47,2)</f>
        <v>7761332</v>
      </c>
      <c r="H47" s="208"/>
      <c r="I47" s="450">
        <f t="shared" si="0"/>
        <v>1</v>
      </c>
    </row>
    <row r="48" spans="2:11" ht="25.5" x14ac:dyDescent="0.25">
      <c r="B48" s="120">
        <f t="shared" si="6"/>
        <v>6.0699999999999985</v>
      </c>
      <c r="C48" s="213" t="s">
        <v>312</v>
      </c>
      <c r="D48" s="154" t="str">
        <f>+D47</f>
        <v>un</v>
      </c>
      <c r="E48" s="126">
        <v>1</v>
      </c>
      <c r="F48" s="127">
        <v>2098533</v>
      </c>
      <c r="G48" s="223">
        <f t="shared" si="7"/>
        <v>2098533</v>
      </c>
      <c r="H48" s="208"/>
      <c r="I48" s="450">
        <f t="shared" si="0"/>
        <v>1</v>
      </c>
    </row>
    <row r="49" spans="2:11" x14ac:dyDescent="0.25">
      <c r="B49" s="120">
        <f t="shared" si="6"/>
        <v>6.0799999999999983</v>
      </c>
      <c r="C49" s="213" t="s">
        <v>313</v>
      </c>
      <c r="D49" s="154" t="s">
        <v>5</v>
      </c>
      <c r="E49" s="126">
        <v>3</v>
      </c>
      <c r="F49" s="127">
        <v>10074584</v>
      </c>
      <c r="G49" s="223">
        <f>ROUND(F49*E49,2)</f>
        <v>30223752</v>
      </c>
      <c r="H49" s="208"/>
      <c r="I49" s="450">
        <f t="shared" si="0"/>
        <v>3</v>
      </c>
    </row>
    <row r="50" spans="2:11" ht="25.5" x14ac:dyDescent="0.25">
      <c r="B50" s="120">
        <f t="shared" si="6"/>
        <v>6.0899999999999981</v>
      </c>
      <c r="C50" s="213" t="s">
        <v>314</v>
      </c>
      <c r="D50" s="154" t="str">
        <f>+D49</f>
        <v>un</v>
      </c>
      <c r="E50" s="126">
        <v>3</v>
      </c>
      <c r="F50" s="127">
        <v>2198533</v>
      </c>
      <c r="G50" s="223">
        <f>ROUND(F50*E50,2)</f>
        <v>6595599</v>
      </c>
      <c r="H50" s="208"/>
      <c r="I50" s="450">
        <f t="shared" si="0"/>
        <v>3</v>
      </c>
    </row>
    <row r="51" spans="2:11" x14ac:dyDescent="0.25">
      <c r="B51" s="118">
        <f>+B41+1</f>
        <v>7</v>
      </c>
      <c r="C51" s="490" t="s">
        <v>158</v>
      </c>
      <c r="D51" s="490"/>
      <c r="E51" s="490"/>
      <c r="F51" s="490"/>
      <c r="G51" s="220" t="e">
        <f>SUM(G52:G53)</f>
        <v>#REF!</v>
      </c>
      <c r="H51" s="146">
        <f>SUM(H52:H53)</f>
        <v>0</v>
      </c>
      <c r="I51" s="450">
        <f t="shared" si="0"/>
        <v>0</v>
      </c>
      <c r="J51" s="298" t="e">
        <f>G51*1.32</f>
        <v>#REF!</v>
      </c>
      <c r="K51" s="221"/>
    </row>
    <row r="52" spans="2:11" x14ac:dyDescent="0.25">
      <c r="B52" s="120">
        <f>B51+0.01</f>
        <v>7.01</v>
      </c>
      <c r="C52" s="207" t="s">
        <v>159</v>
      </c>
      <c r="D52" s="154" t="s">
        <v>5</v>
      </c>
      <c r="E52" s="126">
        <v>63</v>
      </c>
      <c r="F52" s="208" t="e">
        <f>+'APU ITEM DE PAGO'!#REF!</f>
        <v>#REF!</v>
      </c>
      <c r="G52" s="223" t="e">
        <f>ROUND(F52*E52,2)</f>
        <v>#REF!</v>
      </c>
      <c r="H52" s="208"/>
      <c r="I52" s="450">
        <f t="shared" si="0"/>
        <v>63</v>
      </c>
      <c r="J52" s="298">
        <f>H51*K53</f>
        <v>0</v>
      </c>
    </row>
    <row r="53" spans="2:11" ht="30" x14ac:dyDescent="0.25">
      <c r="B53" s="120">
        <f>B52+0.01</f>
        <v>7.02</v>
      </c>
      <c r="C53" s="205" t="s">
        <v>160</v>
      </c>
      <c r="D53" s="154" t="s">
        <v>161</v>
      </c>
      <c r="E53" s="126">
        <v>2407</v>
      </c>
      <c r="F53" s="208" t="e">
        <f>+'APU ITEM DE PAGO'!#REF!</f>
        <v>#REF!</v>
      </c>
      <c r="G53" s="223" t="e">
        <f>ROUND(F53*E53,2)</f>
        <v>#REF!</v>
      </c>
      <c r="H53" s="208"/>
      <c r="I53" s="450">
        <f t="shared" si="0"/>
        <v>2407</v>
      </c>
      <c r="K53">
        <v>1.0435481117000001</v>
      </c>
    </row>
    <row r="54" spans="2:11" x14ac:dyDescent="0.25">
      <c r="B54" s="118">
        <f>+B51+1</f>
        <v>8</v>
      </c>
      <c r="C54" s="490" t="s">
        <v>247</v>
      </c>
      <c r="D54" s="490"/>
      <c r="E54" s="490"/>
      <c r="F54" s="490"/>
      <c r="G54" s="220" t="e">
        <f>SUM(G55:G63)</f>
        <v>#REF!</v>
      </c>
      <c r="H54" s="146">
        <f>SUM(H55:H63)</f>
        <v>0</v>
      </c>
      <c r="I54" s="450">
        <f t="shared" si="0"/>
        <v>0</v>
      </c>
      <c r="J54" s="298" t="e">
        <f>G54*1.32</f>
        <v>#REF!</v>
      </c>
      <c r="K54" s="221"/>
    </row>
    <row r="55" spans="2:11" ht="38.25" x14ac:dyDescent="0.25">
      <c r="B55" s="120">
        <f t="shared" ref="B55:B63" si="8">B54+0.01</f>
        <v>8.01</v>
      </c>
      <c r="C55" s="213" t="s">
        <v>266</v>
      </c>
      <c r="D55" s="154" t="s">
        <v>26</v>
      </c>
      <c r="E55" s="126">
        <v>1</v>
      </c>
      <c r="F55" s="127" t="e">
        <f>+'APU ITEM DE PAGO'!#REF!</f>
        <v>#REF!</v>
      </c>
      <c r="G55" s="223" t="e">
        <f>ROUND(+F55*E55,0)</f>
        <v>#REF!</v>
      </c>
      <c r="H55" s="208"/>
      <c r="I55" s="450">
        <f t="shared" si="0"/>
        <v>1</v>
      </c>
      <c r="J55" s="298">
        <f>H54*K56</f>
        <v>0</v>
      </c>
    </row>
    <row r="56" spans="2:11" ht="25.5" x14ac:dyDescent="0.25">
      <c r="B56" s="120">
        <f t="shared" si="8"/>
        <v>8.02</v>
      </c>
      <c r="C56" s="213" t="s">
        <v>267</v>
      </c>
      <c r="D56" s="154" t="s">
        <v>26</v>
      </c>
      <c r="E56" s="128">
        <v>1</v>
      </c>
      <c r="F56" s="127" t="e">
        <f>+'APU ITEM DE PAGO'!#REF!</f>
        <v>#REF!</v>
      </c>
      <c r="G56" s="223" t="e">
        <f t="shared" ref="G56:G61" si="9">ROUND(+F56*E56,0)</f>
        <v>#REF!</v>
      </c>
      <c r="H56" s="208"/>
      <c r="I56" s="450">
        <f t="shared" si="0"/>
        <v>1</v>
      </c>
      <c r="K56">
        <v>1.0435481117000001</v>
      </c>
    </row>
    <row r="57" spans="2:11" ht="38.25" x14ac:dyDescent="0.25">
      <c r="B57" s="120">
        <f t="shared" si="8"/>
        <v>8.0299999999999994</v>
      </c>
      <c r="C57" s="213" t="s">
        <v>268</v>
      </c>
      <c r="D57" s="154" t="s">
        <v>26</v>
      </c>
      <c r="E57" s="126">
        <v>1</v>
      </c>
      <c r="F57" s="127" t="e">
        <f>+'APU ITEM DE PAGO'!#REF!</f>
        <v>#REF!</v>
      </c>
      <c r="G57" s="223" t="e">
        <f t="shared" si="9"/>
        <v>#REF!</v>
      </c>
      <c r="H57" s="208"/>
      <c r="I57" s="450">
        <f t="shared" si="0"/>
        <v>1</v>
      </c>
    </row>
    <row r="58" spans="2:11" ht="38.25" x14ac:dyDescent="0.25">
      <c r="B58" s="120">
        <f t="shared" si="8"/>
        <v>8.0399999999999991</v>
      </c>
      <c r="C58" s="213" t="s">
        <v>269</v>
      </c>
      <c r="D58" s="154" t="s">
        <v>26</v>
      </c>
      <c r="E58" s="128">
        <v>1</v>
      </c>
      <c r="F58" s="127" t="e">
        <f>+'APU ITEM DE PAGO'!#REF!</f>
        <v>#REF!</v>
      </c>
      <c r="G58" s="223" t="e">
        <f t="shared" si="9"/>
        <v>#REF!</v>
      </c>
      <c r="H58" s="208"/>
      <c r="I58" s="450">
        <f t="shared" si="0"/>
        <v>1</v>
      </c>
    </row>
    <row r="59" spans="2:11" ht="25.5" x14ac:dyDescent="0.25">
      <c r="B59" s="120">
        <f t="shared" si="8"/>
        <v>8.0499999999999989</v>
      </c>
      <c r="C59" s="213" t="s">
        <v>270</v>
      </c>
      <c r="D59" s="154" t="s">
        <v>26</v>
      </c>
      <c r="E59" s="126">
        <v>1</v>
      </c>
      <c r="F59" s="127" t="e">
        <f>+'APU ITEM DE PAGO'!#REF!</f>
        <v>#REF!</v>
      </c>
      <c r="G59" s="223" t="e">
        <f t="shared" si="9"/>
        <v>#REF!</v>
      </c>
      <c r="H59" s="208"/>
      <c r="I59" s="450">
        <f t="shared" si="0"/>
        <v>1</v>
      </c>
    </row>
    <row r="60" spans="2:11" ht="38.25" x14ac:dyDescent="0.25">
      <c r="B60" s="120">
        <f t="shared" si="8"/>
        <v>8.0599999999999987</v>
      </c>
      <c r="C60" s="213" t="s">
        <v>271</v>
      </c>
      <c r="D60" s="154" t="s">
        <v>26</v>
      </c>
      <c r="E60" s="128">
        <v>1</v>
      </c>
      <c r="F60" s="127" t="e">
        <f>+'APU ITEM DE PAGO'!#REF!</f>
        <v>#REF!</v>
      </c>
      <c r="G60" s="223" t="e">
        <f t="shared" si="9"/>
        <v>#REF!</v>
      </c>
      <c r="H60" s="208"/>
      <c r="I60" s="450">
        <f t="shared" si="0"/>
        <v>1</v>
      </c>
    </row>
    <row r="61" spans="2:11" x14ac:dyDescent="0.25">
      <c r="B61" s="120">
        <f t="shared" si="8"/>
        <v>8.0699999999999985</v>
      </c>
      <c r="C61" s="213" t="s">
        <v>272</v>
      </c>
      <c r="D61" s="154" t="s">
        <v>26</v>
      </c>
      <c r="E61" s="126">
        <v>1</v>
      </c>
      <c r="F61" s="127" t="e">
        <f>+'APU ITEM DE PAGO'!#REF!</f>
        <v>#REF!</v>
      </c>
      <c r="G61" s="223" t="e">
        <f t="shared" si="9"/>
        <v>#REF!</v>
      </c>
      <c r="H61" s="208"/>
      <c r="I61" s="450">
        <f t="shared" si="0"/>
        <v>1</v>
      </c>
    </row>
    <row r="62" spans="2:11" ht="38.25" x14ac:dyDescent="0.25">
      <c r="B62" s="120">
        <f t="shared" si="8"/>
        <v>8.0799999999999983</v>
      </c>
      <c r="C62" s="213" t="s">
        <v>273</v>
      </c>
      <c r="D62" s="154" t="s">
        <v>26</v>
      </c>
      <c r="E62" s="128">
        <v>1</v>
      </c>
      <c r="F62" s="127" t="e">
        <f>+'APU ITEM DE PAGO'!#REF!</f>
        <v>#REF!</v>
      </c>
      <c r="G62" s="223" t="e">
        <f>+F62*E62</f>
        <v>#REF!</v>
      </c>
      <c r="H62" s="208"/>
      <c r="I62" s="450">
        <f t="shared" si="0"/>
        <v>1</v>
      </c>
    </row>
    <row r="63" spans="2:11" x14ac:dyDescent="0.25">
      <c r="B63" s="120">
        <f t="shared" si="8"/>
        <v>8.0899999999999981</v>
      </c>
      <c r="C63" s="213" t="s">
        <v>249</v>
      </c>
      <c r="D63" s="154" t="s">
        <v>248</v>
      </c>
      <c r="E63" s="126">
        <v>1</v>
      </c>
      <c r="F63" s="127" t="e">
        <f>+'APU ITEM DE PAGO'!#REF!</f>
        <v>#REF!</v>
      </c>
      <c r="G63" s="223" t="e">
        <f>+F63*E63</f>
        <v>#REF!</v>
      </c>
      <c r="H63" s="208"/>
      <c r="I63" s="450">
        <f t="shared" si="0"/>
        <v>1</v>
      </c>
    </row>
    <row r="64" spans="2:11" ht="15.75" thickBot="1" x14ac:dyDescent="0.3"/>
    <row r="65" spans="5:11" ht="17.25" thickBot="1" x14ac:dyDescent="0.3">
      <c r="E65" s="654" t="s">
        <v>99</v>
      </c>
      <c r="F65" s="654"/>
      <c r="G65" s="226" t="e">
        <f>ROUND(SUM(G6:G63)/2,0)</f>
        <v>#REF!</v>
      </c>
      <c r="H65" s="227"/>
      <c r="I65" s="229"/>
      <c r="J65" s="221" t="e">
        <f>SUM(J6:J64)</f>
        <v>#REF!</v>
      </c>
      <c r="K65" t="s">
        <v>337</v>
      </c>
    </row>
    <row r="66" spans="5:11" ht="16.5" x14ac:dyDescent="0.25">
      <c r="E66" s="754" t="s">
        <v>100</v>
      </c>
      <c r="F66" s="755"/>
      <c r="G66" s="756"/>
      <c r="H66" s="228" t="e">
        <f>ROUND(SUM(H6:H63),2)/2</f>
        <v>#REF!</v>
      </c>
      <c r="J66" s="290"/>
    </row>
  </sheetData>
  <mergeCells count="6">
    <mergeCell ref="B1:H1"/>
    <mergeCell ref="B2:H2"/>
    <mergeCell ref="B3:H3"/>
    <mergeCell ref="D4:E4"/>
    <mergeCell ref="E66:G66"/>
    <mergeCell ref="E65:F65"/>
  </mergeCells>
  <pageMargins left="0.7" right="0.7" top="0.75" bottom="0.75" header="0.3" footer="0.3"/>
  <pageSetup scale="54" fitToHeight="0" orientation="portrait" r:id="rId1"/>
  <colBreaks count="1" manualBreakCount="1">
    <brk id="8" max="1048575" man="1"/>
  </colBreaks>
  <ignoredErrors>
    <ignoredError sqref="B12 B20 B27 B34 B41 B51 B54"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B1:P79"/>
  <sheetViews>
    <sheetView topLeftCell="A19" zoomScaleNormal="100" workbookViewId="0">
      <selection activeCell="C26" sqref="C26"/>
    </sheetView>
  </sheetViews>
  <sheetFormatPr baseColWidth="10" defaultRowHeight="15" x14ac:dyDescent="0.25"/>
  <cols>
    <col min="3" max="3" width="60.85546875" style="18" customWidth="1"/>
    <col min="6" max="6" width="17.42578125" customWidth="1"/>
    <col min="7" max="7" width="21.7109375" customWidth="1"/>
    <col min="8" max="8" width="17.140625" bestFit="1" customWidth="1"/>
    <col min="9" max="9" width="20.42578125" customWidth="1"/>
    <col min="10" max="10" width="19.140625" customWidth="1"/>
    <col min="11" max="11" width="19.28515625" customWidth="1"/>
    <col min="12" max="13" width="14.7109375" customWidth="1"/>
    <col min="14" max="14" width="14.5703125" bestFit="1" customWidth="1"/>
  </cols>
  <sheetData>
    <row r="1" spans="2:16" x14ac:dyDescent="0.25">
      <c r="B1" s="18"/>
      <c r="D1" s="18"/>
      <c r="E1" s="18"/>
      <c r="F1" s="18"/>
      <c r="G1" s="18"/>
      <c r="H1" s="18"/>
    </row>
    <row r="2" spans="2:16" x14ac:dyDescent="0.25">
      <c r="B2" s="664" t="s">
        <v>96</v>
      </c>
      <c r="C2" s="664"/>
      <c r="D2" s="664"/>
      <c r="E2" s="664"/>
      <c r="F2" s="664"/>
      <c r="G2" s="664"/>
      <c r="H2" s="664"/>
    </row>
    <row r="3" spans="2:16" x14ac:dyDescent="0.25">
      <c r="B3" s="664" t="s">
        <v>97</v>
      </c>
      <c r="C3" s="664"/>
      <c r="D3" s="664"/>
      <c r="E3" s="664"/>
      <c r="F3" s="664"/>
      <c r="G3" s="664"/>
      <c r="H3" s="664"/>
    </row>
    <row r="4" spans="2:16" x14ac:dyDescent="0.25">
      <c r="B4" s="664" t="str">
        <f>+RESUMEN!B4</f>
        <v>OPTIMIZACIÓN REDES DE ACUEDUCTO Y ALCANTARILLADO RESIDUAL Y PLUVIAL DEL MUNICIPIO DE TÁMESIS - ANTIOQUIA</v>
      </c>
      <c r="C4" s="664"/>
      <c r="D4" s="664"/>
      <c r="E4" s="664"/>
      <c r="F4" s="664"/>
      <c r="G4" s="664"/>
      <c r="H4" s="664"/>
    </row>
    <row r="5" spans="2:16" ht="24" x14ac:dyDescent="0.25">
      <c r="B5" s="44"/>
      <c r="C5" s="113"/>
      <c r="D5" s="752" t="s">
        <v>151</v>
      </c>
      <c r="E5" s="753"/>
      <c r="F5" s="153">
        <v>10</v>
      </c>
      <c r="G5" s="152" t="s">
        <v>152</v>
      </c>
      <c r="H5" s="153" t="e">
        <f>+#REF!</f>
        <v>#REF!</v>
      </c>
    </row>
    <row r="6" spans="2:16" ht="22.5" x14ac:dyDescent="0.25">
      <c r="B6" s="116" t="s">
        <v>0</v>
      </c>
      <c r="C6" s="117" t="s">
        <v>1</v>
      </c>
      <c r="D6" s="116" t="s">
        <v>2</v>
      </c>
      <c r="E6" s="116" t="s">
        <v>3</v>
      </c>
      <c r="F6" s="116" t="s">
        <v>38</v>
      </c>
      <c r="G6" s="116" t="s">
        <v>94</v>
      </c>
      <c r="H6" s="116" t="s">
        <v>95</v>
      </c>
      <c r="K6" t="s">
        <v>338</v>
      </c>
    </row>
    <row r="7" spans="2:16" x14ac:dyDescent="0.25">
      <c r="B7" s="170">
        <v>1</v>
      </c>
      <c r="C7" s="370" t="s">
        <v>34</v>
      </c>
      <c r="D7" s="370"/>
      <c r="E7" s="370"/>
      <c r="F7" s="370"/>
      <c r="G7" s="236" t="e">
        <f>ROUND(SUM(G8:G12),2)</f>
        <v>#REF!</v>
      </c>
      <c r="H7" s="236">
        <f>ROUND(SUM(H8:H12),2)</f>
        <v>0</v>
      </c>
      <c r="I7" s="298" t="e">
        <f>G7*1.32</f>
        <v>#REF!</v>
      </c>
      <c r="J7" t="s">
        <v>339</v>
      </c>
      <c r="K7" s="300" t="e">
        <f>#REF!/5</f>
        <v>#REF!</v>
      </c>
    </row>
    <row r="8" spans="2:16" x14ac:dyDescent="0.25">
      <c r="B8" s="171">
        <v>1.01</v>
      </c>
      <c r="C8" s="121">
        <f>+'APU ITEM DE PAGO'!C4</f>
        <v>0</v>
      </c>
      <c r="D8" s="215">
        <f>+'APU ITEM DE PAGO'!H4</f>
        <v>0</v>
      </c>
      <c r="E8" s="148">
        <v>14639</v>
      </c>
      <c r="F8" s="285">
        <f>+'APU ITEM DE PAGO'!$H$31</f>
        <v>0</v>
      </c>
      <c r="G8" s="238">
        <f>ROUND(F8*E8,2)</f>
        <v>0</v>
      </c>
      <c r="H8" s="238"/>
    </row>
    <row r="9" spans="2:16" ht="25.5" x14ac:dyDescent="0.25">
      <c r="B9" s="171">
        <f>+B8+0.01</f>
        <v>1.02</v>
      </c>
      <c r="C9" s="124" t="s">
        <v>317</v>
      </c>
      <c r="D9" s="216" t="s">
        <v>39</v>
      </c>
      <c r="E9" s="148">
        <v>10</v>
      </c>
      <c r="F9" s="285" t="e">
        <f>+'APU ITEM DE PAGO'!#REF!</f>
        <v>#REF!</v>
      </c>
      <c r="G9" s="238" t="e">
        <f>ROUND(F9*E9,2)</f>
        <v>#REF!</v>
      </c>
      <c r="H9" s="238"/>
      <c r="I9" s="110"/>
      <c r="N9" s="18"/>
    </row>
    <row r="10" spans="2:16" ht="38.25" x14ac:dyDescent="0.25">
      <c r="B10" s="171">
        <f>+B9+0.01</f>
        <v>1.03</v>
      </c>
      <c r="C10" s="124" t="str">
        <f>+'PPTO ALC'!C10</f>
        <v>CORTE Y ROTURA DE PAVIMENTO RÍGIDO PARA ZANJAS  Incluye cargue, transporte y botada de escombros hasta 10km hasta el sitio que lo indique la interventoría.</v>
      </c>
      <c r="D10" s="216" t="e">
        <f>+'APU ITEM DE PAGO'!#REF!</f>
        <v>#REF!</v>
      </c>
      <c r="E10" s="148">
        <v>3727</v>
      </c>
      <c r="F10" s="285" t="e">
        <f>+'APU ITEM DE PAGO'!#REF!</f>
        <v>#REF!</v>
      </c>
      <c r="G10" s="238" t="e">
        <f>ROUND(F10*E10,2)</f>
        <v>#REF!</v>
      </c>
      <c r="H10" s="240"/>
    </row>
    <row r="11" spans="2:16" x14ac:dyDescent="0.25">
      <c r="B11" s="171">
        <f>+B10+0.01</f>
        <v>1.04</v>
      </c>
      <c r="C11" s="124" t="str">
        <f>+'PPTO ALC'!C11</f>
        <v xml:space="preserve"> CORTE Y ROTURA DE PAVIMENTO ARTICULADO PARA ZANJAS</v>
      </c>
      <c r="D11" s="216" t="e">
        <f>+'APU ITEM DE PAGO'!#REF!</f>
        <v>#REF!</v>
      </c>
      <c r="E11" s="148">
        <v>10190</v>
      </c>
      <c r="F11" s="285" t="e">
        <f>+'APU ITEM DE PAGO'!#REF!</f>
        <v>#REF!</v>
      </c>
      <c r="G11" s="238" t="e">
        <f>ROUND(F11*E11,2)</f>
        <v>#REF!</v>
      </c>
      <c r="H11" s="240"/>
    </row>
    <row r="12" spans="2:16" ht="63.75" x14ac:dyDescent="0.25">
      <c r="B12" s="171">
        <f>+B11+0.01</f>
        <v>1.05</v>
      </c>
      <c r="C12" s="124" t="s">
        <v>148</v>
      </c>
      <c r="D12" s="216" t="s">
        <v>105</v>
      </c>
      <c r="E12" s="148">
        <v>1392</v>
      </c>
      <c r="F12" s="285" t="e">
        <f>+'APU ITEM DE PAGO'!#REF!</f>
        <v>#REF!</v>
      </c>
      <c r="G12" s="238" t="e">
        <f>ROUND(F12*E12,2)</f>
        <v>#REF!</v>
      </c>
      <c r="H12" s="240"/>
    </row>
    <row r="13" spans="2:16" x14ac:dyDescent="0.25">
      <c r="B13" s="170">
        <f>+B7+1</f>
        <v>2</v>
      </c>
      <c r="C13" s="370" t="s">
        <v>7</v>
      </c>
      <c r="D13" s="370"/>
      <c r="E13" s="370"/>
      <c r="F13" s="370"/>
      <c r="G13" s="236" t="e">
        <f>ROUND(SUM(G14:G26),2)</f>
        <v>#REF!</v>
      </c>
      <c r="H13" s="236">
        <f>ROUND(SUM(H14:H26),2)</f>
        <v>0</v>
      </c>
      <c r="I13" s="298" t="e">
        <f>G13*1.32</f>
        <v>#REF!</v>
      </c>
    </row>
    <row r="14" spans="2:16" ht="25.5" x14ac:dyDescent="0.25">
      <c r="B14" s="171">
        <v>2.0099999999999998</v>
      </c>
      <c r="C14" s="124" t="str">
        <f>+'PPTO ALC'!C14</f>
        <v>Excavación mecánica en material heterogéneo húmedo &lt;2 m, no incluye entibado.</v>
      </c>
      <c r="D14" s="216" t="str">
        <f>+'PPTO ALC'!D14</f>
        <v>m³</v>
      </c>
      <c r="E14" s="280">
        <v>2974</v>
      </c>
      <c r="F14" s="285" t="e">
        <f>+'APU ITEM DE PAGO'!#REF!</f>
        <v>#REF!</v>
      </c>
      <c r="G14" s="286" t="e">
        <f>ROUND(F14*E14,2)</f>
        <v>#REF!</v>
      </c>
      <c r="H14" s="285"/>
      <c r="L14" s="292"/>
      <c r="M14" s="292">
        <f t="shared" ref="M14:M19" si="0">+E14/$N$15</f>
        <v>0.13738624289739917</v>
      </c>
    </row>
    <row r="15" spans="2:16" ht="38.25" x14ac:dyDescent="0.25">
      <c r="B15" s="171">
        <f>+B14+0.01</f>
        <v>2.0199999999999996</v>
      </c>
      <c r="C15" s="124" t="str">
        <f>+'PPTO ALC'!C15</f>
        <v>Excavación manual en material heterogéneo húmedo &lt;2 m, no incluye entibado. Incluye cargue, transporte y botada de escombros hasta 10km hasta el sitio que lo indique la interventoría. (Domiciliarias)</v>
      </c>
      <c r="D15" s="216" t="str">
        <f>+'PPTO ALC'!D15</f>
        <v>m³</v>
      </c>
      <c r="E15" s="287">
        <v>11896</v>
      </c>
      <c r="F15" s="285" t="e">
        <f>+'APU ITEM DE PAGO'!#REF!</f>
        <v>#REF!</v>
      </c>
      <c r="G15" s="286" t="e">
        <f>ROUND(F15*E15,2)</f>
        <v>#REF!</v>
      </c>
      <c r="H15" s="285"/>
      <c r="L15" s="292"/>
      <c r="M15" s="292">
        <f t="shared" si="0"/>
        <v>0.5495449715895967</v>
      </c>
      <c r="N15" s="291">
        <f>+E14+E15+E16+E17+E18+E19</f>
        <v>21647</v>
      </c>
      <c r="P15">
        <v>21647.324622176857</v>
      </c>
    </row>
    <row r="16" spans="2:16" ht="38.25" x14ac:dyDescent="0.25">
      <c r="B16" s="171">
        <f t="shared" ref="B16:B26" si="1">+B15+0.01</f>
        <v>2.0299999999999994</v>
      </c>
      <c r="C16" s="124" t="str">
        <f>+'PPTO ALC'!C16</f>
        <v>Excavación manual en material heterogéneo 2m - 4m, no incluye botada ni entibado. Incluye cargue, transporte y botada de escombros hasta 10km hasta el sitio que lo indique la interventoría.</v>
      </c>
      <c r="D16" s="216" t="str">
        <f>+'PPTO ALC'!D16</f>
        <v>m³</v>
      </c>
      <c r="E16" s="287">
        <v>1439</v>
      </c>
      <c r="F16" s="285" t="e">
        <f>+'APU ITEM DE PAGO'!#REF!</f>
        <v>#REF!</v>
      </c>
      <c r="G16" s="286" t="e">
        <f t="shared" ref="G16:G23" si="2">ROUND(F16*E16,2)</f>
        <v>#REF!</v>
      </c>
      <c r="H16" s="285"/>
      <c r="L16" s="292"/>
      <c r="M16" s="292">
        <f t="shared" si="0"/>
        <v>6.6475724118815541E-2</v>
      </c>
      <c r="N16" s="291">
        <f>+E22</f>
        <v>14576</v>
      </c>
    </row>
    <row r="17" spans="2:14" ht="38.25" x14ac:dyDescent="0.25">
      <c r="B17" s="171">
        <f t="shared" si="1"/>
        <v>2.0399999999999991</v>
      </c>
      <c r="C17" s="124" t="str">
        <f>+'PPTO ALC'!C17</f>
        <v>Excavación mecanica en material heterogéneo 2m - 4m, no incluye botada ni entibado. Incluye cargue, transporte y botada de escombros hasta 10km hasta el sitio que lo indique la interventoría.</v>
      </c>
      <c r="D17" s="216" t="str">
        <f>+'PPTO ALC'!D17</f>
        <v>m³</v>
      </c>
      <c r="E17" s="287">
        <v>360</v>
      </c>
      <c r="F17" s="285" t="e">
        <f>+'APU ITEM DE PAGO'!#REF!</f>
        <v>#REF!</v>
      </c>
      <c r="G17" s="286" t="e">
        <f t="shared" si="2"/>
        <v>#REF!</v>
      </c>
      <c r="H17" s="285"/>
      <c r="L17" s="292"/>
      <c r="M17" s="292">
        <f t="shared" si="0"/>
        <v>1.6630479974130363E-2</v>
      </c>
      <c r="N17" s="291">
        <f>+N15-N16</f>
        <v>7071</v>
      </c>
    </row>
    <row r="18" spans="2:14" ht="51" x14ac:dyDescent="0.25">
      <c r="B18" s="171">
        <f t="shared" si="1"/>
        <v>2.0499999999999989</v>
      </c>
      <c r="C18" s="124" t="s">
        <v>150</v>
      </c>
      <c r="D18" s="216" t="s">
        <v>39</v>
      </c>
      <c r="E18" s="287">
        <v>996</v>
      </c>
      <c r="F18" s="285" t="e">
        <f>+'APU ITEM DE PAGO'!#REF!</f>
        <v>#REF!</v>
      </c>
      <c r="G18" s="286" t="e">
        <f t="shared" si="2"/>
        <v>#REF!</v>
      </c>
      <c r="H18" s="285"/>
      <c r="L18" s="292"/>
      <c r="M18" s="292">
        <f t="shared" si="0"/>
        <v>4.6010994595094008E-2</v>
      </c>
    </row>
    <row r="19" spans="2:14" x14ac:dyDescent="0.25">
      <c r="B19" s="171">
        <f t="shared" si="1"/>
        <v>2.0599999999999987</v>
      </c>
      <c r="C19" s="124" t="s">
        <v>329</v>
      </c>
      <c r="D19" s="216" t="s">
        <v>39</v>
      </c>
      <c r="E19" s="287">
        <v>3982</v>
      </c>
      <c r="F19" s="285">
        <v>125000</v>
      </c>
      <c r="G19" s="286">
        <f t="shared" si="2"/>
        <v>497750000</v>
      </c>
      <c r="H19" s="285"/>
      <c r="L19" s="292"/>
      <c r="M19" s="292">
        <f t="shared" si="0"/>
        <v>0.18395158682496421</v>
      </c>
    </row>
    <row r="20" spans="2:14" x14ac:dyDescent="0.25">
      <c r="B20" s="171">
        <f t="shared" si="1"/>
        <v>2.0699999999999985</v>
      </c>
      <c r="C20" s="124" t="s">
        <v>327</v>
      </c>
      <c r="D20" s="216" t="s">
        <v>105</v>
      </c>
      <c r="E20" s="287">
        <v>40951</v>
      </c>
      <c r="F20" s="285" t="e">
        <f>+'APU ITEM DE PAGO'!#REF!</f>
        <v>#REF!</v>
      </c>
      <c r="G20" s="286" t="e">
        <f t="shared" si="2"/>
        <v>#REF!</v>
      </c>
      <c r="H20" s="285"/>
    </row>
    <row r="21" spans="2:14" x14ac:dyDescent="0.25">
      <c r="B21" s="171">
        <f t="shared" si="1"/>
        <v>2.0799999999999983</v>
      </c>
      <c r="C21" s="124" t="s">
        <v>106</v>
      </c>
      <c r="D21" s="216" t="s">
        <v>39</v>
      </c>
      <c r="E21" s="287">
        <v>1840</v>
      </c>
      <c r="F21" s="285" t="e">
        <f>+'APU ITEM DE PAGO'!#REF!</f>
        <v>#REF!</v>
      </c>
      <c r="G21" s="286" t="e">
        <f t="shared" si="2"/>
        <v>#REF!</v>
      </c>
      <c r="H21" s="285"/>
    </row>
    <row r="22" spans="2:14" ht="25.5" x14ac:dyDescent="0.25">
      <c r="B22" s="171">
        <f t="shared" si="1"/>
        <v>2.0899999999999981</v>
      </c>
      <c r="C22" s="124" t="s">
        <v>107</v>
      </c>
      <c r="D22" s="216" t="s">
        <v>39</v>
      </c>
      <c r="E22" s="287">
        <v>14576</v>
      </c>
      <c r="F22" s="285" t="e">
        <f>+'APU ITEM DE PAGO'!#REF!</f>
        <v>#REF!</v>
      </c>
      <c r="G22" s="286" t="e">
        <f t="shared" si="2"/>
        <v>#REF!</v>
      </c>
      <c r="H22" s="285"/>
      <c r="N22" s="110"/>
    </row>
    <row r="23" spans="2:14" ht="25.5" x14ac:dyDescent="0.25">
      <c r="B23" s="171">
        <f t="shared" si="1"/>
        <v>2.0999999999999979</v>
      </c>
      <c r="C23" s="124" t="s">
        <v>108</v>
      </c>
      <c r="D23" s="216" t="s">
        <v>39</v>
      </c>
      <c r="E23" s="287">
        <v>3644</v>
      </c>
      <c r="F23" s="285" t="e">
        <f>+'APU ITEM DE PAGO'!#REF!</f>
        <v>#REF!</v>
      </c>
      <c r="G23" s="286" t="e">
        <f t="shared" si="2"/>
        <v>#REF!</v>
      </c>
      <c r="H23" s="285"/>
    </row>
    <row r="24" spans="2:14" x14ac:dyDescent="0.25">
      <c r="B24" s="171">
        <f t="shared" si="1"/>
        <v>2.1099999999999977</v>
      </c>
      <c r="C24" s="124" t="s">
        <v>111</v>
      </c>
      <c r="D24" s="216" t="s">
        <v>39</v>
      </c>
      <c r="E24" s="287">
        <v>150</v>
      </c>
      <c r="F24" s="285" t="e">
        <f>+'APU ITEM DE PAGO'!#REF!</f>
        <v>#REF!</v>
      </c>
      <c r="G24" s="286" t="e">
        <f>ROUND(F24*E24,2)</f>
        <v>#REF!</v>
      </c>
      <c r="H24" s="285"/>
    </row>
    <row r="25" spans="2:14" x14ac:dyDescent="0.25">
      <c r="B25" s="171" t="e">
        <f>+#REF!+0.01</f>
        <v>#REF!</v>
      </c>
      <c r="C25" s="124" t="s">
        <v>113</v>
      </c>
      <c r="D25" s="215" t="s">
        <v>4</v>
      </c>
      <c r="E25" s="287">
        <v>1751</v>
      </c>
      <c r="F25" s="285" t="e">
        <f>+'APU ITEM DE PAGO'!#REF!</f>
        <v>#REF!</v>
      </c>
      <c r="G25" s="286" t="e">
        <f>ROUND(F25*E25,2)</f>
        <v>#REF!</v>
      </c>
      <c r="H25" s="285"/>
    </row>
    <row r="26" spans="2:14" ht="25.5" x14ac:dyDescent="0.25">
      <c r="B26" s="171" t="e">
        <f t="shared" si="1"/>
        <v>#REF!</v>
      </c>
      <c r="C26" s="124" t="s">
        <v>153</v>
      </c>
      <c r="D26" s="216" t="s">
        <v>104</v>
      </c>
      <c r="E26" s="287">
        <v>70711</v>
      </c>
      <c r="F26" s="285" t="e">
        <f>+'APU ITEM DE PAGO'!#REF!</f>
        <v>#REF!</v>
      </c>
      <c r="G26" s="286" t="e">
        <f>ROUND(F26*E26,2)</f>
        <v>#REF!</v>
      </c>
      <c r="H26" s="285"/>
    </row>
    <row r="27" spans="2:14" x14ac:dyDescent="0.25">
      <c r="B27" s="170">
        <f>+B13+1</f>
        <v>3</v>
      </c>
      <c r="C27" s="370" t="s">
        <v>27</v>
      </c>
      <c r="D27" s="370"/>
      <c r="E27" s="370"/>
      <c r="F27" s="370"/>
      <c r="G27" s="236" t="e">
        <f>SUM(G28:G34)</f>
        <v>#REF!</v>
      </c>
      <c r="H27" s="236">
        <f>SUM(H28:H34)</f>
        <v>0</v>
      </c>
      <c r="I27" s="298" t="e">
        <f>G27*1.32</f>
        <v>#REF!</v>
      </c>
    </row>
    <row r="28" spans="2:14" ht="25.5" x14ac:dyDescent="0.25">
      <c r="B28" s="171">
        <v>3.01</v>
      </c>
      <c r="C28" s="242" t="str">
        <f>+'PPTO ALC'!C30</f>
        <v>Construcción de cilindro para cámara de inspección MH Ø1,2m de concreto de 21 Mpa (3000 PSI). Incluye los pedaños de escalera</v>
      </c>
      <c r="D28" s="216" t="s">
        <v>4</v>
      </c>
      <c r="E28" s="280">
        <v>84</v>
      </c>
      <c r="F28" s="285" t="e">
        <f>+'APU ITEM DE PAGO'!#REF!</f>
        <v>#REF!</v>
      </c>
      <c r="G28" s="286" t="e">
        <f t="shared" ref="G28:G33" si="3">ROUND(F28*E28,2)</f>
        <v>#REF!</v>
      </c>
      <c r="H28" s="285"/>
    </row>
    <row r="29" spans="2:14" ht="25.5" x14ac:dyDescent="0.25">
      <c r="B29" s="171">
        <f>+B28+0.01</f>
        <v>3.0199999999999996</v>
      </c>
      <c r="C29" s="242" t="str">
        <f>+'PPTO ALC'!C31</f>
        <v>Construcción de cono concentrico, cuello, base y cañuela para MH de Ø1,2m. Incluye suministro e nistalación de tapa</v>
      </c>
      <c r="D29" s="216" t="s">
        <v>48</v>
      </c>
      <c r="E29" s="280">
        <v>284</v>
      </c>
      <c r="F29" s="285" t="e">
        <f>+'APU ITEM DE PAGO'!#REF!</f>
        <v>#REF!</v>
      </c>
      <c r="G29" s="286" t="e">
        <f t="shared" si="3"/>
        <v>#REF!</v>
      </c>
      <c r="H29" s="285"/>
      <c r="N29" s="290"/>
    </row>
    <row r="30" spans="2:14" x14ac:dyDescent="0.25">
      <c r="B30" s="171">
        <f>+B29+0.01</f>
        <v>3.0299999999999994</v>
      </c>
      <c r="C30" s="242" t="str">
        <f>+'PPTO ALC'!C32</f>
        <v>Construcción de caja de empalme fundida in situ de (45x45)cm</v>
      </c>
      <c r="D30" s="216" t="s">
        <v>48</v>
      </c>
      <c r="E30" s="280">
        <v>2469</v>
      </c>
      <c r="F30" s="285" t="e">
        <f>+'APU ITEM DE PAGO'!#REF!</f>
        <v>#REF!</v>
      </c>
      <c r="G30" s="286" t="e">
        <f t="shared" si="3"/>
        <v>#REF!</v>
      </c>
      <c r="H30" s="285"/>
    </row>
    <row r="31" spans="2:14" ht="25.5" x14ac:dyDescent="0.25">
      <c r="B31" s="171">
        <f>+B30+0.01</f>
        <v>3.0399999999999991</v>
      </c>
      <c r="C31" s="242" t="str">
        <f>+'PPTO ALC'!C33</f>
        <v>Suministro, transporte e instalación de Concreto  f'c = 210 kg/cm2 para estructuras especiales, atraques y empotramientos</v>
      </c>
      <c r="D31" s="216" t="s">
        <v>39</v>
      </c>
      <c r="E31" s="280">
        <v>13</v>
      </c>
      <c r="F31" s="285" t="e">
        <f>+'APU ITEM DE PAGO'!#REF!</f>
        <v>#REF!</v>
      </c>
      <c r="G31" s="286" t="e">
        <f t="shared" si="3"/>
        <v>#REF!</v>
      </c>
      <c r="H31" s="285"/>
    </row>
    <row r="32" spans="2:14" ht="25.5" x14ac:dyDescent="0.25">
      <c r="B32" s="171">
        <v>3.07</v>
      </c>
      <c r="C32" s="124" t="s">
        <v>134</v>
      </c>
      <c r="D32" s="216" t="str">
        <f>+D31</f>
        <v>m³</v>
      </c>
      <c r="E32" s="280">
        <v>1</v>
      </c>
      <c r="F32" s="285" t="e">
        <f>+'APU ITEM DE PAGO'!#REF!</f>
        <v>#REF!</v>
      </c>
      <c r="G32" s="286" t="e">
        <f t="shared" si="3"/>
        <v>#REF!</v>
      </c>
      <c r="H32" s="285"/>
    </row>
    <row r="33" spans="2:13" x14ac:dyDescent="0.25">
      <c r="B33" s="171">
        <v>3.08</v>
      </c>
      <c r="C33" s="124" t="s">
        <v>173</v>
      </c>
      <c r="D33" s="216" t="s">
        <v>11</v>
      </c>
      <c r="E33" s="280">
        <v>3</v>
      </c>
      <c r="F33" s="285" t="e">
        <f>+'APU ITEM DE PAGO'!#REF!</f>
        <v>#REF!</v>
      </c>
      <c r="G33" s="286" t="e">
        <f t="shared" si="3"/>
        <v>#REF!</v>
      </c>
      <c r="H33" s="285"/>
      <c r="L33" s="290"/>
      <c r="M33" s="290"/>
    </row>
    <row r="34" spans="2:13" ht="38.25" x14ac:dyDescent="0.25">
      <c r="B34" s="171" t="e">
        <f>+'PPTO ALL'!#REF!</f>
        <v>#REF!</v>
      </c>
      <c r="C34" s="124" t="s">
        <v>309</v>
      </c>
      <c r="D34" s="216" t="s">
        <v>39</v>
      </c>
      <c r="E34" s="171">
        <v>76</v>
      </c>
      <c r="F34" s="285" t="e">
        <f>+'APU ITEM DE PAGO'!#REF!</f>
        <v>#REF!</v>
      </c>
      <c r="G34" s="286" t="e">
        <f>+F34*E34</f>
        <v>#REF!</v>
      </c>
      <c r="H34" s="285"/>
    </row>
    <row r="35" spans="2:13" x14ac:dyDescent="0.25">
      <c r="B35" s="170">
        <f>+B27+1</f>
        <v>4</v>
      </c>
      <c r="C35" s="370" t="s">
        <v>129</v>
      </c>
      <c r="D35" s="370"/>
      <c r="E35" s="370"/>
      <c r="F35" s="370"/>
      <c r="G35" s="236" t="e">
        <f>SUM(G36:G61)</f>
        <v>#REF!</v>
      </c>
      <c r="H35" s="236" t="e">
        <f>SUM(H36:H61)</f>
        <v>#REF!</v>
      </c>
      <c r="I35" s="298" t="e">
        <f>G35*1.32</f>
        <v>#REF!</v>
      </c>
      <c r="J35" s="301" t="e">
        <f>I35+I36</f>
        <v>#REF!</v>
      </c>
    </row>
    <row r="36" spans="2:13" ht="25.5" x14ac:dyDescent="0.25">
      <c r="B36" s="120">
        <v>4.01</v>
      </c>
      <c r="C36" s="144" t="s">
        <v>117</v>
      </c>
      <c r="D36" s="122" t="s">
        <v>4</v>
      </c>
      <c r="E36" s="128">
        <v>7266</v>
      </c>
      <c r="F36" s="129" t="e">
        <f>+'APU ITEM DE PAGO'!#REF!+'APU ITEM DE PAGO'!#REF!</f>
        <v>#REF!</v>
      </c>
      <c r="G36" s="284"/>
      <c r="H36" s="284" t="e">
        <f>ROUND(E36*F36,2)</f>
        <v>#REF!</v>
      </c>
      <c r="I36" s="302"/>
    </row>
    <row r="37" spans="2:13" ht="25.5" x14ac:dyDescent="0.25">
      <c r="B37" s="120">
        <f>+B36+0.01</f>
        <v>4.0199999999999996</v>
      </c>
      <c r="C37" s="144" t="s">
        <v>118</v>
      </c>
      <c r="D37" s="122" t="s">
        <v>4</v>
      </c>
      <c r="E37" s="128">
        <v>7266</v>
      </c>
      <c r="F37" s="129" t="e">
        <f>+'APU ITEM DE PAGO'!#REF!+'APU ITEM DE PAGO'!#REF!</f>
        <v>#REF!</v>
      </c>
      <c r="G37" s="284" t="e">
        <f>ROUND(F37*E37,2)</f>
        <v>#REF!</v>
      </c>
      <c r="H37" s="129"/>
    </row>
    <row r="38" spans="2:13" ht="25.5" x14ac:dyDescent="0.25">
      <c r="B38" s="120">
        <f>+B37+0.01</f>
        <v>4.0299999999999994</v>
      </c>
      <c r="C38" s="144" t="s">
        <v>119</v>
      </c>
      <c r="D38" s="122" t="s">
        <v>4</v>
      </c>
      <c r="E38" s="128">
        <v>5980</v>
      </c>
      <c r="F38" s="129" t="e">
        <f>+'APU ITEM DE PAGO'!#REF!+'APU ITEM DE PAGO'!#REF!</f>
        <v>#REF!</v>
      </c>
      <c r="G38" s="284"/>
      <c r="H38" s="284" t="e">
        <f>ROUND(E38*F38,2)</f>
        <v>#REF!</v>
      </c>
    </row>
    <row r="39" spans="2:13" ht="25.5" x14ac:dyDescent="0.25">
      <c r="B39" s="120">
        <f>+B38+0.01</f>
        <v>4.0399999999999991</v>
      </c>
      <c r="C39" s="144" t="s">
        <v>120</v>
      </c>
      <c r="D39" s="122" t="s">
        <v>4</v>
      </c>
      <c r="E39" s="128">
        <v>5980</v>
      </c>
      <c r="F39" s="129" t="e">
        <f>+'APU ITEM DE PAGO'!#REF!+'APU ITEM DE PAGO'!#REF!</f>
        <v>#REF!</v>
      </c>
      <c r="G39" s="284" t="e">
        <f>ROUND(F39*E39,2)</f>
        <v>#REF!</v>
      </c>
      <c r="H39" s="129"/>
    </row>
    <row r="40" spans="2:13" ht="25.5" x14ac:dyDescent="0.25">
      <c r="B40" s="171">
        <v>4.05</v>
      </c>
      <c r="C40" s="242" t="s">
        <v>121</v>
      </c>
      <c r="D40" s="215" t="s">
        <v>4</v>
      </c>
      <c r="E40" s="128">
        <v>2434</v>
      </c>
      <c r="F40" s="285" t="e">
        <f>+'APU ITEM DE PAGO'!#REF!+'APU ITEM DE PAGO'!#REF!</f>
        <v>#REF!</v>
      </c>
      <c r="G40" s="286"/>
      <c r="H40" s="286" t="e">
        <f>ROUND(E40*F40,2)</f>
        <v>#REF!</v>
      </c>
    </row>
    <row r="41" spans="2:13" ht="25.5" x14ac:dyDescent="0.25">
      <c r="B41" s="171">
        <f>+B40+0.01</f>
        <v>4.0599999999999996</v>
      </c>
      <c r="C41" s="242" t="s">
        <v>122</v>
      </c>
      <c r="D41" s="215" t="s">
        <v>4</v>
      </c>
      <c r="E41" s="280">
        <v>2434</v>
      </c>
      <c r="F41" s="285" t="e">
        <f>+'APU ITEM DE PAGO'!#REF!+'APU ITEM DE PAGO'!#REF!</f>
        <v>#REF!</v>
      </c>
      <c r="G41" s="286" t="e">
        <f t="shared" ref="G41:G47" si="4">ROUND(F41*E41,2)</f>
        <v>#REF!</v>
      </c>
      <c r="H41" s="285"/>
    </row>
    <row r="42" spans="2:13" x14ac:dyDescent="0.25">
      <c r="B42" s="171">
        <f t="shared" ref="B42:B58" si="5">+B41+0.01</f>
        <v>4.0699999999999994</v>
      </c>
      <c r="C42" s="242" t="e">
        <f>#REF!</f>
        <v>#REF!</v>
      </c>
      <c r="D42" s="215" t="e">
        <f>#REF!</f>
        <v>#REF!</v>
      </c>
      <c r="E42" s="280">
        <v>1562</v>
      </c>
      <c r="F42" s="285" t="e">
        <f>+'APU ITEM DE PAGO'!#REF!+'APU ITEM DE PAGO'!#REF!</f>
        <v>#REF!</v>
      </c>
      <c r="G42" s="286"/>
      <c r="H42" s="286" t="e">
        <f>ROUND(E42*F42,2)</f>
        <v>#REF!</v>
      </c>
    </row>
    <row r="43" spans="2:13" x14ac:dyDescent="0.25">
      <c r="B43" s="171">
        <f t="shared" si="5"/>
        <v>4.0799999999999992</v>
      </c>
      <c r="C43" s="242" t="e">
        <f>#REF!</f>
        <v>#REF!</v>
      </c>
      <c r="D43" s="215" t="e">
        <f>#REF!</f>
        <v>#REF!</v>
      </c>
      <c r="E43" s="280">
        <v>1562</v>
      </c>
      <c r="F43" s="285" t="e">
        <f>+'APU ITEM DE PAGO'!#REF!+'APU ITEM DE PAGO'!#REF!</f>
        <v>#REF!</v>
      </c>
      <c r="G43" s="286" t="e">
        <f t="shared" si="4"/>
        <v>#REF!</v>
      </c>
      <c r="H43" s="285"/>
    </row>
    <row r="44" spans="2:13" x14ac:dyDescent="0.25">
      <c r="B44" s="171">
        <f t="shared" si="5"/>
        <v>4.089999999999999</v>
      </c>
      <c r="C44" s="242" t="e">
        <f>#REF!</f>
        <v>#REF!</v>
      </c>
      <c r="D44" s="215" t="e">
        <f>#REF!</f>
        <v>#REF!</v>
      </c>
      <c r="E44" s="280">
        <v>266</v>
      </c>
      <c r="F44" s="285" t="e">
        <f>+'APU ITEM DE PAGO'!#REF!+'APU ITEM DE PAGO'!#REF!</f>
        <v>#REF!</v>
      </c>
      <c r="G44" s="286"/>
      <c r="H44" s="286" t="e">
        <f>ROUND(E44*F44,2)</f>
        <v>#REF!</v>
      </c>
    </row>
    <row r="45" spans="2:13" x14ac:dyDescent="0.25">
      <c r="B45" s="171">
        <f t="shared" si="5"/>
        <v>4.0999999999999988</v>
      </c>
      <c r="C45" s="242" t="e">
        <f>#REF!</f>
        <v>#REF!</v>
      </c>
      <c r="D45" s="215" t="e">
        <f>#REF!</f>
        <v>#REF!</v>
      </c>
      <c r="E45" s="280">
        <v>266</v>
      </c>
      <c r="F45" s="285" t="e">
        <f>+'APU ITEM DE PAGO'!#REF!+'APU ITEM DE PAGO'!#REF!</f>
        <v>#REF!</v>
      </c>
      <c r="G45" s="286" t="e">
        <f t="shared" si="4"/>
        <v>#REF!</v>
      </c>
      <c r="H45" s="285"/>
    </row>
    <row r="46" spans="2:13" x14ac:dyDescent="0.25">
      <c r="B46" s="171">
        <f t="shared" si="5"/>
        <v>4.1099999999999985</v>
      </c>
      <c r="C46" s="242" t="e">
        <f>#REF!</f>
        <v>#REF!</v>
      </c>
      <c r="D46" s="215" t="e">
        <f>#REF!</f>
        <v>#REF!</v>
      </c>
      <c r="E46" s="280">
        <v>93</v>
      </c>
      <c r="F46" s="285" t="e">
        <f>+'APU ITEM DE PAGO'!#REF!+'APU ITEM DE PAGO'!#REF!</f>
        <v>#REF!</v>
      </c>
      <c r="G46" s="286"/>
      <c r="H46" s="286" t="e">
        <f>ROUND(E46*F46,2)</f>
        <v>#REF!</v>
      </c>
    </row>
    <row r="47" spans="2:13" x14ac:dyDescent="0.25">
      <c r="B47" s="171">
        <f t="shared" si="5"/>
        <v>4.1199999999999983</v>
      </c>
      <c r="C47" s="242" t="e">
        <f>#REF!</f>
        <v>#REF!</v>
      </c>
      <c r="D47" s="215" t="e">
        <f>#REF!</f>
        <v>#REF!</v>
      </c>
      <c r="E47" s="280">
        <v>93</v>
      </c>
      <c r="F47" s="285" t="e">
        <f>+'APU ITEM DE PAGO'!#REF!+'APU ITEM DE PAGO'!#REF!</f>
        <v>#REF!</v>
      </c>
      <c r="G47" s="286" t="e">
        <f t="shared" si="4"/>
        <v>#REF!</v>
      </c>
      <c r="H47" s="285"/>
    </row>
    <row r="48" spans="2:13" s="18" customFormat="1" x14ac:dyDescent="0.25">
      <c r="B48" s="171" t="e">
        <f>+#REF!+0.01</f>
        <v>#REF!</v>
      </c>
      <c r="C48" s="242" t="s">
        <v>137</v>
      </c>
      <c r="D48" s="215" t="s">
        <v>48</v>
      </c>
      <c r="E48" s="280">
        <v>1427</v>
      </c>
      <c r="F48" s="129" t="e">
        <f>+'APU ITEM DE PAGO'!#REF!+'APU ITEM DE PAGO'!#REF!</f>
        <v>#REF!</v>
      </c>
      <c r="G48" s="286" t="e">
        <f>ROUND(E48*F48,2)</f>
        <v>#REF!</v>
      </c>
      <c r="H48" s="286"/>
      <c r="I48"/>
      <c r="J48"/>
      <c r="K48"/>
    </row>
    <row r="49" spans="2:11" s="18" customFormat="1" x14ac:dyDescent="0.25">
      <c r="B49" s="171" t="e">
        <f t="shared" si="5"/>
        <v>#REF!</v>
      </c>
      <c r="C49" s="242" t="s">
        <v>138</v>
      </c>
      <c r="D49" s="215" t="str">
        <f>+D48</f>
        <v>Und</v>
      </c>
      <c r="E49" s="280">
        <v>1427</v>
      </c>
      <c r="F49" s="129" t="e">
        <f>+'APU ITEM DE PAGO'!#REF!+'APU ITEM DE PAGO'!#REF!</f>
        <v>#REF!</v>
      </c>
      <c r="G49" s="286" t="e">
        <f>ROUND(F49*E49,2)</f>
        <v>#REF!</v>
      </c>
      <c r="H49" s="285"/>
    </row>
    <row r="50" spans="2:11" s="18" customFormat="1" x14ac:dyDescent="0.25">
      <c r="B50" s="171" t="e">
        <f t="shared" si="5"/>
        <v>#REF!</v>
      </c>
      <c r="C50" s="242" t="s">
        <v>139</v>
      </c>
      <c r="D50" s="215" t="s">
        <v>48</v>
      </c>
      <c r="E50" s="280">
        <v>581</v>
      </c>
      <c r="F50" s="129" t="e">
        <f>+'APU ITEM DE PAGO'!#REF!+'APU ITEM DE PAGO'!#REF!</f>
        <v>#REF!</v>
      </c>
      <c r="G50" s="286" t="e">
        <f>ROUND(E50*F50,2)</f>
        <v>#REF!</v>
      </c>
      <c r="H50" s="286"/>
    </row>
    <row r="51" spans="2:11" s="18" customFormat="1" x14ac:dyDescent="0.25">
      <c r="B51" s="171" t="e">
        <f t="shared" si="5"/>
        <v>#REF!</v>
      </c>
      <c r="C51" s="242" t="s">
        <v>140</v>
      </c>
      <c r="D51" s="215" t="str">
        <f>+D50</f>
        <v>Und</v>
      </c>
      <c r="E51" s="280">
        <v>581</v>
      </c>
      <c r="F51" s="129" t="e">
        <f>+'APU ITEM DE PAGO'!#REF!+'APU ITEM DE PAGO'!#REF!</f>
        <v>#REF!</v>
      </c>
      <c r="G51" s="286" t="e">
        <f>ROUND(F51*E51,2)</f>
        <v>#REF!</v>
      </c>
      <c r="H51" s="285"/>
    </row>
    <row r="52" spans="2:11" s="18" customFormat="1" x14ac:dyDescent="0.25">
      <c r="B52" s="171" t="e">
        <f t="shared" si="5"/>
        <v>#REF!</v>
      </c>
      <c r="C52" s="242" t="s">
        <v>141</v>
      </c>
      <c r="D52" s="215" t="s">
        <v>48</v>
      </c>
      <c r="E52" s="280">
        <v>375</v>
      </c>
      <c r="F52" s="129" t="e">
        <f>+'APU ITEM DE PAGO'!#REF!+'APU ITEM DE PAGO'!#REF!</f>
        <v>#REF!</v>
      </c>
      <c r="G52" s="286" t="e">
        <f>ROUND(E52*F52,2)</f>
        <v>#REF!</v>
      </c>
      <c r="H52" s="286"/>
    </row>
    <row r="53" spans="2:11" s="18" customFormat="1" x14ac:dyDescent="0.25">
      <c r="B53" s="171" t="e">
        <f t="shared" si="5"/>
        <v>#REF!</v>
      </c>
      <c r="C53" s="242" t="s">
        <v>142</v>
      </c>
      <c r="D53" s="215" t="str">
        <f>+D52</f>
        <v>Und</v>
      </c>
      <c r="E53" s="280">
        <v>375</v>
      </c>
      <c r="F53" s="129" t="e">
        <f>+'APU ITEM DE PAGO'!#REF!+'APU ITEM DE PAGO'!#REF!</f>
        <v>#REF!</v>
      </c>
      <c r="G53" s="286" t="e">
        <f>ROUND(F53*E53,2)</f>
        <v>#REF!</v>
      </c>
      <c r="H53" s="285"/>
    </row>
    <row r="54" spans="2:11" s="18" customFormat="1" x14ac:dyDescent="0.25">
      <c r="B54" s="171" t="e">
        <f t="shared" si="5"/>
        <v>#REF!</v>
      </c>
      <c r="C54" s="242" t="s">
        <v>143</v>
      </c>
      <c r="D54" s="215" t="s">
        <v>48</v>
      </c>
      <c r="E54" s="280">
        <v>22</v>
      </c>
      <c r="F54" s="129" t="e">
        <f>+'APU ITEM DE PAGO'!#REF!+'APU ITEM DE PAGO'!#REF!</f>
        <v>#REF!</v>
      </c>
      <c r="G54" s="286" t="e">
        <f>ROUND(E54*F54,2)</f>
        <v>#REF!</v>
      </c>
      <c r="H54" s="286"/>
    </row>
    <row r="55" spans="2:11" s="18" customFormat="1" x14ac:dyDescent="0.25">
      <c r="B55" s="171" t="e">
        <f t="shared" si="5"/>
        <v>#REF!</v>
      </c>
      <c r="C55" s="242" t="s">
        <v>144</v>
      </c>
      <c r="D55" s="215" t="str">
        <f>+D54</f>
        <v>Und</v>
      </c>
      <c r="E55" s="280">
        <v>22</v>
      </c>
      <c r="F55" s="129" t="e">
        <f>+'APU ITEM DE PAGO'!#REF!+'APU ITEM DE PAGO'!#REF!</f>
        <v>#REF!</v>
      </c>
      <c r="G55" s="286" t="e">
        <f>ROUND(F55*E55,2)</f>
        <v>#REF!</v>
      </c>
      <c r="H55" s="286"/>
    </row>
    <row r="56" spans="2:11" s="18" customFormat="1" x14ac:dyDescent="0.25">
      <c r="B56" s="171" t="e">
        <f t="shared" si="5"/>
        <v>#REF!</v>
      </c>
      <c r="C56" s="242" t="s">
        <v>145</v>
      </c>
      <c r="D56" s="215" t="s">
        <v>48</v>
      </c>
      <c r="E56" s="280">
        <v>8</v>
      </c>
      <c r="F56" s="129" t="e">
        <f>+'APU ITEM DE PAGO'!#REF!+'APU ITEM DE PAGO'!#REF!</f>
        <v>#REF!</v>
      </c>
      <c r="G56" s="286" t="e">
        <f>ROUND(E56*F56,2)</f>
        <v>#REF!</v>
      </c>
      <c r="H56" s="286"/>
    </row>
    <row r="57" spans="2:11" s="18" customFormat="1" x14ac:dyDescent="0.25">
      <c r="B57" s="171" t="e">
        <f t="shared" si="5"/>
        <v>#REF!</v>
      </c>
      <c r="C57" s="242" t="s">
        <v>146</v>
      </c>
      <c r="D57" s="215" t="str">
        <f>+D56</f>
        <v>Und</v>
      </c>
      <c r="E57" s="280">
        <v>8</v>
      </c>
      <c r="F57" s="129" t="e">
        <f>+'APU ITEM DE PAGO'!#REF!+'APU ITEM DE PAGO'!#REF!</f>
        <v>#REF!</v>
      </c>
      <c r="G57" s="286" t="e">
        <f t="shared" ref="G57:G61" si="6">ROUND(F57*E57,2)</f>
        <v>#REF!</v>
      </c>
      <c r="H57" s="286"/>
    </row>
    <row r="58" spans="2:11" s="18" customFormat="1" x14ac:dyDescent="0.25">
      <c r="B58" s="171" t="e">
        <f t="shared" si="5"/>
        <v>#REF!</v>
      </c>
      <c r="C58" s="145" t="s">
        <v>315</v>
      </c>
      <c r="D58" s="215" t="s">
        <v>48</v>
      </c>
      <c r="E58" s="171">
        <v>100</v>
      </c>
      <c r="F58" s="129" t="e">
        <f>+'APU ITEM DE PAGO'!#REF!+'APU ITEM DE PAGO'!#REF!</f>
        <v>#REF!</v>
      </c>
      <c r="G58" s="286" t="e">
        <f t="shared" si="6"/>
        <v>#REF!</v>
      </c>
      <c r="H58" s="286"/>
    </row>
    <row r="59" spans="2:11" s="18" customFormat="1" x14ac:dyDescent="0.25">
      <c r="B59" s="171" t="e">
        <f>+B58+0.01</f>
        <v>#REF!</v>
      </c>
      <c r="C59" s="145" t="s">
        <v>316</v>
      </c>
      <c r="D59" s="215" t="s">
        <v>48</v>
      </c>
      <c r="E59" s="171">
        <v>100</v>
      </c>
      <c r="F59" s="129" t="e">
        <f>+'APU ITEM DE PAGO'!#REF!+'APU ITEM DE PAGO'!#REF!</f>
        <v>#REF!</v>
      </c>
      <c r="G59" s="286" t="e">
        <f t="shared" si="6"/>
        <v>#REF!</v>
      </c>
      <c r="H59" s="286"/>
    </row>
    <row r="60" spans="2:11" s="18" customFormat="1" x14ac:dyDescent="0.25">
      <c r="B60" s="171" t="e">
        <f>+B58+0.01</f>
        <v>#REF!</v>
      </c>
      <c r="C60" s="124" t="s">
        <v>131</v>
      </c>
      <c r="D60" s="215" t="s">
        <v>48</v>
      </c>
      <c r="E60" s="171">
        <v>38</v>
      </c>
      <c r="F60" s="129" t="e">
        <f>+'APU ITEM DE PAGO'!#REF!</f>
        <v>#REF!</v>
      </c>
      <c r="G60" s="286" t="e">
        <f t="shared" si="6"/>
        <v>#REF!</v>
      </c>
      <c r="H60" s="286"/>
    </row>
    <row r="61" spans="2:11" s="18" customFormat="1" x14ac:dyDescent="0.25">
      <c r="B61" s="171" t="e">
        <f>+#REF!+0.01</f>
        <v>#REF!</v>
      </c>
      <c r="C61" s="124" t="s">
        <v>169</v>
      </c>
      <c r="D61" s="215" t="s">
        <v>26</v>
      </c>
      <c r="E61" s="171">
        <v>484</v>
      </c>
      <c r="F61" s="129" t="e">
        <f>+#REF!</f>
        <v>#REF!</v>
      </c>
      <c r="G61" s="286" t="e">
        <f t="shared" si="6"/>
        <v>#REF!</v>
      </c>
      <c r="H61" s="286"/>
    </row>
    <row r="62" spans="2:11" x14ac:dyDescent="0.25">
      <c r="B62" s="170">
        <f>+B35+1</f>
        <v>5</v>
      </c>
      <c r="C62" s="370" t="s">
        <v>41</v>
      </c>
      <c r="D62" s="370"/>
      <c r="E62" s="370"/>
      <c r="F62" s="370" t="e">
        <f>+'APU ITEM DE PAGO'!#REF!</f>
        <v>#REF!</v>
      </c>
      <c r="G62" s="236" t="e">
        <f>SUM(G63:G72)</f>
        <v>#REF!</v>
      </c>
      <c r="H62" s="236">
        <f>SUM(H63:H71)</f>
        <v>0</v>
      </c>
      <c r="I62" s="298" t="e">
        <f>G62*1.32</f>
        <v>#REF!</v>
      </c>
      <c r="J62" s="301" t="e">
        <f>I62+I63</f>
        <v>#REF!</v>
      </c>
      <c r="K62" s="18"/>
    </row>
    <row r="63" spans="2:11" x14ac:dyDescent="0.25">
      <c r="B63" s="171">
        <v>5.01</v>
      </c>
      <c r="C63" s="124" t="e">
        <f>+#REF!</f>
        <v>#REF!</v>
      </c>
      <c r="D63" s="216" t="s">
        <v>42</v>
      </c>
      <c r="E63" s="171">
        <v>18852</v>
      </c>
      <c r="F63" s="240" t="e">
        <f>+'APU ITEM DE PAGO'!#REF!</f>
        <v>#REF!</v>
      </c>
      <c r="G63" s="238" t="e">
        <f>ROUND(F63*E63,2)</f>
        <v>#REF!</v>
      </c>
      <c r="H63" s="240"/>
      <c r="I63" s="302">
        <f>H62*1.19</f>
        <v>0</v>
      </c>
    </row>
    <row r="64" spans="2:11" x14ac:dyDescent="0.25">
      <c r="B64" s="171">
        <f>+B63+0.01</f>
        <v>5.0199999999999996</v>
      </c>
      <c r="C64" s="124" t="e">
        <f>+#REF!</f>
        <v>#REF!</v>
      </c>
      <c r="D64" s="216" t="e">
        <f>+#REF!</f>
        <v>#REF!</v>
      </c>
      <c r="E64" s="171">
        <v>1464</v>
      </c>
      <c r="F64" s="240" t="e">
        <f>+'APU ITEM DE PAGO'!#REF!</f>
        <v>#REF!</v>
      </c>
      <c r="G64" s="238" t="e">
        <f t="shared" ref="G64:G70" si="7">ROUND(F64*E64,2)</f>
        <v>#REF!</v>
      </c>
      <c r="H64" s="240"/>
    </row>
    <row r="65" spans="2:14" x14ac:dyDescent="0.25">
      <c r="B65" s="171">
        <f t="shared" ref="B65:B70" si="8">+B64+0.01</f>
        <v>5.0299999999999994</v>
      </c>
      <c r="C65" s="124" t="e">
        <f>+#REF!</f>
        <v>#REF!</v>
      </c>
      <c r="D65" s="216" t="e">
        <f>+#REF!</f>
        <v>#REF!</v>
      </c>
      <c r="E65" s="171">
        <v>1453</v>
      </c>
      <c r="F65" s="240" t="e">
        <f>+'APU ITEM DE PAGO'!#REF!</f>
        <v>#REF!</v>
      </c>
      <c r="G65" s="238" t="e">
        <f t="shared" si="7"/>
        <v>#REF!</v>
      </c>
      <c r="H65" s="240"/>
    </row>
    <row r="66" spans="2:14" x14ac:dyDescent="0.25">
      <c r="B66" s="171">
        <f t="shared" si="8"/>
        <v>5.0399999999999991</v>
      </c>
      <c r="C66" s="124" t="e">
        <f>+#REF!</f>
        <v>#REF!</v>
      </c>
      <c r="D66" s="216" t="e">
        <f>+#REF!</f>
        <v>#REF!</v>
      </c>
      <c r="E66" s="171">
        <v>1453</v>
      </c>
      <c r="F66" s="240" t="e">
        <f>+'APU ITEM DE PAGO'!#REF!</f>
        <v>#REF!</v>
      </c>
      <c r="G66" s="238" t="e">
        <f t="shared" si="7"/>
        <v>#REF!</v>
      </c>
      <c r="H66" s="240"/>
    </row>
    <row r="67" spans="2:14" x14ac:dyDescent="0.25">
      <c r="B67" s="171">
        <f t="shared" si="8"/>
        <v>5.0499999999999989</v>
      </c>
      <c r="C67" s="124" t="e">
        <f>+#REF!</f>
        <v>#REF!</v>
      </c>
      <c r="D67" s="216" t="e">
        <f>+#REF!</f>
        <v>#REF!</v>
      </c>
      <c r="E67" s="171">
        <v>1464</v>
      </c>
      <c r="F67" s="240" t="e">
        <f>+'APU ITEM DE PAGO'!#REF!</f>
        <v>#REF!</v>
      </c>
      <c r="G67" s="238" t="e">
        <f t="shared" si="7"/>
        <v>#REF!</v>
      </c>
      <c r="H67" s="240"/>
    </row>
    <row r="68" spans="2:14" x14ac:dyDescent="0.25">
      <c r="B68" s="171">
        <f t="shared" si="8"/>
        <v>5.0599999999999987</v>
      </c>
      <c r="C68" s="124" t="e">
        <f>+#REF!</f>
        <v>#REF!</v>
      </c>
      <c r="D68" s="216" t="e">
        <f>+#REF!</f>
        <v>#REF!</v>
      </c>
      <c r="E68" s="171">
        <v>1225</v>
      </c>
      <c r="F68" s="240" t="e">
        <f>+'APU ITEM DE PAGO'!#REF!</f>
        <v>#REF!</v>
      </c>
      <c r="G68" s="238" t="e">
        <f t="shared" si="7"/>
        <v>#REF!</v>
      </c>
      <c r="H68" s="240"/>
    </row>
    <row r="69" spans="2:14" x14ac:dyDescent="0.25">
      <c r="B69" s="171">
        <f t="shared" si="8"/>
        <v>5.0699999999999985</v>
      </c>
      <c r="C69" s="124" t="e">
        <f>+#REF!</f>
        <v>#REF!</v>
      </c>
      <c r="D69" s="216" t="e">
        <f>+#REF!</f>
        <v>#REF!</v>
      </c>
      <c r="E69" s="171">
        <v>3727</v>
      </c>
      <c r="F69" s="240">
        <v>24500</v>
      </c>
      <c r="G69" s="238">
        <f t="shared" si="7"/>
        <v>91311500</v>
      </c>
      <c r="H69" s="240"/>
    </row>
    <row r="70" spans="2:14" x14ac:dyDescent="0.25">
      <c r="B70" s="171">
        <f t="shared" si="8"/>
        <v>5.0799999999999983</v>
      </c>
      <c r="C70" s="124" t="e">
        <f>+#REF!</f>
        <v>#REF!</v>
      </c>
      <c r="D70" s="216" t="e">
        <f>+#REF!</f>
        <v>#REF!</v>
      </c>
      <c r="E70" s="171">
        <v>10190</v>
      </c>
      <c r="F70" s="240">
        <v>12000</v>
      </c>
      <c r="G70" s="238">
        <f t="shared" si="7"/>
        <v>122280000</v>
      </c>
      <c r="H70" s="240"/>
      <c r="I70" s="290" t="e">
        <f>#REF!/5</f>
        <v>#REF!</v>
      </c>
    </row>
    <row r="71" spans="2:14" ht="76.5" x14ac:dyDescent="0.25">
      <c r="B71" s="171">
        <v>5.1100000000000003</v>
      </c>
      <c r="C71" s="124" t="s">
        <v>330</v>
      </c>
      <c r="D71" s="216" t="s">
        <v>43</v>
      </c>
      <c r="E71" s="171">
        <v>703</v>
      </c>
      <c r="F71" s="240">
        <v>24500</v>
      </c>
      <c r="G71" s="238">
        <f>ROUND(F71*E71,2)</f>
        <v>17223500</v>
      </c>
      <c r="H71" s="240"/>
      <c r="N71">
        <f>+G71/24500</f>
        <v>703</v>
      </c>
    </row>
    <row r="72" spans="2:14" x14ac:dyDescent="0.25">
      <c r="B72" s="171">
        <v>5.12</v>
      </c>
      <c r="C72" s="124" t="s">
        <v>325</v>
      </c>
      <c r="D72" s="216" t="s">
        <v>29</v>
      </c>
      <c r="E72" s="171">
        <v>1440</v>
      </c>
      <c r="F72" s="240">
        <v>12000</v>
      </c>
      <c r="G72" s="238">
        <f>ROUND(F72*E72,2)</f>
        <v>17280000</v>
      </c>
      <c r="H72" s="240"/>
    </row>
    <row r="73" spans="2:14" ht="15.75" thickBot="1" x14ac:dyDescent="0.3">
      <c r="B73" s="244"/>
      <c r="C73" s="130"/>
      <c r="D73" s="244"/>
      <c r="E73" s="244"/>
      <c r="F73" s="244"/>
      <c r="G73" s="244"/>
      <c r="H73" s="244"/>
    </row>
    <row r="74" spans="2:14" x14ac:dyDescent="0.25">
      <c r="B74" s="244"/>
      <c r="C74" s="130"/>
      <c r="D74" s="244"/>
      <c r="E74" s="760" t="s">
        <v>99</v>
      </c>
      <c r="F74" s="761"/>
      <c r="G74" s="247" t="e">
        <f>+ROUND(G62+G35+G27+G13+G7,0)</f>
        <v>#REF!</v>
      </c>
      <c r="H74" s="246"/>
      <c r="I74" s="303" t="e">
        <f>SUM(I5:I73)</f>
        <v>#REF!</v>
      </c>
      <c r="J74" s="301"/>
    </row>
    <row r="75" spans="2:14" ht="15.75" thickBot="1" x14ac:dyDescent="0.3">
      <c r="B75" s="244"/>
      <c r="C75" s="130"/>
      <c r="D75" s="130"/>
      <c r="E75" s="130"/>
      <c r="F75" s="130"/>
      <c r="G75" s="130"/>
      <c r="H75" s="130"/>
      <c r="I75" s="221"/>
      <c r="J75" s="304"/>
    </row>
    <row r="76" spans="2:14" x14ac:dyDescent="0.25">
      <c r="B76" s="244"/>
      <c r="C76" s="130"/>
      <c r="D76" s="244"/>
      <c r="E76" s="757" t="s">
        <v>100</v>
      </c>
      <c r="F76" s="758"/>
      <c r="G76" s="759"/>
      <c r="H76" s="255" t="e">
        <f>+H35+H62</f>
        <v>#REF!</v>
      </c>
    </row>
    <row r="77" spans="2:14" x14ac:dyDescent="0.25">
      <c r="B77" s="244"/>
      <c r="C77" s="130"/>
      <c r="D77" s="130"/>
      <c r="E77" s="130"/>
      <c r="F77" s="130"/>
      <c r="G77" s="130"/>
      <c r="H77" s="130"/>
    </row>
    <row r="78" spans="2:14" x14ac:dyDescent="0.25">
      <c r="I78" s="305">
        <f>SUM(I77:I77)</f>
        <v>0</v>
      </c>
    </row>
    <row r="79" spans="2:14" x14ac:dyDescent="0.25">
      <c r="G79" s="221"/>
    </row>
  </sheetData>
  <mergeCells count="6">
    <mergeCell ref="E76:G76"/>
    <mergeCell ref="B2:H2"/>
    <mergeCell ref="B3:H3"/>
    <mergeCell ref="B4:H4"/>
    <mergeCell ref="D5:E5"/>
    <mergeCell ref="E74:F7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filterMode="1">
    <pageSetUpPr fitToPage="1"/>
  </sheetPr>
  <dimension ref="A2:J1167"/>
  <sheetViews>
    <sheetView zoomScaleNormal="100" zoomScaleSheetLayoutView="100" workbookViewId="0">
      <selection activeCell="C256" sqref="C256"/>
    </sheetView>
  </sheetViews>
  <sheetFormatPr baseColWidth="10" defaultColWidth="9.140625" defaultRowHeight="15" x14ac:dyDescent="0.25"/>
  <cols>
    <col min="2" max="2" width="6.28515625" bestFit="1" customWidth="1"/>
    <col min="3" max="3" width="73.140625" style="111" customWidth="1"/>
    <col min="4" max="4" width="9.140625" bestFit="1" customWidth="1"/>
    <col min="5" max="5" width="13.42578125" customWidth="1"/>
    <col min="6" max="6" width="15.42578125" bestFit="1" customWidth="1"/>
    <col min="7" max="8" width="20" style="434" customWidth="1"/>
    <col min="9" max="9" width="15.85546875" bestFit="1" customWidth="1"/>
  </cols>
  <sheetData>
    <row r="2" spans="2:8" x14ac:dyDescent="0.25">
      <c r="B2" s="661" t="s">
        <v>96</v>
      </c>
      <c r="C2" s="661"/>
      <c r="D2" s="661"/>
      <c r="E2" s="661"/>
      <c r="F2" s="661"/>
      <c r="G2" s="661"/>
      <c r="H2" s="661"/>
    </row>
    <row r="3" spans="2:8" x14ac:dyDescent="0.25">
      <c r="B3" s="661" t="s">
        <v>97</v>
      </c>
      <c r="C3" s="661"/>
      <c r="D3" s="661"/>
      <c r="E3" s="661"/>
      <c r="F3" s="661"/>
      <c r="G3" s="661"/>
      <c r="H3" s="661"/>
    </row>
    <row r="4" spans="2:8" ht="15" customHeight="1" x14ac:dyDescent="0.25">
      <c r="B4" s="661" t="str">
        <f>+RESUMEN!B4</f>
        <v>OPTIMIZACIÓN REDES DE ACUEDUCTO Y ALCANTARILLADO RESIDUAL Y PLUVIAL DEL MUNICIPIO DE TÁMESIS - ANTIOQUIA</v>
      </c>
      <c r="C4" s="661"/>
      <c r="D4" s="661"/>
      <c r="E4" s="661"/>
      <c r="F4" s="661"/>
      <c r="G4" s="661"/>
      <c r="H4" s="661"/>
    </row>
    <row r="5" spans="2:8" ht="24" x14ac:dyDescent="0.25">
      <c r="B5" s="44"/>
      <c r="C5" s="113"/>
      <c r="D5" s="752" t="s">
        <v>151</v>
      </c>
      <c r="E5" s="753"/>
      <c r="F5" s="153" t="e">
        <f>+#REF!</f>
        <v>#REF!</v>
      </c>
      <c r="G5" s="442" t="s">
        <v>152</v>
      </c>
      <c r="H5" s="435" t="e">
        <f>+#REF!</f>
        <v>#REF!</v>
      </c>
    </row>
    <row r="6" spans="2:8" x14ac:dyDescent="0.25">
      <c r="B6" s="116" t="s">
        <v>0</v>
      </c>
      <c r="C6" s="117" t="s">
        <v>1</v>
      </c>
      <c r="D6" s="116" t="s">
        <v>2</v>
      </c>
      <c r="E6" s="116" t="s">
        <v>3</v>
      </c>
      <c r="F6" s="116" t="s">
        <v>38</v>
      </c>
      <c r="G6" s="436" t="s">
        <v>94</v>
      </c>
      <c r="H6" s="436" t="s">
        <v>95</v>
      </c>
    </row>
    <row r="7" spans="2:8" s="119" customFormat="1" ht="13.5" customHeight="1" x14ac:dyDescent="0.2">
      <c r="B7" s="118">
        <v>1</v>
      </c>
      <c r="C7" s="433" t="s">
        <v>34</v>
      </c>
      <c r="D7" s="433"/>
      <c r="E7" s="433"/>
      <c r="F7" s="433"/>
      <c r="G7" s="437" t="e">
        <f>ROUND(SUM(G8:G11),2)</f>
        <v>#REF!</v>
      </c>
      <c r="H7" s="437">
        <f>ROUND(SUM(H8:H25),2)</f>
        <v>0</v>
      </c>
    </row>
    <row r="8" spans="2:8" s="119" customFormat="1" ht="12.75" x14ac:dyDescent="0.2">
      <c r="B8" s="120">
        <v>1.01</v>
      </c>
      <c r="C8" s="121" t="s">
        <v>103</v>
      </c>
      <c r="D8" s="122">
        <f>+'APU ITEM DE PAGO'!H4</f>
        <v>0</v>
      </c>
      <c r="E8" s="445">
        <v>10392</v>
      </c>
      <c r="F8" s="150">
        <f>+'APU ITEM DE PAGO'!$H$31</f>
        <v>0</v>
      </c>
      <c r="G8" s="438">
        <f>ROUND(F8*E8,0)</f>
        <v>0</v>
      </c>
      <c r="H8" s="438"/>
    </row>
    <row r="9" spans="2:8" s="119" customFormat="1" ht="25.5" x14ac:dyDescent="0.2">
      <c r="B9" s="120">
        <f>+B8+0.01</f>
        <v>1.02</v>
      </c>
      <c r="C9" s="124" t="s">
        <v>162</v>
      </c>
      <c r="D9" s="125" t="s">
        <v>39</v>
      </c>
      <c r="E9" s="446">
        <v>5</v>
      </c>
      <c r="F9" s="151" t="e">
        <f>+'APU ITEM DE PAGO'!#REF!</f>
        <v>#REF!</v>
      </c>
      <c r="G9" s="438" t="e">
        <f t="shared" ref="G9:G11" si="0">ROUND(F9*E9,0)</f>
        <v>#REF!</v>
      </c>
      <c r="H9" s="438"/>
    </row>
    <row r="10" spans="2:8" s="119" customFormat="1" ht="12.75" x14ac:dyDescent="0.2">
      <c r="B10" s="120">
        <f>+B9+0.01</f>
        <v>1.03</v>
      </c>
      <c r="C10" s="124" t="e">
        <f>+#REF!</f>
        <v>#REF!</v>
      </c>
      <c r="D10" s="125" t="e">
        <f>+'APU ITEM DE PAGO'!#REF!</f>
        <v>#REF!</v>
      </c>
      <c r="E10" s="446">
        <v>1644</v>
      </c>
      <c r="F10" s="151" t="e">
        <f>+'APU ITEM DE PAGO'!#REF!</f>
        <v>#REF!</v>
      </c>
      <c r="G10" s="438" t="e">
        <f t="shared" si="0"/>
        <v>#REF!</v>
      </c>
      <c r="H10" s="223"/>
    </row>
    <row r="11" spans="2:8" s="119" customFormat="1" ht="12.75" x14ac:dyDescent="0.2">
      <c r="B11" s="120">
        <f>+B10+0.01</f>
        <v>1.04</v>
      </c>
      <c r="C11" s="124" t="e">
        <f>+#REF!</f>
        <v>#REF!</v>
      </c>
      <c r="D11" s="125" t="e">
        <f>+'APU ITEM DE PAGO'!#REF!</f>
        <v>#REF!</v>
      </c>
      <c r="E11" s="446">
        <v>8276</v>
      </c>
      <c r="F11" s="151" t="e">
        <f>+'APU ITEM DE PAGO'!#REF!</f>
        <v>#REF!</v>
      </c>
      <c r="G11" s="438" t="e">
        <f t="shared" si="0"/>
        <v>#REF!</v>
      </c>
      <c r="H11" s="223"/>
    </row>
    <row r="12" spans="2:8" s="119" customFormat="1" ht="12.75" x14ac:dyDescent="0.2">
      <c r="B12" s="118">
        <f>+B7+1</f>
        <v>2</v>
      </c>
      <c r="C12" s="433" t="s">
        <v>7</v>
      </c>
      <c r="D12" s="433"/>
      <c r="E12" s="433"/>
      <c r="F12" s="433"/>
      <c r="G12" s="437" t="e">
        <f>ROUND(SUM(G13:G26),2)</f>
        <v>#REF!</v>
      </c>
      <c r="H12" s="437">
        <f>ROUND(SUM(H13:H26),2)</f>
        <v>0</v>
      </c>
    </row>
    <row r="13" spans="2:8" s="119" customFormat="1" ht="12.75" x14ac:dyDescent="0.2">
      <c r="B13" s="120">
        <v>2.0099999999999998</v>
      </c>
      <c r="C13" s="124" t="e">
        <f>#REF!</f>
        <v>#REF!</v>
      </c>
      <c r="D13" s="125" t="e">
        <f>#REF!</f>
        <v>#REF!</v>
      </c>
      <c r="E13" s="447">
        <v>2219</v>
      </c>
      <c r="F13" s="151" t="e">
        <f>+'APU ITEM DE PAGO'!#REF!</f>
        <v>#REF!</v>
      </c>
      <c r="G13" s="438" t="e">
        <f>ROUND(F13*E13,0)</f>
        <v>#REF!</v>
      </c>
      <c r="H13" s="223"/>
    </row>
    <row r="14" spans="2:8" s="119" customFormat="1" ht="12.75" x14ac:dyDescent="0.2">
      <c r="B14" s="120">
        <f>+B13+0.01</f>
        <v>2.0199999999999996</v>
      </c>
      <c r="C14" s="124" t="e">
        <f>#REF!</f>
        <v>#REF!</v>
      </c>
      <c r="D14" s="125" t="e">
        <f>#REF!</f>
        <v>#REF!</v>
      </c>
      <c r="E14" s="448">
        <v>8878</v>
      </c>
      <c r="F14" s="151" t="e">
        <f>+'APU ITEM DE PAGO'!#REF!</f>
        <v>#REF!</v>
      </c>
      <c r="G14" s="438" t="e">
        <f t="shared" ref="G14:G26" si="1">ROUND(F14*E14,0)</f>
        <v>#REF!</v>
      </c>
      <c r="H14" s="223"/>
    </row>
    <row r="15" spans="2:8" s="119" customFormat="1" ht="12.75" x14ac:dyDescent="0.2">
      <c r="B15" s="120">
        <f t="shared" ref="B15:B26" si="2">+B14+0.01</f>
        <v>2.0299999999999994</v>
      </c>
      <c r="C15" s="124" t="e">
        <f>#REF!</f>
        <v>#REF!</v>
      </c>
      <c r="D15" s="125" t="e">
        <f>#REF!</f>
        <v>#REF!</v>
      </c>
      <c r="E15" s="448">
        <v>294</v>
      </c>
      <c r="F15" s="151" t="e">
        <f>+'APU ITEM DE PAGO'!#REF!</f>
        <v>#REF!</v>
      </c>
      <c r="G15" s="438" t="e">
        <f t="shared" si="1"/>
        <v>#REF!</v>
      </c>
      <c r="H15" s="223"/>
    </row>
    <row r="16" spans="2:8" s="119" customFormat="1" ht="12.75" x14ac:dyDescent="0.2">
      <c r="B16" s="120"/>
      <c r="C16" s="124" t="e">
        <f>#REF!</f>
        <v>#REF!</v>
      </c>
      <c r="D16" s="125" t="e">
        <f>#REF!</f>
        <v>#REF!</v>
      </c>
      <c r="E16" s="448">
        <v>74</v>
      </c>
      <c r="F16" s="151" t="e">
        <f>+'APU ITEM DE PAGO'!#REF!</f>
        <v>#REF!</v>
      </c>
      <c r="G16" s="438" t="e">
        <f t="shared" si="1"/>
        <v>#REF!</v>
      </c>
      <c r="H16" s="223"/>
    </row>
    <row r="17" spans="2:8" s="119" customFormat="1" ht="38.25" x14ac:dyDescent="0.2">
      <c r="B17" s="120">
        <f>+B15+0.01</f>
        <v>2.0399999999999991</v>
      </c>
      <c r="C17" s="124" t="s">
        <v>150</v>
      </c>
      <c r="D17" s="125" t="s">
        <v>39</v>
      </c>
      <c r="E17" s="448">
        <v>803</v>
      </c>
      <c r="F17" s="151" t="e">
        <f>+'APU ITEM DE PAGO'!#REF!</f>
        <v>#REF!</v>
      </c>
      <c r="G17" s="438" t="e">
        <f t="shared" si="1"/>
        <v>#REF!</v>
      </c>
      <c r="H17" s="223"/>
    </row>
    <row r="18" spans="2:8" s="119" customFormat="1" ht="12.75" x14ac:dyDescent="0.2">
      <c r="B18" s="120"/>
      <c r="C18" s="124" t="s">
        <v>329</v>
      </c>
      <c r="D18" s="125" t="s">
        <v>171</v>
      </c>
      <c r="E18" s="448">
        <v>3116</v>
      </c>
      <c r="F18" s="151">
        <v>125000</v>
      </c>
      <c r="G18" s="438">
        <f t="shared" si="1"/>
        <v>389500000</v>
      </c>
      <c r="H18" s="223"/>
    </row>
    <row r="19" spans="2:8" s="119" customFormat="1" ht="12.75" x14ac:dyDescent="0.2">
      <c r="B19" s="120">
        <f>+B17+0.01</f>
        <v>2.0499999999999989</v>
      </c>
      <c r="C19" s="124" t="s">
        <v>110</v>
      </c>
      <c r="D19" s="125" t="s">
        <v>105</v>
      </c>
      <c r="E19" s="448">
        <v>30867</v>
      </c>
      <c r="F19" s="151" t="e">
        <f>+'APU ITEM DE PAGO'!#REF!</f>
        <v>#REF!</v>
      </c>
      <c r="G19" s="438" t="e">
        <f t="shared" si="1"/>
        <v>#REF!</v>
      </c>
      <c r="H19" s="223"/>
    </row>
    <row r="20" spans="2:8" s="119" customFormat="1" ht="12.75" x14ac:dyDescent="0.2">
      <c r="B20" s="120">
        <f t="shared" si="2"/>
        <v>2.0599999999999987</v>
      </c>
      <c r="C20" s="124" t="s">
        <v>109</v>
      </c>
      <c r="D20" s="125" t="s">
        <v>105</v>
      </c>
      <c r="E20" s="448">
        <v>3430</v>
      </c>
      <c r="F20" s="151" t="e">
        <f>+'APU ITEM DE PAGO'!#REF!</f>
        <v>#REF!</v>
      </c>
      <c r="G20" s="438" t="e">
        <f t="shared" si="1"/>
        <v>#REF!</v>
      </c>
      <c r="H20" s="223"/>
    </row>
    <row r="21" spans="2:8" s="119" customFormat="1" ht="12.75" x14ac:dyDescent="0.2">
      <c r="B21" s="120">
        <f t="shared" si="2"/>
        <v>2.0699999999999985</v>
      </c>
      <c r="C21" s="124" t="s">
        <v>106</v>
      </c>
      <c r="D21" s="125" t="s">
        <v>39</v>
      </c>
      <c r="E21" s="448">
        <v>1751</v>
      </c>
      <c r="F21" s="151" t="e">
        <f>+'APU ITEM DE PAGO'!#REF!</f>
        <v>#REF!</v>
      </c>
      <c r="G21" s="438" t="e">
        <f t="shared" si="1"/>
        <v>#REF!</v>
      </c>
      <c r="H21" s="223"/>
    </row>
    <row r="22" spans="2:8" s="119" customFormat="1" ht="25.5" x14ac:dyDescent="0.2">
      <c r="B22" s="120">
        <f t="shared" si="2"/>
        <v>2.0799999999999983</v>
      </c>
      <c r="C22" s="124" t="s">
        <v>107</v>
      </c>
      <c r="D22" s="125" t="s">
        <v>39</v>
      </c>
      <c r="E22" s="448">
        <v>8891</v>
      </c>
      <c r="F22" s="151" t="e">
        <f>+'APU ITEM DE PAGO'!#REF!</f>
        <v>#REF!</v>
      </c>
      <c r="G22" s="438" t="e">
        <f t="shared" si="1"/>
        <v>#REF!</v>
      </c>
      <c r="H22" s="223"/>
    </row>
    <row r="23" spans="2:8" s="119" customFormat="1" ht="25.5" x14ac:dyDescent="0.2">
      <c r="B23" s="120">
        <f t="shared" si="2"/>
        <v>2.0899999999999981</v>
      </c>
      <c r="C23" s="124" t="s">
        <v>108</v>
      </c>
      <c r="D23" s="125" t="s">
        <v>39</v>
      </c>
      <c r="E23" s="448">
        <v>2647</v>
      </c>
      <c r="F23" s="151" t="e">
        <f>+'APU ITEM DE PAGO'!#REF!</f>
        <v>#REF!</v>
      </c>
      <c r="G23" s="438" t="e">
        <f t="shared" si="1"/>
        <v>#REF!</v>
      </c>
      <c r="H23" s="223"/>
    </row>
    <row r="24" spans="2:8" s="119" customFormat="1" ht="12.75" x14ac:dyDescent="0.2">
      <c r="B24" s="120">
        <f t="shared" si="2"/>
        <v>2.0999999999999979</v>
      </c>
      <c r="C24" s="124" t="s">
        <v>111</v>
      </c>
      <c r="D24" s="125" t="s">
        <v>39</v>
      </c>
      <c r="E24" s="448">
        <v>99</v>
      </c>
      <c r="F24" s="151" t="e">
        <f>+'APU ITEM DE PAGO'!#REF!</f>
        <v>#REF!</v>
      </c>
      <c r="G24" s="438" t="e">
        <f t="shared" si="1"/>
        <v>#REF!</v>
      </c>
      <c r="H24" s="223"/>
    </row>
    <row r="25" spans="2:8" s="119" customFormat="1" ht="12.75" x14ac:dyDescent="0.2">
      <c r="B25" s="120" t="e">
        <f>+#REF!+0.01</f>
        <v>#REF!</v>
      </c>
      <c r="C25" s="124" t="s">
        <v>114</v>
      </c>
      <c r="D25" s="122" t="s">
        <v>4</v>
      </c>
      <c r="E25" s="448">
        <v>359</v>
      </c>
      <c r="F25" s="151" t="e">
        <f>+'APU ITEM DE PAGO'!#REF!</f>
        <v>#REF!</v>
      </c>
      <c r="G25" s="438" t="e">
        <f t="shared" si="1"/>
        <v>#REF!</v>
      </c>
      <c r="H25" s="223"/>
    </row>
    <row r="26" spans="2:8" s="119" customFormat="1" ht="25.5" x14ac:dyDescent="0.2">
      <c r="B26" s="120" t="e">
        <f t="shared" si="2"/>
        <v>#REF!</v>
      </c>
      <c r="C26" s="124" t="s">
        <v>153</v>
      </c>
      <c r="D26" s="125" t="s">
        <v>104</v>
      </c>
      <c r="E26" s="448">
        <v>81571</v>
      </c>
      <c r="F26" s="151" t="e">
        <f>+'APU ITEM DE PAGO'!#REF!</f>
        <v>#REF!</v>
      </c>
      <c r="G26" s="438" t="e">
        <f t="shared" si="1"/>
        <v>#REF!</v>
      </c>
      <c r="H26" s="223"/>
    </row>
    <row r="27" spans="2:8" s="119" customFormat="1" ht="12.75" x14ac:dyDescent="0.2">
      <c r="B27" s="118">
        <f>+B12+1</f>
        <v>3</v>
      </c>
      <c r="C27" s="433" t="s">
        <v>27</v>
      </c>
      <c r="D27" s="433"/>
      <c r="E27" s="433"/>
      <c r="F27" s="433"/>
      <c r="G27" s="437" t="e">
        <f>SUM(G28:G34)</f>
        <v>#REF!</v>
      </c>
      <c r="H27" s="437">
        <f>SUM(H28:H31)</f>
        <v>0</v>
      </c>
    </row>
    <row r="28" spans="2:8" s="119" customFormat="1" ht="12.75" x14ac:dyDescent="0.2">
      <c r="B28" s="120">
        <v>3.01</v>
      </c>
      <c r="C28" s="144" t="e">
        <f>#REF!</f>
        <v>#REF!</v>
      </c>
      <c r="D28" s="125" t="e">
        <f>#REF!</f>
        <v>#REF!</v>
      </c>
      <c r="E28" s="447">
        <v>229</v>
      </c>
      <c r="F28" s="127" t="e">
        <f>+'APU ITEM DE PAGO'!#REF!</f>
        <v>#REF!</v>
      </c>
      <c r="G28" s="438" t="e">
        <f>ROUND(F28*E28,0)</f>
        <v>#REF!</v>
      </c>
      <c r="H28" s="223"/>
    </row>
    <row r="29" spans="2:8" s="119" customFormat="1" ht="12.75" x14ac:dyDescent="0.2">
      <c r="B29" s="120">
        <v>3.01</v>
      </c>
      <c r="C29" s="144" t="e">
        <f>#REF!</f>
        <v>#REF!</v>
      </c>
      <c r="D29" s="125" t="e">
        <f>#REF!</f>
        <v>#REF!</v>
      </c>
      <c r="E29" s="447">
        <v>268</v>
      </c>
      <c r="F29" s="127" t="e">
        <f>+'APU ITEM DE PAGO'!#REF!</f>
        <v>#REF!</v>
      </c>
      <c r="G29" s="438" t="e">
        <f t="shared" ref="G29:G34" si="3">ROUND(F29*E29,0)</f>
        <v>#REF!</v>
      </c>
      <c r="H29" s="223"/>
    </row>
    <row r="30" spans="2:8" s="119" customFormat="1" ht="12.75" x14ac:dyDescent="0.2">
      <c r="B30" s="120">
        <v>3.01</v>
      </c>
      <c r="C30" s="144" t="e">
        <f>#REF!</f>
        <v>#REF!</v>
      </c>
      <c r="D30" s="125" t="e">
        <f>#REF!</f>
        <v>#REF!</v>
      </c>
      <c r="E30" s="447">
        <v>82</v>
      </c>
      <c r="F30" s="127" t="e">
        <f>+'APU ITEM DE PAGO'!#REF!</f>
        <v>#REF!</v>
      </c>
      <c r="G30" s="438" t="e">
        <f t="shared" si="3"/>
        <v>#REF!</v>
      </c>
      <c r="H30" s="223"/>
    </row>
    <row r="31" spans="2:8" s="119" customFormat="1" ht="12.75" x14ac:dyDescent="0.2">
      <c r="B31" s="120">
        <v>3.01</v>
      </c>
      <c r="C31" s="124" t="s">
        <v>134</v>
      </c>
      <c r="D31" s="125" t="e">
        <f>+D30</f>
        <v>#REF!</v>
      </c>
      <c r="E31" s="447">
        <v>30</v>
      </c>
      <c r="F31" s="127" t="e">
        <f>+'APU ITEM DE PAGO'!#REF!</f>
        <v>#REF!</v>
      </c>
      <c r="G31" s="438" t="e">
        <f t="shared" si="3"/>
        <v>#REF!</v>
      </c>
      <c r="H31" s="223"/>
    </row>
    <row r="32" spans="2:8" s="119" customFormat="1" ht="61.9" customHeight="1" x14ac:dyDescent="0.2">
      <c r="B32" s="120">
        <v>3.01</v>
      </c>
      <c r="C32" s="124" t="s">
        <v>243</v>
      </c>
      <c r="D32" s="125" t="s">
        <v>4</v>
      </c>
      <c r="E32" s="447">
        <v>39</v>
      </c>
      <c r="F32" s="127" t="e">
        <f>+'APU ITEM DE PAGO'!#REF!</f>
        <v>#REF!</v>
      </c>
      <c r="G32" s="438" t="e">
        <f t="shared" si="3"/>
        <v>#REF!</v>
      </c>
      <c r="H32" s="223"/>
    </row>
    <row r="33" spans="2:8" s="119" customFormat="1" ht="61.9" customHeight="1" x14ac:dyDescent="0.2">
      <c r="B33" s="120"/>
      <c r="C33" s="124" t="s">
        <v>309</v>
      </c>
      <c r="D33" s="125" t="s">
        <v>171</v>
      </c>
      <c r="E33" s="447">
        <v>52</v>
      </c>
      <c r="F33" s="127" t="e">
        <f>+'APU ITEM DE PAGO'!#REF!</f>
        <v>#REF!</v>
      </c>
      <c r="G33" s="438" t="e">
        <f t="shared" si="3"/>
        <v>#REF!</v>
      </c>
      <c r="H33" s="223"/>
    </row>
    <row r="34" spans="2:8" s="119" customFormat="1" ht="61.9" customHeight="1" x14ac:dyDescent="0.2">
      <c r="B34" s="120"/>
      <c r="C34" s="124" t="s">
        <v>310</v>
      </c>
      <c r="D34" s="125" t="s">
        <v>5</v>
      </c>
      <c r="E34" s="447">
        <v>6</v>
      </c>
      <c r="F34" s="127" t="e">
        <f>+'APU ITEM DE PAGO'!#REF!</f>
        <v>#REF!</v>
      </c>
      <c r="G34" s="438" t="e">
        <f t="shared" si="3"/>
        <v>#REF!</v>
      </c>
      <c r="H34" s="223"/>
    </row>
    <row r="35" spans="2:8" s="119" customFormat="1" ht="12.75" x14ac:dyDescent="0.2">
      <c r="B35" s="118">
        <f>+B27+1</f>
        <v>4</v>
      </c>
      <c r="C35" s="433" t="s">
        <v>129</v>
      </c>
      <c r="D35" s="433"/>
      <c r="E35" s="433"/>
      <c r="F35" s="433"/>
      <c r="G35" s="437" t="e">
        <f>SUM(G36:G43)</f>
        <v>#REF!</v>
      </c>
      <c r="H35" s="437" t="e">
        <f>SUM(H36:H43)</f>
        <v>#REF!</v>
      </c>
    </row>
    <row r="36" spans="2:8" s="119" customFormat="1" ht="12.75" x14ac:dyDescent="0.2">
      <c r="B36" s="120" t="e">
        <f>+#REF!+0.01</f>
        <v>#REF!</v>
      </c>
      <c r="C36" s="144" t="e">
        <f>#REF!</f>
        <v>#REF!</v>
      </c>
      <c r="D36" s="122" t="e">
        <f>#REF!</f>
        <v>#REF!</v>
      </c>
      <c r="E36" s="447">
        <v>7786</v>
      </c>
      <c r="F36" s="127" t="e">
        <f>+'APU ITEM DE PAGO'!#REF!+'APU ITEM DE PAGO'!#REF!</f>
        <v>#REF!</v>
      </c>
      <c r="G36" s="438"/>
      <c r="H36" s="438" t="e">
        <f>ROUND(E36*F36,0)</f>
        <v>#REF!</v>
      </c>
    </row>
    <row r="37" spans="2:8" s="119" customFormat="1" ht="12.75" x14ac:dyDescent="0.2">
      <c r="B37" s="120" t="e">
        <f t="shared" ref="B37:B43" si="4">+B36+0.01</f>
        <v>#REF!</v>
      </c>
      <c r="C37" s="144" t="e">
        <f>#REF!</f>
        <v>#REF!</v>
      </c>
      <c r="D37" s="122" t="e">
        <f>#REF!</f>
        <v>#REF!</v>
      </c>
      <c r="E37" s="447">
        <v>7786</v>
      </c>
      <c r="F37" s="127" t="e">
        <f>+'APU ITEM DE PAGO'!#REF!+'APU ITEM DE PAGO'!#REF!</f>
        <v>#REF!</v>
      </c>
      <c r="G37" s="438" t="e">
        <f>ROUND(F37*E37,0)</f>
        <v>#REF!</v>
      </c>
      <c r="H37" s="223"/>
    </row>
    <row r="38" spans="2:8" s="119" customFormat="1" ht="12.75" x14ac:dyDescent="0.2">
      <c r="B38" s="120" t="e">
        <f t="shared" si="4"/>
        <v>#REF!</v>
      </c>
      <c r="C38" s="144" t="e">
        <f>#REF!</f>
        <v>#REF!</v>
      </c>
      <c r="D38" s="122" t="e">
        <f>#REF!</f>
        <v>#REF!</v>
      </c>
      <c r="E38" s="447">
        <v>1042</v>
      </c>
      <c r="F38" s="127" t="e">
        <f>+'APU ITEM DE PAGO'!#REF!+'APU ITEM DE PAGO'!#REF!</f>
        <v>#REF!</v>
      </c>
      <c r="G38" s="438"/>
      <c r="H38" s="438" t="e">
        <f>ROUND(E38*F38,0)</f>
        <v>#REF!</v>
      </c>
    </row>
    <row r="39" spans="2:8" s="119" customFormat="1" ht="12.75" x14ac:dyDescent="0.2">
      <c r="B39" s="120" t="e">
        <f t="shared" si="4"/>
        <v>#REF!</v>
      </c>
      <c r="C39" s="144" t="e">
        <f>#REF!</f>
        <v>#REF!</v>
      </c>
      <c r="D39" s="122" t="e">
        <f>#REF!</f>
        <v>#REF!</v>
      </c>
      <c r="E39" s="447">
        <v>1042</v>
      </c>
      <c r="F39" s="127" t="e">
        <f>+'APU ITEM DE PAGO'!#REF!+'APU ITEM DE PAGO'!#REF!</f>
        <v>#REF!</v>
      </c>
      <c r="G39" s="438" t="e">
        <f>ROUND(F39*E39,0)</f>
        <v>#REF!</v>
      </c>
      <c r="H39" s="223"/>
    </row>
    <row r="40" spans="2:8" s="119" customFormat="1" ht="12.75" x14ac:dyDescent="0.2">
      <c r="B40" s="120" t="e">
        <f t="shared" si="4"/>
        <v>#REF!</v>
      </c>
      <c r="C40" s="144" t="e">
        <f>#REF!</f>
        <v>#REF!</v>
      </c>
      <c r="D40" s="122" t="e">
        <f>#REF!</f>
        <v>#REF!</v>
      </c>
      <c r="E40" s="447">
        <v>881</v>
      </c>
      <c r="F40" s="127" t="e">
        <f>+'APU ITEM DE PAGO'!#REF!+'APU ITEM DE PAGO'!#REF!</f>
        <v>#REF!</v>
      </c>
      <c r="G40" s="438"/>
      <c r="H40" s="438" t="e">
        <f>ROUND(E40*F40,0)</f>
        <v>#REF!</v>
      </c>
    </row>
    <row r="41" spans="2:8" s="119" customFormat="1" ht="12.75" x14ac:dyDescent="0.2">
      <c r="B41" s="120" t="e">
        <f t="shared" si="4"/>
        <v>#REF!</v>
      </c>
      <c r="C41" s="144" t="e">
        <f>#REF!</f>
        <v>#REF!</v>
      </c>
      <c r="D41" s="122" t="e">
        <f>#REF!</f>
        <v>#REF!</v>
      </c>
      <c r="E41" s="447">
        <v>881</v>
      </c>
      <c r="F41" s="127" t="e">
        <f>+'APU ITEM DE PAGO'!#REF!+'APU ITEM DE PAGO'!#REF!</f>
        <v>#REF!</v>
      </c>
      <c r="G41" s="438" t="e">
        <f>ROUND(F41*E41,0)</f>
        <v>#REF!</v>
      </c>
      <c r="H41" s="223"/>
    </row>
    <row r="42" spans="2:8" s="119" customFormat="1" ht="12.75" x14ac:dyDescent="0.2">
      <c r="B42" s="120" t="e">
        <f t="shared" si="4"/>
        <v>#REF!</v>
      </c>
      <c r="C42" s="144" t="e">
        <f>#REF!</f>
        <v>#REF!</v>
      </c>
      <c r="D42" s="122" t="e">
        <f>#REF!</f>
        <v>#REF!</v>
      </c>
      <c r="E42" s="447">
        <v>149</v>
      </c>
      <c r="F42" s="127" t="e">
        <f>+'APU ITEM DE PAGO'!#REF!+'APU ITEM DE PAGO'!#REF!</f>
        <v>#REF!</v>
      </c>
      <c r="G42" s="438"/>
      <c r="H42" s="438" t="e">
        <f>ROUND(E42*F42,0)</f>
        <v>#REF!</v>
      </c>
    </row>
    <row r="43" spans="2:8" s="119" customFormat="1" ht="12.75" x14ac:dyDescent="0.2">
      <c r="B43" s="120" t="e">
        <f t="shared" si="4"/>
        <v>#REF!</v>
      </c>
      <c r="C43" s="144" t="e">
        <f>#REF!</f>
        <v>#REF!</v>
      </c>
      <c r="D43" s="122" t="e">
        <f>#REF!</f>
        <v>#REF!</v>
      </c>
      <c r="E43" s="447">
        <v>149</v>
      </c>
      <c r="F43" s="127" t="e">
        <f>+'APU ITEM DE PAGO'!#REF!+'APU ITEM DE PAGO'!#REF!</f>
        <v>#REF!</v>
      </c>
      <c r="G43" s="438" t="e">
        <f>ROUND(F43*E43,0)</f>
        <v>#REF!</v>
      </c>
      <c r="H43" s="223"/>
    </row>
    <row r="44" spans="2:8" s="119" customFormat="1" ht="12.75" x14ac:dyDescent="0.2">
      <c r="B44" s="118">
        <f>+B35+1</f>
        <v>5</v>
      </c>
      <c r="C44" s="433" t="s">
        <v>41</v>
      </c>
      <c r="D44" s="433"/>
      <c r="E44" s="433"/>
      <c r="F44" s="433"/>
      <c r="G44" s="437" t="e">
        <f>SUM(G45:G52)</f>
        <v>#REF!</v>
      </c>
      <c r="H44" s="437">
        <f>SUM(H45:H49)</f>
        <v>0</v>
      </c>
    </row>
    <row r="45" spans="2:8" s="119" customFormat="1" ht="12.75" x14ac:dyDescent="0.2">
      <c r="B45" s="120">
        <v>5.01</v>
      </c>
      <c r="C45" s="124" t="e">
        <f>+#REF!</f>
        <v>#REF!</v>
      </c>
      <c r="D45" s="125" t="s">
        <v>42</v>
      </c>
      <c r="E45" s="449">
        <v>7370</v>
      </c>
      <c r="F45" s="127" t="e">
        <f>+#REF!</f>
        <v>#REF!</v>
      </c>
      <c r="G45" s="438" t="e">
        <f>ROUND(F45*E45,0)</f>
        <v>#REF!</v>
      </c>
      <c r="H45" s="223"/>
    </row>
    <row r="46" spans="2:8" s="119" customFormat="1" ht="12.75" x14ac:dyDescent="0.2">
      <c r="B46" s="120">
        <f>+B45+0.01</f>
        <v>5.0199999999999996</v>
      </c>
      <c r="C46" s="124" t="e">
        <f>+#REF!</f>
        <v>#REF!</v>
      </c>
      <c r="D46" s="125" t="e">
        <f>+#REF!</f>
        <v>#REF!</v>
      </c>
      <c r="E46" s="449">
        <v>1039</v>
      </c>
      <c r="F46" s="127" t="e">
        <f>+'APU ITEM DE PAGO'!#REF!</f>
        <v>#REF!</v>
      </c>
      <c r="G46" s="438" t="e">
        <f t="shared" ref="G46:G52" si="5">ROUND(F46*E46,0)</f>
        <v>#REF!</v>
      </c>
      <c r="H46" s="223"/>
    </row>
    <row r="47" spans="2:8" s="119" customFormat="1" ht="12.75" x14ac:dyDescent="0.2">
      <c r="B47" s="120" t="e">
        <f>+#REF!+0.01</f>
        <v>#REF!</v>
      </c>
      <c r="C47" s="124" t="e">
        <f>+#REF!</f>
        <v>#REF!</v>
      </c>
      <c r="D47" s="125" t="e">
        <f>+#REF!</f>
        <v>#REF!</v>
      </c>
      <c r="E47" s="449">
        <v>1039</v>
      </c>
      <c r="F47" s="127" t="e">
        <f>+'APU ITEM DE PAGO'!#REF!</f>
        <v>#REF!</v>
      </c>
      <c r="G47" s="438" t="e">
        <f t="shared" si="5"/>
        <v>#REF!</v>
      </c>
      <c r="H47" s="223"/>
    </row>
    <row r="48" spans="2:8" s="119" customFormat="1" ht="12.75" x14ac:dyDescent="0.2">
      <c r="B48" s="120" t="e">
        <f t="shared" ref="B48:B51" si="6">+B47+0.01</f>
        <v>#REF!</v>
      </c>
      <c r="C48" s="124" t="e">
        <f>+#REF!</f>
        <v>#REF!</v>
      </c>
      <c r="D48" s="125" t="e">
        <f>+#REF!</f>
        <v>#REF!</v>
      </c>
      <c r="E48" s="449">
        <v>1225</v>
      </c>
      <c r="F48" s="127" t="e">
        <f>+'APU ITEM DE PAGO'!#REF!</f>
        <v>#REF!</v>
      </c>
      <c r="G48" s="438" t="e">
        <f t="shared" si="5"/>
        <v>#REF!</v>
      </c>
      <c r="H48" s="223"/>
    </row>
    <row r="49" spans="2:10" s="119" customFormat="1" ht="12.75" x14ac:dyDescent="0.2">
      <c r="B49" s="120" t="e">
        <f t="shared" si="6"/>
        <v>#REF!</v>
      </c>
      <c r="C49" s="124" t="e">
        <f>+#REF!</f>
        <v>#REF!</v>
      </c>
      <c r="D49" s="125" t="e">
        <f>+#REF!</f>
        <v>#REF!</v>
      </c>
      <c r="E49" s="449">
        <v>329</v>
      </c>
      <c r="F49" s="127" t="e">
        <f>+'APU ITEM DE PAGO'!#REF!</f>
        <v>#REF!</v>
      </c>
      <c r="G49" s="438" t="e">
        <f t="shared" si="5"/>
        <v>#REF!</v>
      </c>
      <c r="H49" s="223"/>
    </row>
    <row r="50" spans="2:10" s="119" customFormat="1" ht="12.75" x14ac:dyDescent="0.2">
      <c r="B50" s="120" t="e">
        <f t="shared" si="6"/>
        <v>#REF!</v>
      </c>
      <c r="C50" s="124" t="e">
        <f>+#REF!</f>
        <v>#REF!</v>
      </c>
      <c r="D50" s="125" t="e">
        <f>+#REF!</f>
        <v>#REF!</v>
      </c>
      <c r="E50" s="449">
        <v>8276</v>
      </c>
      <c r="F50" s="127" t="e">
        <f>+'APU ITEM DE PAGO'!#REF!</f>
        <v>#REF!</v>
      </c>
      <c r="G50" s="438" t="e">
        <f t="shared" si="5"/>
        <v>#REF!</v>
      </c>
      <c r="H50" s="223"/>
    </row>
    <row r="51" spans="2:10" s="119" customFormat="1" ht="12.75" x14ac:dyDescent="0.2">
      <c r="B51" s="120" t="e">
        <f t="shared" si="6"/>
        <v>#REF!</v>
      </c>
      <c r="C51" s="124" t="s">
        <v>174</v>
      </c>
      <c r="D51" s="125" t="s">
        <v>5</v>
      </c>
      <c r="E51" s="449">
        <v>240</v>
      </c>
      <c r="F51" s="127" t="e">
        <f>+'APU ITEM DE PAGO'!#REF!</f>
        <v>#REF!</v>
      </c>
      <c r="G51" s="438" t="e">
        <f t="shared" si="5"/>
        <v>#REF!</v>
      </c>
      <c r="H51" s="223"/>
    </row>
    <row r="52" spans="2:10" s="119" customFormat="1" ht="38.25" x14ac:dyDescent="0.2">
      <c r="B52" s="120"/>
      <c r="C52" s="124" t="s">
        <v>229</v>
      </c>
      <c r="D52" s="125" t="s">
        <v>9</v>
      </c>
      <c r="E52" s="449">
        <v>39</v>
      </c>
      <c r="F52" s="127" t="e">
        <f>+#REF!</f>
        <v>#REF!</v>
      </c>
      <c r="G52" s="438" t="e">
        <f t="shared" si="5"/>
        <v>#REF!</v>
      </c>
      <c r="H52" s="223"/>
    </row>
    <row r="53" spans="2:10" s="119" customFormat="1" ht="13.5" customHeight="1" thickBot="1" x14ac:dyDescent="0.25">
      <c r="C53" s="130"/>
      <c r="G53" s="383"/>
      <c r="H53" s="383"/>
    </row>
    <row r="54" spans="2:10" s="119" customFormat="1" ht="12.75" x14ac:dyDescent="0.2">
      <c r="C54" s="130"/>
      <c r="E54" s="765" t="s">
        <v>99</v>
      </c>
      <c r="F54" s="766"/>
      <c r="G54" s="443" t="e">
        <f>+G7+G12+G27+G35+G44</f>
        <v>#REF!</v>
      </c>
      <c r="H54" s="439"/>
    </row>
    <row r="55" spans="2:10" s="119" customFormat="1" ht="8.25" customHeight="1" thickBot="1" x14ac:dyDescent="0.25">
      <c r="C55" s="130"/>
      <c r="D55" s="130"/>
      <c r="E55" s="130"/>
      <c r="F55" s="130"/>
      <c r="G55" s="440"/>
      <c r="H55" s="440"/>
      <c r="I55" s="130"/>
      <c r="J55" s="130"/>
    </row>
    <row r="56" spans="2:10" s="119" customFormat="1" ht="12.75" x14ac:dyDescent="0.2">
      <c r="C56" s="130"/>
      <c r="E56" s="762" t="s">
        <v>100</v>
      </c>
      <c r="F56" s="763"/>
      <c r="G56" s="764"/>
      <c r="H56" s="441" t="e">
        <f>+H35</f>
        <v>#REF!</v>
      </c>
    </row>
    <row r="57" spans="2:10" x14ac:dyDescent="0.25">
      <c r="E57" s="110">
        <f>SUM(E8:E52)</f>
        <v>205295</v>
      </c>
    </row>
    <row r="59" spans="2:10" x14ac:dyDescent="0.25">
      <c r="C59" s="111" t="s">
        <v>34</v>
      </c>
      <c r="E59" s="431">
        <f>+E1167</f>
        <v>205291.26520169454</v>
      </c>
    </row>
    <row r="60" spans="2:10" hidden="1" x14ac:dyDescent="0.25">
      <c r="C60" s="111" t="s">
        <v>103</v>
      </c>
      <c r="D60" t="s">
        <v>4</v>
      </c>
      <c r="E60">
        <v>109.63999999999999</v>
      </c>
      <c r="F60">
        <v>1984.34</v>
      </c>
      <c r="G60" s="434">
        <f>+E60*F60</f>
        <v>217563.03759999995</v>
      </c>
    </row>
    <row r="61" spans="2:10" hidden="1" x14ac:dyDescent="0.25">
      <c r="C61" s="111" t="s">
        <v>318</v>
      </c>
      <c r="D61" t="s">
        <v>36</v>
      </c>
      <c r="E61">
        <v>189.89999999999998</v>
      </c>
      <c r="F61">
        <v>18650.099999999999</v>
      </c>
      <c r="G61" s="434">
        <f t="shared" ref="G61:G124" si="7">+E61*F61</f>
        <v>3541653.9899999993</v>
      </c>
    </row>
    <row r="62" spans="2:10" hidden="1" x14ac:dyDescent="0.25">
      <c r="C62" s="111" t="s">
        <v>7</v>
      </c>
      <c r="G62" s="434">
        <f t="shared" si="7"/>
        <v>0</v>
      </c>
    </row>
    <row r="63" spans="2:10" ht="30" hidden="1" x14ac:dyDescent="0.25">
      <c r="C63" s="111" t="s">
        <v>319</v>
      </c>
      <c r="D63" t="s">
        <v>39</v>
      </c>
      <c r="E63">
        <v>30.264046399999998</v>
      </c>
      <c r="F63">
        <v>10710.16</v>
      </c>
      <c r="G63" s="434">
        <f t="shared" si="7"/>
        <v>324132.77919142396</v>
      </c>
    </row>
    <row r="64" spans="2:10" ht="38.25" hidden="1" customHeight="1" x14ac:dyDescent="0.25">
      <c r="C64" s="111" t="s">
        <v>163</v>
      </c>
      <c r="D64" t="s">
        <v>39</v>
      </c>
      <c r="E64">
        <v>121.05618559999999</v>
      </c>
      <c r="F64">
        <v>25085.75</v>
      </c>
      <c r="G64" s="434">
        <f t="shared" si="7"/>
        <v>3036785.2079151999</v>
      </c>
    </row>
    <row r="65" spans="3:7" ht="45" hidden="1" x14ac:dyDescent="0.25">
      <c r="C65" s="111" t="s">
        <v>150</v>
      </c>
      <c r="D65" t="s">
        <v>39</v>
      </c>
      <c r="E65">
        <v>8.9959056000000004</v>
      </c>
      <c r="F65">
        <v>347498.07</v>
      </c>
      <c r="G65" s="434">
        <f t="shared" si="7"/>
        <v>3126059.8339021923</v>
      </c>
    </row>
    <row r="66" spans="3:7" hidden="1" x14ac:dyDescent="0.25">
      <c r="C66" s="111" t="s">
        <v>329</v>
      </c>
      <c r="D66" t="s">
        <v>39</v>
      </c>
      <c r="E66">
        <v>35.983622400000002</v>
      </c>
      <c r="F66">
        <v>125000</v>
      </c>
      <c r="G66" s="434">
        <f t="shared" si="7"/>
        <v>4497952.8</v>
      </c>
    </row>
    <row r="67" spans="3:7" hidden="1" x14ac:dyDescent="0.25">
      <c r="C67" s="111" t="s">
        <v>110</v>
      </c>
      <c r="D67" t="s">
        <v>36</v>
      </c>
      <c r="E67">
        <v>314.479872</v>
      </c>
      <c r="F67">
        <v>20628.04</v>
      </c>
      <c r="G67" s="434">
        <f t="shared" si="7"/>
        <v>6487103.3788108807</v>
      </c>
    </row>
    <row r="68" spans="3:7" hidden="1" x14ac:dyDescent="0.25">
      <c r="C68" s="111" t="s">
        <v>109</v>
      </c>
      <c r="D68" t="s">
        <v>36</v>
      </c>
      <c r="E68">
        <v>34.942208000000001</v>
      </c>
      <c r="F68">
        <v>38347.760000000002</v>
      </c>
      <c r="G68" s="434">
        <f t="shared" si="7"/>
        <v>1339955.4062540801</v>
      </c>
    </row>
    <row r="69" spans="3:7" hidden="1" x14ac:dyDescent="0.25">
      <c r="C69" s="111" t="s">
        <v>106</v>
      </c>
      <c r="D69" t="s">
        <v>39</v>
      </c>
      <c r="E69">
        <v>24.316139118028211</v>
      </c>
      <c r="F69">
        <v>109685.67</v>
      </c>
      <c r="G69" s="434">
        <f t="shared" si="7"/>
        <v>2667132.0109741334</v>
      </c>
    </row>
    <row r="70" spans="3:7" ht="30" hidden="1" x14ac:dyDescent="0.25">
      <c r="C70" s="111" t="s">
        <v>107</v>
      </c>
      <c r="D70" t="s">
        <v>39</v>
      </c>
      <c r="E70">
        <v>107.5009894267783</v>
      </c>
      <c r="F70">
        <v>19163.82</v>
      </c>
      <c r="G70" s="434">
        <f t="shared" si="7"/>
        <v>2060129.6111966826</v>
      </c>
    </row>
    <row r="71" spans="3:7" ht="30" hidden="1" x14ac:dyDescent="0.25">
      <c r="C71" s="111" t="s">
        <v>108</v>
      </c>
      <c r="D71" t="s">
        <v>39</v>
      </c>
      <c r="E71">
        <v>36.47318657850947</v>
      </c>
      <c r="F71">
        <v>122244.08</v>
      </c>
      <c r="G71" s="434">
        <f t="shared" si="7"/>
        <v>4458631.1379582379</v>
      </c>
    </row>
    <row r="72" spans="3:7" hidden="1" x14ac:dyDescent="0.25">
      <c r="C72" s="111" t="s">
        <v>111</v>
      </c>
      <c r="D72" t="s">
        <v>39</v>
      </c>
      <c r="E72">
        <v>1.7592918860102844</v>
      </c>
      <c r="F72">
        <v>132790.07999999999</v>
      </c>
      <c r="G72" s="434">
        <f t="shared" si="7"/>
        <v>233616.51028665653</v>
      </c>
    </row>
    <row r="73" spans="3:7" ht="30" hidden="1" x14ac:dyDescent="0.25">
      <c r="C73" s="111" t="s">
        <v>153</v>
      </c>
      <c r="D73" t="s">
        <v>40</v>
      </c>
      <c r="E73">
        <v>905.58062459231974</v>
      </c>
      <c r="F73">
        <v>2176.8000000000002</v>
      </c>
      <c r="G73" s="434">
        <f t="shared" si="7"/>
        <v>1971267.9036125618</v>
      </c>
    </row>
    <row r="74" spans="3:7" hidden="1" x14ac:dyDescent="0.25">
      <c r="C74" s="111" t="s">
        <v>27</v>
      </c>
      <c r="G74" s="434">
        <f t="shared" si="7"/>
        <v>0</v>
      </c>
    </row>
    <row r="75" spans="3:7" ht="25.5" hidden="1" customHeight="1" x14ac:dyDescent="0.25">
      <c r="C75" s="111" t="s">
        <v>328</v>
      </c>
      <c r="D75" t="s">
        <v>4</v>
      </c>
      <c r="E75">
        <v>1.8099999999999998</v>
      </c>
      <c r="F75">
        <v>760913.61</v>
      </c>
      <c r="G75" s="434">
        <f t="shared" si="7"/>
        <v>1377253.6340999999</v>
      </c>
    </row>
    <row r="76" spans="3:7" ht="25.5" customHeight="1" x14ac:dyDescent="0.25">
      <c r="C76" s="111" t="s">
        <v>165</v>
      </c>
      <c r="D76" t="s">
        <v>48</v>
      </c>
      <c r="E76">
        <v>2</v>
      </c>
      <c r="F76">
        <v>1219802.8600000001</v>
      </c>
      <c r="G76" s="434">
        <f t="shared" si="7"/>
        <v>2439605.7200000002</v>
      </c>
    </row>
    <row r="77" spans="3:7" ht="25.5" hidden="1" customHeight="1" x14ac:dyDescent="0.25">
      <c r="C77" s="111" t="s">
        <v>136</v>
      </c>
      <c r="D77" t="s">
        <v>39</v>
      </c>
      <c r="E77">
        <v>2.4798496162102452</v>
      </c>
      <c r="F77">
        <v>694744.33</v>
      </c>
      <c r="G77" s="434">
        <f t="shared" si="7"/>
        <v>1722861.4601147438</v>
      </c>
    </row>
    <row r="78" spans="3:7" ht="30" hidden="1" x14ac:dyDescent="0.25">
      <c r="C78" s="111" t="s">
        <v>134</v>
      </c>
      <c r="D78" t="s">
        <v>39</v>
      </c>
      <c r="E78">
        <v>1.1000000000000001</v>
      </c>
      <c r="F78">
        <v>781423.03</v>
      </c>
      <c r="G78" s="434">
        <f t="shared" si="7"/>
        <v>859565.3330000001</v>
      </c>
    </row>
    <row r="79" spans="3:7" hidden="1" x14ac:dyDescent="0.25">
      <c r="C79" s="111" t="s">
        <v>129</v>
      </c>
      <c r="G79" s="434">
        <f t="shared" si="7"/>
        <v>0</v>
      </c>
    </row>
    <row r="80" spans="3:7" ht="30" hidden="1" x14ac:dyDescent="0.25">
      <c r="C80" s="111" t="s">
        <v>121</v>
      </c>
      <c r="D80" t="s">
        <v>4</v>
      </c>
      <c r="E80">
        <v>0</v>
      </c>
      <c r="F80">
        <v>67290.929999999993</v>
      </c>
      <c r="G80" s="434">
        <f t="shared" si="7"/>
        <v>0</v>
      </c>
    </row>
    <row r="81" spans="1:8" ht="30" hidden="1" x14ac:dyDescent="0.25">
      <c r="C81" s="111" t="s">
        <v>122</v>
      </c>
      <c r="D81" t="s">
        <v>4</v>
      </c>
      <c r="E81">
        <v>0</v>
      </c>
      <c r="F81">
        <v>4284.6000000000004</v>
      </c>
      <c r="G81" s="434">
        <f t="shared" si="7"/>
        <v>0</v>
      </c>
    </row>
    <row r="82" spans="1:8" ht="25.5" hidden="1" customHeight="1" x14ac:dyDescent="0.25">
      <c r="C82" s="111" t="s">
        <v>125</v>
      </c>
      <c r="D82" t="s">
        <v>4</v>
      </c>
      <c r="E82">
        <v>91.767206016092686</v>
      </c>
      <c r="F82">
        <v>141819.93000000002</v>
      </c>
      <c r="G82" s="434">
        <v>0</v>
      </c>
    </row>
    <row r="83" spans="1:8" ht="25.5" hidden="1" customHeight="1" x14ac:dyDescent="0.25">
      <c r="C83" s="111" t="s">
        <v>126</v>
      </c>
      <c r="D83" t="s">
        <v>4</v>
      </c>
      <c r="E83">
        <v>91.767206016092686</v>
      </c>
      <c r="F83">
        <v>4884.4400000000005</v>
      </c>
      <c r="G83" s="434">
        <f t="shared" si="7"/>
        <v>448231.41175324382</v>
      </c>
    </row>
    <row r="84" spans="1:8" ht="25.5" hidden="1" customHeight="1" x14ac:dyDescent="0.25">
      <c r="C84" s="111" t="s">
        <v>127</v>
      </c>
      <c r="D84" t="s">
        <v>4</v>
      </c>
      <c r="E84">
        <v>16.219149176205221</v>
      </c>
      <c r="F84">
        <v>173445.75</v>
      </c>
      <c r="G84" s="434">
        <v>0</v>
      </c>
    </row>
    <row r="85" spans="1:8" ht="25.5" hidden="1" customHeight="1" x14ac:dyDescent="0.25">
      <c r="C85" s="111" t="s">
        <v>128</v>
      </c>
      <c r="D85" t="s">
        <v>4</v>
      </c>
      <c r="E85">
        <v>16.219149176205221</v>
      </c>
      <c r="F85">
        <v>6341.21</v>
      </c>
      <c r="G85" s="434">
        <f t="shared" si="7"/>
        <v>102849.03094764431</v>
      </c>
    </row>
    <row r="86" spans="1:8" hidden="1" x14ac:dyDescent="0.25">
      <c r="C86" s="111" t="s">
        <v>41</v>
      </c>
      <c r="G86" s="434">
        <f t="shared" si="7"/>
        <v>0</v>
      </c>
    </row>
    <row r="87" spans="1:8" ht="51" hidden="1" customHeight="1" x14ac:dyDescent="0.25">
      <c r="C87" s="111" t="s">
        <v>168</v>
      </c>
      <c r="D87" t="s">
        <v>42</v>
      </c>
      <c r="E87">
        <v>110.00000000000001</v>
      </c>
      <c r="F87">
        <v>4608.5</v>
      </c>
      <c r="G87" s="434">
        <f t="shared" si="7"/>
        <v>506935.00000000006</v>
      </c>
    </row>
    <row r="88" spans="1:8" ht="30" hidden="1" x14ac:dyDescent="0.25">
      <c r="C88" s="111" t="s">
        <v>135</v>
      </c>
      <c r="D88" t="s">
        <v>4</v>
      </c>
      <c r="E88">
        <v>10.963999999999999</v>
      </c>
      <c r="F88">
        <v>61090.18</v>
      </c>
      <c r="G88" s="434">
        <f t="shared" si="7"/>
        <v>669792.73351999989</v>
      </c>
    </row>
    <row r="89" spans="1:8" ht="25.5" hidden="1" customHeight="1" x14ac:dyDescent="0.25">
      <c r="C89" s="111" t="s">
        <v>324</v>
      </c>
      <c r="D89" t="s">
        <v>4</v>
      </c>
      <c r="E89">
        <v>10.963999999999999</v>
      </c>
      <c r="F89">
        <v>66918.05</v>
      </c>
      <c r="G89" s="434">
        <f t="shared" si="7"/>
        <v>733689.50019999989</v>
      </c>
    </row>
    <row r="90" spans="1:8" ht="51" hidden="1" customHeight="1" x14ac:dyDescent="0.25">
      <c r="C90" s="111" t="s">
        <v>172</v>
      </c>
      <c r="D90" t="s">
        <v>39</v>
      </c>
      <c r="E90">
        <v>12.62</v>
      </c>
      <c r="F90">
        <v>126467.22</v>
      </c>
      <c r="G90" s="434">
        <f t="shared" si="7"/>
        <v>1596016.3163999999</v>
      </c>
    </row>
    <row r="91" spans="1:8" ht="90" hidden="1" x14ac:dyDescent="0.25">
      <c r="C91" s="111" t="s">
        <v>170</v>
      </c>
      <c r="D91" t="s">
        <v>36</v>
      </c>
      <c r="E91">
        <v>189.89999999999998</v>
      </c>
      <c r="F91">
        <v>48343.01</v>
      </c>
      <c r="G91" s="434">
        <f t="shared" si="7"/>
        <v>9180337.5989999995</v>
      </c>
    </row>
    <row r="92" spans="1:8" hidden="1" x14ac:dyDescent="0.25">
      <c r="C92" s="111" t="s">
        <v>174</v>
      </c>
      <c r="D92" t="s">
        <v>5</v>
      </c>
      <c r="E92">
        <v>4</v>
      </c>
      <c r="F92">
        <v>442561.1</v>
      </c>
      <c r="G92" s="434">
        <f t="shared" si="7"/>
        <v>1770244.4</v>
      </c>
    </row>
    <row r="93" spans="1:8" ht="60" hidden="1" x14ac:dyDescent="0.25">
      <c r="C93" s="111" t="s">
        <v>229</v>
      </c>
      <c r="D93" t="s">
        <v>9</v>
      </c>
      <c r="E93">
        <v>2</v>
      </c>
      <c r="F93">
        <v>3679039.02</v>
      </c>
      <c r="G93" s="434">
        <f t="shared" si="7"/>
        <v>7358078.04</v>
      </c>
    </row>
    <row r="94" spans="1:8" hidden="1" x14ac:dyDescent="0.25">
      <c r="A94" s="431"/>
      <c r="B94" s="431"/>
      <c r="C94" s="432"/>
      <c r="D94" s="431"/>
      <c r="E94" s="431"/>
      <c r="F94" s="431"/>
      <c r="G94" s="434">
        <f t="shared" si="7"/>
        <v>0</v>
      </c>
      <c r="H94" s="434">
        <f>SUM(G60:G93)</f>
        <v>62727443.78673768</v>
      </c>
    </row>
    <row r="95" spans="1:8" hidden="1" x14ac:dyDescent="0.25">
      <c r="C95" s="111" t="s">
        <v>34</v>
      </c>
      <c r="G95" s="434">
        <f t="shared" si="7"/>
        <v>0</v>
      </c>
    </row>
    <row r="96" spans="1:8" hidden="1" x14ac:dyDescent="0.25">
      <c r="C96" s="111" t="s">
        <v>103</v>
      </c>
      <c r="D96" t="s">
        <v>4</v>
      </c>
      <c r="E96">
        <v>112.53</v>
      </c>
      <c r="F96">
        <v>1984.34</v>
      </c>
      <c r="G96" s="434">
        <f t="shared" si="7"/>
        <v>223297.78019999998</v>
      </c>
    </row>
    <row r="97" spans="3:7" hidden="1" x14ac:dyDescent="0.25">
      <c r="C97" s="111" t="s">
        <v>7</v>
      </c>
      <c r="G97" s="434">
        <f t="shared" si="7"/>
        <v>0</v>
      </c>
    </row>
    <row r="98" spans="3:7" ht="30" hidden="1" x14ac:dyDescent="0.25">
      <c r="C98" s="111" t="s">
        <v>319</v>
      </c>
      <c r="D98" t="s">
        <v>39</v>
      </c>
      <c r="E98">
        <v>28.508793670000003</v>
      </c>
      <c r="F98">
        <v>10710.16</v>
      </c>
      <c r="G98" s="434">
        <f t="shared" si="7"/>
        <v>305333.74161268724</v>
      </c>
    </row>
    <row r="99" spans="3:7" ht="45" hidden="1" x14ac:dyDescent="0.25">
      <c r="C99" s="111" t="s">
        <v>163</v>
      </c>
      <c r="D99" t="s">
        <v>39</v>
      </c>
      <c r="E99">
        <v>114.03517468000001</v>
      </c>
      <c r="F99">
        <v>25085.75</v>
      </c>
      <c r="G99" s="434">
        <f t="shared" si="7"/>
        <v>2860657.8832288105</v>
      </c>
    </row>
    <row r="100" spans="3:7" ht="45" hidden="1" x14ac:dyDescent="0.25">
      <c r="C100" s="111" t="s">
        <v>150</v>
      </c>
      <c r="D100" t="s">
        <v>39</v>
      </c>
      <c r="E100">
        <v>8.2436544299999994</v>
      </c>
      <c r="F100">
        <v>347498.07</v>
      </c>
      <c r="G100" s="434">
        <f t="shared" si="7"/>
        <v>2864654.0041719498</v>
      </c>
    </row>
    <row r="101" spans="3:7" hidden="1" x14ac:dyDescent="0.25">
      <c r="C101" s="111" t="s">
        <v>329</v>
      </c>
      <c r="D101" t="s">
        <v>39</v>
      </c>
      <c r="E101">
        <v>32.974617719999998</v>
      </c>
      <c r="F101">
        <v>125000</v>
      </c>
      <c r="G101" s="434">
        <f t="shared" si="7"/>
        <v>4121827.2149999999</v>
      </c>
    </row>
    <row r="102" spans="3:7" hidden="1" x14ac:dyDescent="0.25">
      <c r="C102" s="111" t="s">
        <v>110</v>
      </c>
      <c r="D102" t="s">
        <v>36</v>
      </c>
      <c r="E102">
        <v>325.02735000000007</v>
      </c>
      <c r="F102">
        <v>20628.04</v>
      </c>
      <c r="G102" s="434">
        <f t="shared" si="7"/>
        <v>6704677.1768940017</v>
      </c>
    </row>
    <row r="103" spans="3:7" hidden="1" x14ac:dyDescent="0.25">
      <c r="C103" s="111" t="s">
        <v>109</v>
      </c>
      <c r="D103" t="s">
        <v>36</v>
      </c>
      <c r="E103">
        <v>36.114150000000009</v>
      </c>
      <c r="F103">
        <v>38347.760000000002</v>
      </c>
      <c r="G103" s="434">
        <f t="shared" si="7"/>
        <v>1384896.7568040004</v>
      </c>
    </row>
    <row r="104" spans="3:7" hidden="1" x14ac:dyDescent="0.25">
      <c r="C104" s="111" t="s">
        <v>106</v>
      </c>
      <c r="D104" t="s">
        <v>39</v>
      </c>
      <c r="E104">
        <v>18.17870212750449</v>
      </c>
      <c r="F104">
        <v>109685.67</v>
      </c>
      <c r="G104" s="434">
        <f t="shared" si="7"/>
        <v>1993943.1225857553</v>
      </c>
    </row>
    <row r="105" spans="3:7" ht="30" hidden="1" x14ac:dyDescent="0.25">
      <c r="C105" s="111" t="s">
        <v>107</v>
      </c>
      <c r="D105" t="s">
        <v>39</v>
      </c>
      <c r="E105">
        <v>111.44731623435935</v>
      </c>
      <c r="F105">
        <v>19163.82</v>
      </c>
      <c r="G105" s="434">
        <f t="shared" si="7"/>
        <v>2135756.3077983405</v>
      </c>
    </row>
    <row r="106" spans="3:7" ht="30" hidden="1" x14ac:dyDescent="0.25">
      <c r="C106" s="111" t="s">
        <v>108</v>
      </c>
      <c r="D106" t="s">
        <v>39</v>
      </c>
      <c r="E106">
        <v>37.399768280404729</v>
      </c>
      <c r="F106">
        <v>122244.08</v>
      </c>
      <c r="G106" s="434">
        <f t="shared" si="7"/>
        <v>4571900.2656512577</v>
      </c>
    </row>
    <row r="107" spans="3:7" hidden="1" x14ac:dyDescent="0.25">
      <c r="C107" s="111" t="s">
        <v>111</v>
      </c>
      <c r="D107" t="s">
        <v>39</v>
      </c>
      <c r="E107">
        <v>1.7592918860102844</v>
      </c>
      <c r="F107">
        <v>132790.07999999999</v>
      </c>
      <c r="G107" s="434">
        <f t="shared" si="7"/>
        <v>233616.51028665653</v>
      </c>
    </row>
    <row r="108" spans="3:7" hidden="1" x14ac:dyDescent="0.25">
      <c r="C108" s="111" t="s">
        <v>114</v>
      </c>
      <c r="D108" t="s">
        <v>4</v>
      </c>
      <c r="E108">
        <v>94</v>
      </c>
      <c r="F108">
        <v>9982.98</v>
      </c>
      <c r="G108" s="434">
        <f t="shared" si="7"/>
        <v>938400.12</v>
      </c>
    </row>
    <row r="109" spans="3:7" ht="30" hidden="1" x14ac:dyDescent="0.25">
      <c r="C109" s="111" t="s">
        <v>153</v>
      </c>
      <c r="D109" t="s">
        <v>40</v>
      </c>
      <c r="E109">
        <v>723.14924265640639</v>
      </c>
      <c r="F109">
        <v>2176.8000000000002</v>
      </c>
      <c r="G109" s="434">
        <f t="shared" si="7"/>
        <v>1574151.2714144655</v>
      </c>
    </row>
    <row r="110" spans="3:7" hidden="1" x14ac:dyDescent="0.25">
      <c r="C110" s="111" t="s">
        <v>27</v>
      </c>
      <c r="G110" s="434">
        <f t="shared" si="7"/>
        <v>0</v>
      </c>
    </row>
    <row r="111" spans="3:7" ht="30" hidden="1" x14ac:dyDescent="0.25">
      <c r="C111" s="111" t="s">
        <v>328</v>
      </c>
      <c r="D111" t="s">
        <v>4</v>
      </c>
      <c r="E111">
        <v>1.39</v>
      </c>
      <c r="F111">
        <v>760913.61</v>
      </c>
      <c r="G111" s="434">
        <f t="shared" si="7"/>
        <v>1057669.9179</v>
      </c>
    </row>
    <row r="112" spans="3:7" ht="30" x14ac:dyDescent="0.25">
      <c r="C112" s="111" t="s">
        <v>165</v>
      </c>
      <c r="D112" t="s">
        <v>48</v>
      </c>
      <c r="E112">
        <v>2</v>
      </c>
      <c r="F112">
        <v>1219802.8600000001</v>
      </c>
      <c r="G112" s="434">
        <f t="shared" si="7"/>
        <v>2439605.7200000002</v>
      </c>
    </row>
    <row r="113" spans="1:8" ht="30" hidden="1" x14ac:dyDescent="0.25">
      <c r="C113" s="111" t="s">
        <v>136</v>
      </c>
      <c r="D113" t="s">
        <v>39</v>
      </c>
      <c r="E113">
        <v>1.1910000000000005</v>
      </c>
      <c r="F113">
        <v>694744.33</v>
      </c>
      <c r="G113" s="434">
        <f t="shared" si="7"/>
        <v>827440.49703000032</v>
      </c>
    </row>
    <row r="114" spans="1:8" ht="30" hidden="1" x14ac:dyDescent="0.25">
      <c r="C114" s="111" t="s">
        <v>134</v>
      </c>
      <c r="D114" t="s">
        <v>39</v>
      </c>
      <c r="E114">
        <v>1.1000000000000001</v>
      </c>
      <c r="F114">
        <v>781423.03</v>
      </c>
      <c r="G114" s="434">
        <f t="shared" si="7"/>
        <v>859565.3330000001</v>
      </c>
    </row>
    <row r="115" spans="1:8" ht="75" hidden="1" x14ac:dyDescent="0.25">
      <c r="C115" s="111" t="s">
        <v>243</v>
      </c>
      <c r="D115" t="s">
        <v>4</v>
      </c>
      <c r="E115">
        <v>1.5</v>
      </c>
      <c r="F115">
        <v>561425.17000000004</v>
      </c>
      <c r="G115" s="434">
        <f t="shared" si="7"/>
        <v>842137.75500000012</v>
      </c>
    </row>
    <row r="116" spans="1:8" hidden="1" x14ac:dyDescent="0.25">
      <c r="C116" s="111" t="s">
        <v>129</v>
      </c>
      <c r="G116" s="434">
        <f t="shared" si="7"/>
        <v>0</v>
      </c>
    </row>
    <row r="117" spans="1:8" ht="30" hidden="1" x14ac:dyDescent="0.25">
      <c r="C117" s="111" t="s">
        <v>121</v>
      </c>
      <c r="D117" t="s">
        <v>4</v>
      </c>
      <c r="E117">
        <v>0</v>
      </c>
      <c r="F117">
        <v>67290.929999999993</v>
      </c>
      <c r="G117" s="434">
        <f t="shared" si="7"/>
        <v>0</v>
      </c>
    </row>
    <row r="118" spans="1:8" ht="30" hidden="1" x14ac:dyDescent="0.25">
      <c r="C118" s="111" t="s">
        <v>122</v>
      </c>
      <c r="D118" t="s">
        <v>4</v>
      </c>
      <c r="E118">
        <v>0</v>
      </c>
      <c r="F118">
        <v>4284.6000000000004</v>
      </c>
      <c r="G118" s="434">
        <f t="shared" si="7"/>
        <v>0</v>
      </c>
    </row>
    <row r="119" spans="1:8" ht="30" hidden="1" x14ac:dyDescent="0.25">
      <c r="C119" s="111" t="s">
        <v>123</v>
      </c>
      <c r="D119" t="s">
        <v>4</v>
      </c>
      <c r="E119">
        <v>110.17904830342042</v>
      </c>
      <c r="F119">
        <v>99174.18</v>
      </c>
      <c r="G119" s="434">
        <v>0</v>
      </c>
    </row>
    <row r="120" spans="1:8" ht="30" hidden="1" x14ac:dyDescent="0.25">
      <c r="C120" s="111" t="s">
        <v>124</v>
      </c>
      <c r="D120" t="s">
        <v>4</v>
      </c>
      <c r="E120">
        <v>110.17904830342042</v>
      </c>
      <c r="F120">
        <v>4455.99</v>
      </c>
      <c r="G120" s="434">
        <f t="shared" si="7"/>
        <v>490956.73744955834</v>
      </c>
    </row>
    <row r="121" spans="1:8" hidden="1" x14ac:dyDescent="0.25">
      <c r="C121" s="111" t="s">
        <v>41</v>
      </c>
      <c r="G121" s="434">
        <f t="shared" si="7"/>
        <v>0</v>
      </c>
    </row>
    <row r="122" spans="1:8" ht="60" hidden="1" x14ac:dyDescent="0.25">
      <c r="C122" s="111" t="s">
        <v>168</v>
      </c>
      <c r="D122" t="s">
        <v>42</v>
      </c>
      <c r="E122">
        <v>260</v>
      </c>
      <c r="F122">
        <v>4608.5</v>
      </c>
      <c r="G122" s="434">
        <f t="shared" si="7"/>
        <v>1198210</v>
      </c>
    </row>
    <row r="123" spans="1:8" ht="30" hidden="1" x14ac:dyDescent="0.25">
      <c r="C123" s="111" t="s">
        <v>135</v>
      </c>
      <c r="D123" t="s">
        <v>4</v>
      </c>
      <c r="E123">
        <v>11.253</v>
      </c>
      <c r="F123">
        <v>61090.18</v>
      </c>
      <c r="G123" s="434">
        <f t="shared" si="7"/>
        <v>687447.79553999996</v>
      </c>
    </row>
    <row r="124" spans="1:8" ht="45" hidden="1" x14ac:dyDescent="0.25">
      <c r="C124" s="111" t="s">
        <v>324</v>
      </c>
      <c r="D124" t="s">
        <v>4</v>
      </c>
      <c r="E124">
        <v>11.253</v>
      </c>
      <c r="F124">
        <v>66918.05</v>
      </c>
      <c r="G124" s="434">
        <f t="shared" si="7"/>
        <v>753028.81665000005</v>
      </c>
    </row>
    <row r="125" spans="1:8" ht="75" hidden="1" x14ac:dyDescent="0.25">
      <c r="C125" s="111" t="s">
        <v>172</v>
      </c>
      <c r="D125" t="s">
        <v>39</v>
      </c>
      <c r="E125">
        <v>12.3141</v>
      </c>
      <c r="F125">
        <v>126467.22</v>
      </c>
      <c r="G125" s="434">
        <f t="shared" ref="G125:G187" si="8">+E125*F125</f>
        <v>1557329.9938020001</v>
      </c>
    </row>
    <row r="126" spans="1:8" hidden="1" x14ac:dyDescent="0.25">
      <c r="C126" s="111" t="s">
        <v>174</v>
      </c>
      <c r="D126" t="s">
        <v>5</v>
      </c>
      <c r="E126">
        <v>4</v>
      </c>
      <c r="F126">
        <v>442561.1</v>
      </c>
      <c r="G126" s="434">
        <f t="shared" si="8"/>
        <v>1770244.4</v>
      </c>
    </row>
    <row r="127" spans="1:8" ht="60" hidden="1" x14ac:dyDescent="0.25">
      <c r="C127" s="111" t="s">
        <v>229</v>
      </c>
      <c r="D127" t="s">
        <v>9</v>
      </c>
      <c r="E127">
        <v>2</v>
      </c>
      <c r="F127">
        <v>3679039.02</v>
      </c>
      <c r="G127" s="434">
        <f t="shared" si="8"/>
        <v>7358078.04</v>
      </c>
    </row>
    <row r="128" spans="1:8" hidden="1" x14ac:dyDescent="0.25">
      <c r="A128" s="431"/>
      <c r="B128" s="431"/>
      <c r="C128" s="432"/>
      <c r="D128" s="431"/>
      <c r="E128" s="431"/>
      <c r="F128" s="431"/>
      <c r="G128" s="434">
        <f t="shared" si="8"/>
        <v>0</v>
      </c>
      <c r="H128" s="434">
        <f>SUM(G95:G127)</f>
        <v>49754827.162019484</v>
      </c>
    </row>
    <row r="129" spans="3:7" hidden="1" x14ac:dyDescent="0.25">
      <c r="C129" s="111" t="s">
        <v>103</v>
      </c>
      <c r="D129" t="s">
        <v>4</v>
      </c>
      <c r="E129">
        <v>53.29</v>
      </c>
      <c r="F129">
        <v>1984.34</v>
      </c>
      <c r="G129" s="434">
        <f t="shared" si="8"/>
        <v>105745.47859999999</v>
      </c>
    </row>
    <row r="130" spans="3:7" ht="45" hidden="1" x14ac:dyDescent="0.25">
      <c r="C130" s="111" t="s">
        <v>147</v>
      </c>
      <c r="D130" t="s">
        <v>36</v>
      </c>
      <c r="E130">
        <v>40.551999999999992</v>
      </c>
      <c r="F130">
        <v>24481</v>
      </c>
      <c r="G130" s="434">
        <f t="shared" si="8"/>
        <v>992753.51199999987</v>
      </c>
    </row>
    <row r="131" spans="3:7" hidden="1" x14ac:dyDescent="0.25">
      <c r="C131" s="111" t="s">
        <v>7</v>
      </c>
      <c r="G131" s="434">
        <f t="shared" si="8"/>
        <v>0</v>
      </c>
    </row>
    <row r="132" spans="3:7" ht="30" hidden="1" x14ac:dyDescent="0.25">
      <c r="C132" s="111" t="s">
        <v>319</v>
      </c>
      <c r="D132" t="s">
        <v>39</v>
      </c>
      <c r="E132">
        <v>10.263421839999999</v>
      </c>
      <c r="F132">
        <v>10710.16</v>
      </c>
      <c r="G132" s="434">
        <f t="shared" si="8"/>
        <v>109922.8900538944</v>
      </c>
    </row>
    <row r="133" spans="3:7" ht="45" hidden="1" x14ac:dyDescent="0.25">
      <c r="C133" s="111" t="s">
        <v>163</v>
      </c>
      <c r="D133" t="s">
        <v>39</v>
      </c>
      <c r="E133">
        <v>41.053687359999998</v>
      </c>
      <c r="F133">
        <v>25085.75</v>
      </c>
      <c r="G133" s="434">
        <f t="shared" si="8"/>
        <v>1029862.5376911199</v>
      </c>
    </row>
    <row r="134" spans="3:7" ht="45" hidden="1" x14ac:dyDescent="0.25">
      <c r="C134" s="111" t="s">
        <v>150</v>
      </c>
      <c r="D134" t="s">
        <v>39</v>
      </c>
      <c r="E134">
        <v>3.4050093599999998</v>
      </c>
      <c r="F134">
        <v>347498.07</v>
      </c>
      <c r="G134" s="434">
        <f t="shared" si="8"/>
        <v>1183234.1809319351</v>
      </c>
    </row>
    <row r="135" spans="3:7" hidden="1" x14ac:dyDescent="0.25">
      <c r="C135" s="111" t="s">
        <v>329</v>
      </c>
      <c r="D135" t="s">
        <v>39</v>
      </c>
      <c r="E135">
        <v>13.620037439999999</v>
      </c>
      <c r="F135">
        <v>125000</v>
      </c>
      <c r="G135" s="434">
        <f t="shared" si="8"/>
        <v>1702504.68</v>
      </c>
    </row>
    <row r="136" spans="3:7" hidden="1" x14ac:dyDescent="0.25">
      <c r="C136" s="111" t="s">
        <v>110</v>
      </c>
      <c r="D136" t="s">
        <v>36</v>
      </c>
      <c r="E136">
        <v>148.24457100000001</v>
      </c>
      <c r="F136">
        <v>20628.04</v>
      </c>
      <c r="G136" s="434">
        <f t="shared" si="8"/>
        <v>3057994.9403708405</v>
      </c>
    </row>
    <row r="137" spans="3:7" hidden="1" x14ac:dyDescent="0.25">
      <c r="C137" s="111" t="s">
        <v>109</v>
      </c>
      <c r="D137" t="s">
        <v>36</v>
      </c>
      <c r="E137">
        <v>16.471619</v>
      </c>
      <c r="F137">
        <v>38347.760000000002</v>
      </c>
      <c r="G137" s="434">
        <f t="shared" si="8"/>
        <v>631649.69222344004</v>
      </c>
    </row>
    <row r="138" spans="3:7" hidden="1" x14ac:dyDescent="0.25">
      <c r="C138" s="111" t="s">
        <v>106</v>
      </c>
      <c r="D138" t="s">
        <v>39</v>
      </c>
      <c r="E138">
        <v>8.4669754401189294</v>
      </c>
      <c r="F138">
        <v>109685.67</v>
      </c>
      <c r="G138" s="434">
        <f t="shared" si="8"/>
        <v>928705.87402298965</v>
      </c>
    </row>
    <row r="139" spans="3:7" ht="30" hidden="1" x14ac:dyDescent="0.25">
      <c r="C139" s="111" t="s">
        <v>107</v>
      </c>
      <c r="D139" t="s">
        <v>39</v>
      </c>
      <c r="E139">
        <v>31.384564685184085</v>
      </c>
      <c r="F139">
        <v>19163.82</v>
      </c>
      <c r="G139" s="434">
        <f t="shared" si="8"/>
        <v>601448.14840522443</v>
      </c>
    </row>
    <row r="140" spans="3:7" ht="30" hidden="1" x14ac:dyDescent="0.25">
      <c r="C140" s="111" t="s">
        <v>108</v>
      </c>
      <c r="D140" t="s">
        <v>39</v>
      </c>
      <c r="E140">
        <v>10.200625976749745</v>
      </c>
      <c r="F140">
        <v>122244.08</v>
      </c>
      <c r="G140" s="434">
        <f t="shared" si="8"/>
        <v>1246966.1379518739</v>
      </c>
    </row>
    <row r="141" spans="3:7" ht="30" hidden="1" x14ac:dyDescent="0.25">
      <c r="C141" s="111" t="s">
        <v>153</v>
      </c>
      <c r="D141" t="s">
        <v>40</v>
      </c>
      <c r="E141">
        <v>369.57591314815915</v>
      </c>
      <c r="F141">
        <v>2176.8000000000002</v>
      </c>
      <c r="G141" s="434">
        <f t="shared" si="8"/>
        <v>804492.84774091293</v>
      </c>
    </row>
    <row r="142" spans="3:7" hidden="1" x14ac:dyDescent="0.25">
      <c r="C142" s="111" t="s">
        <v>27</v>
      </c>
      <c r="G142" s="434">
        <f t="shared" si="8"/>
        <v>0</v>
      </c>
    </row>
    <row r="143" spans="3:7" ht="30" hidden="1" x14ac:dyDescent="0.25">
      <c r="C143" s="111" t="s">
        <v>328</v>
      </c>
      <c r="D143" t="s">
        <v>4</v>
      </c>
      <c r="E143">
        <v>1.1900000000000002</v>
      </c>
      <c r="F143">
        <v>760913.61</v>
      </c>
      <c r="G143" s="434">
        <f t="shared" si="8"/>
        <v>905487.19590000017</v>
      </c>
    </row>
    <row r="144" spans="3:7" ht="30" x14ac:dyDescent="0.25">
      <c r="C144" s="111" t="s">
        <v>165</v>
      </c>
      <c r="D144" t="s">
        <v>48</v>
      </c>
      <c r="E144">
        <v>2</v>
      </c>
      <c r="F144">
        <v>1219802.8600000001</v>
      </c>
      <c r="G144" s="434">
        <f t="shared" si="8"/>
        <v>2439605.7200000002</v>
      </c>
    </row>
    <row r="145" spans="3:7" hidden="1" x14ac:dyDescent="0.25">
      <c r="C145" s="111" t="s">
        <v>116</v>
      </c>
      <c r="D145" t="s">
        <v>48</v>
      </c>
      <c r="F145">
        <v>242487.35</v>
      </c>
      <c r="G145" s="434">
        <f t="shared" si="8"/>
        <v>0</v>
      </c>
    </row>
    <row r="146" spans="3:7" ht="30" hidden="1" x14ac:dyDescent="0.25">
      <c r="C146" s="111" t="s">
        <v>136</v>
      </c>
      <c r="D146" t="s">
        <v>39</v>
      </c>
      <c r="E146">
        <v>0.29774999999999996</v>
      </c>
      <c r="F146">
        <v>694744.33</v>
      </c>
      <c r="G146" s="434">
        <f t="shared" si="8"/>
        <v>206860.12425749996</v>
      </c>
    </row>
    <row r="147" spans="3:7" ht="30" hidden="1" x14ac:dyDescent="0.25">
      <c r="C147" s="111" t="s">
        <v>134</v>
      </c>
      <c r="D147" t="s">
        <v>39</v>
      </c>
      <c r="E147">
        <v>1.1000000000000001</v>
      </c>
      <c r="F147">
        <v>781423.03</v>
      </c>
      <c r="G147" s="434">
        <f t="shared" si="8"/>
        <v>859565.3330000001</v>
      </c>
    </row>
    <row r="148" spans="3:7" ht="75" hidden="1" x14ac:dyDescent="0.25">
      <c r="C148" s="111" t="s">
        <v>243</v>
      </c>
      <c r="D148" t="s">
        <v>4</v>
      </c>
      <c r="E148">
        <v>1.5</v>
      </c>
      <c r="F148">
        <v>561425.17000000004</v>
      </c>
      <c r="G148" s="434">
        <f t="shared" si="8"/>
        <v>842137.75500000012</v>
      </c>
    </row>
    <row r="149" spans="3:7" hidden="1" x14ac:dyDescent="0.25">
      <c r="C149" s="111" t="s">
        <v>129</v>
      </c>
      <c r="G149" s="434">
        <f t="shared" si="8"/>
        <v>0</v>
      </c>
    </row>
    <row r="150" spans="3:7" ht="30" hidden="1" x14ac:dyDescent="0.25">
      <c r="C150" s="111" t="s">
        <v>121</v>
      </c>
      <c r="D150" t="s">
        <v>4</v>
      </c>
      <c r="E150">
        <v>0</v>
      </c>
      <c r="F150">
        <v>67290.929999999993</v>
      </c>
      <c r="G150" s="434">
        <f t="shared" si="8"/>
        <v>0</v>
      </c>
    </row>
    <row r="151" spans="3:7" ht="30" hidden="1" x14ac:dyDescent="0.25">
      <c r="C151" s="111" t="s">
        <v>122</v>
      </c>
      <c r="D151" t="s">
        <v>4</v>
      </c>
      <c r="E151">
        <v>0</v>
      </c>
      <c r="F151">
        <v>4284.6000000000004</v>
      </c>
      <c r="G151" s="434">
        <f t="shared" si="8"/>
        <v>0</v>
      </c>
    </row>
    <row r="152" spans="3:7" ht="30" hidden="1" x14ac:dyDescent="0.25">
      <c r="C152" s="111" t="s">
        <v>123</v>
      </c>
      <c r="D152" t="s">
        <v>4</v>
      </c>
      <c r="E152">
        <v>51.561819945602082</v>
      </c>
      <c r="F152">
        <v>99174.18</v>
      </c>
    </row>
    <row r="153" spans="3:7" ht="30" hidden="1" x14ac:dyDescent="0.25">
      <c r="C153" s="111" t="s">
        <v>124</v>
      </c>
      <c r="D153" t="s">
        <v>4</v>
      </c>
      <c r="E153">
        <v>51.561819945602082</v>
      </c>
      <c r="F153">
        <v>4455.99</v>
      </c>
      <c r="G153" s="434">
        <f t="shared" si="8"/>
        <v>229758.95405940342</v>
      </c>
    </row>
    <row r="154" spans="3:7" hidden="1" x14ac:dyDescent="0.25">
      <c r="C154" s="111" t="s">
        <v>41</v>
      </c>
      <c r="G154" s="434">
        <f t="shared" si="8"/>
        <v>0</v>
      </c>
    </row>
    <row r="155" spans="3:7" ht="60" hidden="1" x14ac:dyDescent="0.25">
      <c r="C155" s="111" t="s">
        <v>168</v>
      </c>
      <c r="D155" t="s">
        <v>42</v>
      </c>
      <c r="E155">
        <v>260</v>
      </c>
      <c r="F155">
        <v>4608.5</v>
      </c>
      <c r="G155" s="434">
        <f t="shared" si="8"/>
        <v>1198210</v>
      </c>
    </row>
    <row r="156" spans="3:7" ht="30" hidden="1" x14ac:dyDescent="0.25">
      <c r="C156" s="111" t="s">
        <v>135</v>
      </c>
      <c r="D156" t="s">
        <v>4</v>
      </c>
      <c r="E156">
        <v>5.3290000000000006</v>
      </c>
      <c r="F156">
        <v>61090.18</v>
      </c>
      <c r="G156" s="434">
        <f t="shared" si="8"/>
        <v>325549.56922000006</v>
      </c>
    </row>
    <row r="157" spans="3:7" ht="45" hidden="1" x14ac:dyDescent="0.25">
      <c r="C157" s="111" t="s">
        <v>324</v>
      </c>
      <c r="D157" t="s">
        <v>4</v>
      </c>
      <c r="E157">
        <v>5.3290000000000006</v>
      </c>
      <c r="F157">
        <v>66918.05</v>
      </c>
      <c r="G157" s="434">
        <f t="shared" si="8"/>
        <v>356606.28845000005</v>
      </c>
    </row>
    <row r="158" spans="3:7" ht="75" hidden="1" x14ac:dyDescent="0.25">
      <c r="C158" s="111" t="s">
        <v>172</v>
      </c>
      <c r="D158" t="s">
        <v>39</v>
      </c>
      <c r="E158">
        <v>13.065599999999998</v>
      </c>
      <c r="F158">
        <v>126467.22</v>
      </c>
      <c r="G158" s="434">
        <f t="shared" si="8"/>
        <v>1652370.1096319999</v>
      </c>
    </row>
    <row r="159" spans="3:7" ht="30" hidden="1" x14ac:dyDescent="0.25">
      <c r="C159" s="111" t="s">
        <v>132</v>
      </c>
      <c r="D159" t="s">
        <v>39</v>
      </c>
      <c r="E159">
        <v>8.1103999999999985</v>
      </c>
      <c r="F159">
        <v>630206.52</v>
      </c>
      <c r="G159" s="434">
        <f t="shared" si="8"/>
        <v>5111226.9598079994</v>
      </c>
    </row>
    <row r="160" spans="3:7" hidden="1" x14ac:dyDescent="0.25">
      <c r="C160" s="111" t="s">
        <v>174</v>
      </c>
      <c r="D160" t="s">
        <v>5</v>
      </c>
      <c r="E160">
        <v>1</v>
      </c>
      <c r="F160">
        <v>442561.1</v>
      </c>
      <c r="G160" s="434">
        <f t="shared" si="8"/>
        <v>442561.1</v>
      </c>
    </row>
    <row r="161" spans="1:8" ht="60" hidden="1" x14ac:dyDescent="0.25">
      <c r="C161" s="111" t="s">
        <v>229</v>
      </c>
      <c r="D161" t="s">
        <v>9</v>
      </c>
      <c r="E161">
        <v>2</v>
      </c>
      <c r="F161">
        <v>3679039.02</v>
      </c>
      <c r="G161" s="434">
        <f t="shared" si="8"/>
        <v>7358078.04</v>
      </c>
    </row>
    <row r="162" spans="1:8" hidden="1" x14ac:dyDescent="0.25">
      <c r="A162" s="431"/>
      <c r="B162" s="431"/>
      <c r="C162" s="432"/>
      <c r="D162" s="431"/>
      <c r="E162" s="431"/>
      <c r="F162" s="431"/>
      <c r="G162" s="434">
        <f t="shared" si="8"/>
        <v>0</v>
      </c>
      <c r="H162" s="434">
        <f>SUM(G129:G161)</f>
        <v>34323298.069319136</v>
      </c>
    </row>
    <row r="163" spans="1:8" hidden="1" x14ac:dyDescent="0.25">
      <c r="C163" s="111" t="s">
        <v>34</v>
      </c>
      <c r="G163" s="434">
        <f t="shared" si="8"/>
        <v>0</v>
      </c>
    </row>
    <row r="164" spans="1:8" hidden="1" x14ac:dyDescent="0.25">
      <c r="C164" s="111" t="s">
        <v>103</v>
      </c>
      <c r="D164" t="s">
        <v>4</v>
      </c>
      <c r="E164">
        <v>272.41999999999996</v>
      </c>
      <c r="F164">
        <v>1984.34</v>
      </c>
      <c r="G164" s="434">
        <f t="shared" si="8"/>
        <v>540573.90279999992</v>
      </c>
    </row>
    <row r="165" spans="1:8" hidden="1" x14ac:dyDescent="0.25">
      <c r="C165" s="111" t="s">
        <v>7</v>
      </c>
      <c r="G165" s="434">
        <f t="shared" si="8"/>
        <v>0</v>
      </c>
    </row>
    <row r="166" spans="1:8" ht="30" hidden="1" x14ac:dyDescent="0.25">
      <c r="C166" s="111" t="s">
        <v>319</v>
      </c>
      <c r="D166" t="s">
        <v>39</v>
      </c>
      <c r="E166">
        <v>72.998828719999992</v>
      </c>
      <c r="F166">
        <v>10710.16</v>
      </c>
      <c r="G166" s="434">
        <f t="shared" si="8"/>
        <v>781829.13540379505</v>
      </c>
    </row>
    <row r="167" spans="1:8" ht="45" hidden="1" x14ac:dyDescent="0.25">
      <c r="C167" s="111" t="s">
        <v>163</v>
      </c>
      <c r="D167" t="s">
        <v>39</v>
      </c>
      <c r="E167">
        <v>291.99531487999997</v>
      </c>
      <c r="F167">
        <v>25085.75</v>
      </c>
      <c r="G167" s="434">
        <f t="shared" si="8"/>
        <v>7324921.4702509595</v>
      </c>
    </row>
    <row r="168" spans="1:8" ht="45" hidden="1" x14ac:dyDescent="0.25">
      <c r="C168" s="111" t="s">
        <v>164</v>
      </c>
      <c r="D168" t="s">
        <v>39</v>
      </c>
      <c r="E168">
        <v>6.860360080000004</v>
      </c>
      <c r="F168">
        <v>32028.15</v>
      </c>
      <c r="G168" s="434">
        <f t="shared" si="8"/>
        <v>219724.64169625213</v>
      </c>
    </row>
    <row r="169" spans="1:8" ht="45" hidden="1" x14ac:dyDescent="0.25">
      <c r="C169" s="111" t="s">
        <v>149</v>
      </c>
      <c r="D169" t="s">
        <v>39</v>
      </c>
      <c r="E169">
        <v>1.715090020000001</v>
      </c>
      <c r="F169">
        <v>12611.56</v>
      </c>
      <c r="G169" s="434">
        <f t="shared" si="8"/>
        <v>21629.960692631212</v>
      </c>
    </row>
    <row r="170" spans="1:8" ht="45" hidden="1" x14ac:dyDescent="0.25">
      <c r="C170" s="111" t="s">
        <v>150</v>
      </c>
      <c r="D170" t="s">
        <v>39</v>
      </c>
      <c r="E170">
        <v>25.159679460000003</v>
      </c>
      <c r="F170">
        <v>347498.07</v>
      </c>
      <c r="G170" s="434">
        <f t="shared" si="8"/>
        <v>8742940.0541686434</v>
      </c>
    </row>
    <row r="171" spans="1:8" hidden="1" x14ac:dyDescent="0.25">
      <c r="C171" s="111" t="s">
        <v>329</v>
      </c>
      <c r="D171" t="s">
        <v>39</v>
      </c>
      <c r="E171">
        <v>100.63871784000001</v>
      </c>
      <c r="F171">
        <v>125000</v>
      </c>
      <c r="G171" s="434">
        <f t="shared" si="8"/>
        <v>12579839.730000002</v>
      </c>
    </row>
    <row r="172" spans="1:8" hidden="1" x14ac:dyDescent="0.25">
      <c r="C172" s="111" t="s">
        <v>110</v>
      </c>
      <c r="D172" t="s">
        <v>36</v>
      </c>
      <c r="E172">
        <v>932.397741</v>
      </c>
      <c r="F172">
        <v>20628.04</v>
      </c>
      <c r="G172" s="434">
        <f t="shared" si="8"/>
        <v>19233537.897257641</v>
      </c>
    </row>
    <row r="173" spans="1:8" hidden="1" x14ac:dyDescent="0.25">
      <c r="C173" s="111" t="s">
        <v>109</v>
      </c>
      <c r="D173" t="s">
        <v>36</v>
      </c>
      <c r="E173">
        <v>103.599749</v>
      </c>
      <c r="F173">
        <v>38347.760000000002</v>
      </c>
      <c r="G173" s="434">
        <f t="shared" si="8"/>
        <v>3972818.3107122402</v>
      </c>
    </row>
    <row r="174" spans="1:8" hidden="1" x14ac:dyDescent="0.25">
      <c r="C174" s="111" t="s">
        <v>106</v>
      </c>
      <c r="D174" t="s">
        <v>39</v>
      </c>
      <c r="E174">
        <v>58.679430201636613</v>
      </c>
      <c r="F174">
        <v>109685.67</v>
      </c>
      <c r="G174" s="434">
        <f t="shared" si="8"/>
        <v>6436292.6168847466</v>
      </c>
    </row>
    <row r="175" spans="1:8" ht="30" hidden="1" x14ac:dyDescent="0.25">
      <c r="C175" s="111" t="s">
        <v>107</v>
      </c>
      <c r="D175" t="s">
        <v>39</v>
      </c>
      <c r="E175">
        <v>305.68827769293188</v>
      </c>
      <c r="F175">
        <v>19163.82</v>
      </c>
      <c r="G175" s="434">
        <f t="shared" si="8"/>
        <v>5858155.1298173619</v>
      </c>
    </row>
    <row r="176" spans="1:8" ht="30" hidden="1" x14ac:dyDescent="0.25">
      <c r="C176" s="111" t="s">
        <v>108</v>
      </c>
      <c r="D176" t="s">
        <v>39</v>
      </c>
      <c r="E176">
        <v>92.747463061409036</v>
      </c>
      <c r="F176">
        <v>122244.08</v>
      </c>
      <c r="G176" s="434">
        <f t="shared" si="8"/>
        <v>11337828.294275932</v>
      </c>
    </row>
    <row r="177" spans="3:7" hidden="1" x14ac:dyDescent="0.25">
      <c r="C177" s="111" t="s">
        <v>111</v>
      </c>
      <c r="D177" t="s">
        <v>39</v>
      </c>
      <c r="E177">
        <v>1.7592918860102844</v>
      </c>
      <c r="F177">
        <v>132790.07999999999</v>
      </c>
      <c r="G177" s="434">
        <f t="shared" si="8"/>
        <v>233616.51028665653</v>
      </c>
    </row>
    <row r="178" spans="3:7" ht="30" hidden="1" x14ac:dyDescent="0.25">
      <c r="C178" s="111" t="s">
        <v>153</v>
      </c>
      <c r="D178" t="s">
        <v>40</v>
      </c>
      <c r="E178">
        <v>1936.7971330706814</v>
      </c>
      <c r="F178">
        <v>2176.8000000000002</v>
      </c>
      <c r="G178" s="434">
        <f t="shared" si="8"/>
        <v>4216019.9992682599</v>
      </c>
    </row>
    <row r="179" spans="3:7" hidden="1" x14ac:dyDescent="0.25">
      <c r="C179" s="111" t="s">
        <v>27</v>
      </c>
      <c r="G179" s="434">
        <f t="shared" si="8"/>
        <v>0</v>
      </c>
    </row>
    <row r="180" spans="3:7" ht="30" hidden="1" x14ac:dyDescent="0.25">
      <c r="C180" s="111" t="s">
        <v>328</v>
      </c>
      <c r="D180" t="s">
        <v>4</v>
      </c>
      <c r="E180">
        <v>3.3499999999999992</v>
      </c>
      <c r="F180">
        <v>760913.61</v>
      </c>
      <c r="G180" s="434">
        <f t="shared" si="8"/>
        <v>2549060.5934999995</v>
      </c>
    </row>
    <row r="181" spans="3:7" ht="30" x14ac:dyDescent="0.25">
      <c r="C181" s="111" t="s">
        <v>165</v>
      </c>
      <c r="D181" t="s">
        <v>48</v>
      </c>
      <c r="E181">
        <v>4</v>
      </c>
      <c r="F181">
        <v>1219802.8600000001</v>
      </c>
      <c r="G181" s="434">
        <f t="shared" si="8"/>
        <v>4879211.4400000004</v>
      </c>
    </row>
    <row r="182" spans="3:7" ht="30" hidden="1" x14ac:dyDescent="0.25">
      <c r="C182" s="111" t="s">
        <v>136</v>
      </c>
      <c r="D182" t="s">
        <v>39</v>
      </c>
      <c r="E182">
        <v>2.0842499999999999</v>
      </c>
      <c r="F182">
        <v>694744.33</v>
      </c>
      <c r="G182" s="434">
        <f t="shared" si="8"/>
        <v>1448020.8698024999</v>
      </c>
    </row>
    <row r="183" spans="3:7" ht="30" hidden="1" x14ac:dyDescent="0.25">
      <c r="C183" s="111" t="s">
        <v>134</v>
      </c>
      <c r="D183" t="s">
        <v>39</v>
      </c>
      <c r="E183">
        <v>1.1000000000000001</v>
      </c>
      <c r="F183">
        <v>781423.03</v>
      </c>
      <c r="G183" s="434">
        <f t="shared" si="8"/>
        <v>859565.3330000001</v>
      </c>
    </row>
    <row r="184" spans="3:7" ht="75" hidden="1" x14ac:dyDescent="0.25">
      <c r="C184" s="111" t="s">
        <v>243</v>
      </c>
      <c r="D184" t="s">
        <v>4</v>
      </c>
      <c r="E184">
        <v>1.5</v>
      </c>
      <c r="F184">
        <v>561425.17000000004</v>
      </c>
      <c r="G184" s="434">
        <f t="shared" si="8"/>
        <v>842137.75500000012</v>
      </c>
    </row>
    <row r="185" spans="3:7" hidden="1" x14ac:dyDescent="0.25">
      <c r="C185" s="111" t="s">
        <v>129</v>
      </c>
      <c r="G185" s="434">
        <f t="shared" si="8"/>
        <v>0</v>
      </c>
    </row>
    <row r="186" spans="3:7" ht="30" hidden="1" x14ac:dyDescent="0.25">
      <c r="C186" s="111" t="s">
        <v>121</v>
      </c>
      <c r="D186" t="s">
        <v>4</v>
      </c>
      <c r="E186">
        <v>0</v>
      </c>
      <c r="F186">
        <v>67290.929999999993</v>
      </c>
      <c r="G186" s="434">
        <f t="shared" si="8"/>
        <v>0</v>
      </c>
    </row>
    <row r="187" spans="3:7" ht="30" hidden="1" x14ac:dyDescent="0.25">
      <c r="C187" s="111" t="s">
        <v>122</v>
      </c>
      <c r="D187" t="s">
        <v>4</v>
      </c>
      <c r="E187">
        <v>0</v>
      </c>
      <c r="F187">
        <v>4284.6000000000004</v>
      </c>
      <c r="G187" s="434">
        <f t="shared" si="8"/>
        <v>0</v>
      </c>
    </row>
    <row r="188" spans="3:7" ht="30" hidden="1" x14ac:dyDescent="0.25">
      <c r="C188" s="111" t="s">
        <v>123</v>
      </c>
      <c r="D188" t="s">
        <v>4</v>
      </c>
      <c r="E188">
        <v>77.162722217402361</v>
      </c>
      <c r="F188">
        <v>99174.18</v>
      </c>
    </row>
    <row r="189" spans="3:7" ht="30" hidden="1" x14ac:dyDescent="0.25">
      <c r="C189" s="111" t="s">
        <v>124</v>
      </c>
      <c r="D189" t="s">
        <v>4</v>
      </c>
      <c r="E189">
        <v>77.162722217402361</v>
      </c>
      <c r="F189">
        <v>4455.99</v>
      </c>
      <c r="G189" s="434">
        <f t="shared" ref="G189:G252" si="9">+E189*F189</f>
        <v>343836.31857352273</v>
      </c>
    </row>
    <row r="190" spans="3:7" ht="30" hidden="1" x14ac:dyDescent="0.25">
      <c r="C190" s="111" t="s">
        <v>125</v>
      </c>
      <c r="D190" t="s">
        <v>4</v>
      </c>
      <c r="E190">
        <v>88.02294473601755</v>
      </c>
      <c r="F190">
        <v>141819.93000000002</v>
      </c>
    </row>
    <row r="191" spans="3:7" ht="30" hidden="1" x14ac:dyDescent="0.25">
      <c r="C191" s="111" t="s">
        <v>126</v>
      </c>
      <c r="D191" t="s">
        <v>4</v>
      </c>
      <c r="E191">
        <v>88.02294473601755</v>
      </c>
      <c r="F191">
        <v>4884.4400000000005</v>
      </c>
      <c r="G191" s="434">
        <f t="shared" si="9"/>
        <v>429942.79218639358</v>
      </c>
    </row>
    <row r="192" spans="3:7" ht="30" hidden="1" x14ac:dyDescent="0.25">
      <c r="C192" s="111" t="s">
        <v>127</v>
      </c>
      <c r="D192" t="s">
        <v>4</v>
      </c>
      <c r="E192">
        <v>103.34718166124065</v>
      </c>
      <c r="F192">
        <v>173445.75</v>
      </c>
    </row>
    <row r="193" spans="1:8" ht="30" hidden="1" x14ac:dyDescent="0.25">
      <c r="C193" s="111" t="s">
        <v>128</v>
      </c>
      <c r="D193" t="s">
        <v>4</v>
      </c>
      <c r="E193">
        <v>103.34718166124065</v>
      </c>
      <c r="F193">
        <v>6341.21</v>
      </c>
      <c r="G193" s="434">
        <f t="shared" si="9"/>
        <v>655346.18182207586</v>
      </c>
    </row>
    <row r="194" spans="1:8" hidden="1" x14ac:dyDescent="0.25">
      <c r="C194" s="111" t="s">
        <v>41</v>
      </c>
      <c r="G194" s="434">
        <f t="shared" si="9"/>
        <v>0</v>
      </c>
    </row>
    <row r="195" spans="1:8" ht="60" hidden="1" x14ac:dyDescent="0.25">
      <c r="C195" s="111" t="s">
        <v>168</v>
      </c>
      <c r="D195" t="s">
        <v>42</v>
      </c>
      <c r="E195">
        <v>260</v>
      </c>
      <c r="F195">
        <v>4608.5</v>
      </c>
      <c r="G195" s="434">
        <f t="shared" si="9"/>
        <v>1198210</v>
      </c>
    </row>
    <row r="196" spans="1:8" ht="30" hidden="1" x14ac:dyDescent="0.25">
      <c r="C196" s="111" t="s">
        <v>135</v>
      </c>
      <c r="D196" t="s">
        <v>4</v>
      </c>
      <c r="E196">
        <v>27.241999999999997</v>
      </c>
      <c r="F196">
        <v>61090.18</v>
      </c>
      <c r="G196" s="434">
        <f t="shared" si="9"/>
        <v>1664218.6835599998</v>
      </c>
    </row>
    <row r="197" spans="1:8" ht="45" hidden="1" x14ac:dyDescent="0.25">
      <c r="C197" s="111" t="s">
        <v>324</v>
      </c>
      <c r="D197" t="s">
        <v>4</v>
      </c>
      <c r="E197">
        <v>27.241999999999997</v>
      </c>
      <c r="F197">
        <v>66918.05</v>
      </c>
      <c r="G197" s="434">
        <f t="shared" si="9"/>
        <v>1822981.5181</v>
      </c>
    </row>
    <row r="198" spans="1:8" ht="75" hidden="1" x14ac:dyDescent="0.25">
      <c r="C198" s="111" t="s">
        <v>172</v>
      </c>
      <c r="D198" t="s">
        <v>39</v>
      </c>
      <c r="E198">
        <v>29.092600000000001</v>
      </c>
      <c r="F198">
        <v>126467.22</v>
      </c>
      <c r="G198" s="434">
        <f t="shared" si="9"/>
        <v>3679260.2445720001</v>
      </c>
    </row>
    <row r="199" spans="1:8" hidden="1" x14ac:dyDescent="0.25">
      <c r="C199" s="111" t="s">
        <v>174</v>
      </c>
      <c r="D199" t="s">
        <v>5</v>
      </c>
      <c r="E199">
        <v>7</v>
      </c>
      <c r="F199">
        <v>442561.1</v>
      </c>
      <c r="G199" s="434">
        <f t="shared" si="9"/>
        <v>3097927.6999999997</v>
      </c>
    </row>
    <row r="200" spans="1:8" ht="60" hidden="1" x14ac:dyDescent="0.25">
      <c r="C200" s="111" t="s">
        <v>229</v>
      </c>
      <c r="D200" t="s">
        <v>9</v>
      </c>
      <c r="E200">
        <v>2</v>
      </c>
      <c r="F200">
        <v>3679039.02</v>
      </c>
      <c r="G200" s="434">
        <f t="shared" si="9"/>
        <v>7358078.04</v>
      </c>
    </row>
    <row r="201" spans="1:8" hidden="1" x14ac:dyDescent="0.25">
      <c r="A201" s="431"/>
      <c r="B201" s="431"/>
      <c r="C201" s="432"/>
      <c r="D201" s="431"/>
      <c r="E201" s="431"/>
      <c r="F201" s="431"/>
      <c r="G201" s="434">
        <f t="shared" si="9"/>
        <v>0</v>
      </c>
      <c r="H201" s="434">
        <f>SUM(G163:G200)</f>
        <v>112327525.12363163</v>
      </c>
    </row>
    <row r="202" spans="1:8" hidden="1" x14ac:dyDescent="0.25">
      <c r="C202" s="111" t="s">
        <v>103</v>
      </c>
      <c r="D202" t="s">
        <v>4</v>
      </c>
      <c r="E202">
        <v>161.47</v>
      </c>
      <c r="F202">
        <v>1984.34</v>
      </c>
      <c r="G202" s="434">
        <f t="shared" si="9"/>
        <v>320411.3798</v>
      </c>
    </row>
    <row r="203" spans="1:8" ht="45" hidden="1" x14ac:dyDescent="0.25">
      <c r="C203" s="111" t="s">
        <v>147</v>
      </c>
      <c r="D203" t="s">
        <v>36</v>
      </c>
      <c r="E203">
        <v>72.687999999999988</v>
      </c>
      <c r="F203">
        <v>24481</v>
      </c>
      <c r="G203" s="434">
        <f t="shared" si="9"/>
        <v>1779474.9279999996</v>
      </c>
    </row>
    <row r="204" spans="1:8" hidden="1" x14ac:dyDescent="0.25">
      <c r="C204" s="111" t="s">
        <v>7</v>
      </c>
      <c r="G204" s="434">
        <f t="shared" si="9"/>
        <v>0</v>
      </c>
    </row>
    <row r="205" spans="1:8" ht="30" hidden="1" x14ac:dyDescent="0.25">
      <c r="C205" s="111" t="s">
        <v>319</v>
      </c>
      <c r="D205" t="s">
        <v>39</v>
      </c>
      <c r="E205">
        <v>36.701451429999999</v>
      </c>
      <c r="F205">
        <v>10710.16</v>
      </c>
      <c r="G205" s="434">
        <f t="shared" si="9"/>
        <v>393078.41704752878</v>
      </c>
    </row>
    <row r="206" spans="1:8" ht="45" hidden="1" x14ac:dyDescent="0.25">
      <c r="C206" s="111" t="s">
        <v>163</v>
      </c>
      <c r="D206" t="s">
        <v>39</v>
      </c>
      <c r="E206">
        <v>146.80580572</v>
      </c>
      <c r="F206">
        <v>25085.75</v>
      </c>
      <c r="G206" s="434">
        <f t="shared" si="9"/>
        <v>3682733.74084049</v>
      </c>
    </row>
    <row r="207" spans="1:8" ht="45" hidden="1" x14ac:dyDescent="0.25">
      <c r="C207" s="111" t="s">
        <v>164</v>
      </c>
      <c r="D207" t="s">
        <v>39</v>
      </c>
      <c r="E207">
        <v>9.4346560000002466E-2</v>
      </c>
      <c r="F207">
        <v>32028.15</v>
      </c>
      <c r="G207" s="434">
        <f t="shared" si="9"/>
        <v>3021.7457756640792</v>
      </c>
    </row>
    <row r="208" spans="1:8" ht="45" hidden="1" x14ac:dyDescent="0.25">
      <c r="C208" s="111" t="s">
        <v>149</v>
      </c>
      <c r="D208" t="s">
        <v>39</v>
      </c>
      <c r="E208">
        <v>2.3586640000000617E-2</v>
      </c>
      <c r="F208">
        <v>12611.56</v>
      </c>
      <c r="G208" s="434">
        <f t="shared" si="9"/>
        <v>297.46432555840778</v>
      </c>
    </row>
    <row r="209" spans="3:7" ht="45" hidden="1" x14ac:dyDescent="0.25">
      <c r="C209" s="111" t="s">
        <v>150</v>
      </c>
      <c r="D209" t="s">
        <v>39</v>
      </c>
      <c r="E209">
        <v>11.764902030000002</v>
      </c>
      <c r="F209">
        <v>347498.07</v>
      </c>
      <c r="G209" s="434">
        <f t="shared" si="9"/>
        <v>4088280.7491640826</v>
      </c>
    </row>
    <row r="210" spans="3:7" hidden="1" x14ac:dyDescent="0.25">
      <c r="C210" s="111" t="s">
        <v>329</v>
      </c>
      <c r="D210" t="s">
        <v>39</v>
      </c>
      <c r="E210">
        <v>47.059608120000007</v>
      </c>
      <c r="F210">
        <v>125000</v>
      </c>
      <c r="G210" s="434">
        <f t="shared" si="9"/>
        <v>5882451.0150000006</v>
      </c>
    </row>
    <row r="211" spans="3:7" hidden="1" x14ac:dyDescent="0.25">
      <c r="C211" s="111" t="s">
        <v>110</v>
      </c>
      <c r="D211" t="s">
        <v>36</v>
      </c>
      <c r="E211">
        <v>475.4363580000001</v>
      </c>
      <c r="F211">
        <v>20628.04</v>
      </c>
      <c r="G211" s="434">
        <f t="shared" si="9"/>
        <v>9807320.2102783229</v>
      </c>
    </row>
    <row r="212" spans="3:7" hidden="1" x14ac:dyDescent="0.25">
      <c r="C212" s="111" t="s">
        <v>109</v>
      </c>
      <c r="D212" t="s">
        <v>36</v>
      </c>
      <c r="E212">
        <v>52.826262000000014</v>
      </c>
      <c r="F212">
        <v>38347.760000000002</v>
      </c>
      <c r="G212" s="434">
        <f t="shared" si="9"/>
        <v>2025768.8168731206</v>
      </c>
    </row>
    <row r="213" spans="3:7" hidden="1" x14ac:dyDescent="0.25">
      <c r="C213" s="111" t="s">
        <v>106</v>
      </c>
      <c r="D213" t="s">
        <v>39</v>
      </c>
      <c r="E213">
        <v>25.771787781383189</v>
      </c>
      <c r="F213">
        <v>109685.67</v>
      </c>
      <c r="G213" s="434">
        <f t="shared" si="9"/>
        <v>2826795.8098988286</v>
      </c>
    </row>
    <row r="214" spans="3:7" ht="30" hidden="1" x14ac:dyDescent="0.25">
      <c r="C214" s="111" t="s">
        <v>107</v>
      </c>
      <c r="D214" t="s">
        <v>39</v>
      </c>
      <c r="E214">
        <v>131.84463275746228</v>
      </c>
      <c r="F214">
        <v>19163.82</v>
      </c>
      <c r="G214" s="434">
        <f t="shared" si="9"/>
        <v>2526646.8101301109</v>
      </c>
    </row>
    <row r="215" spans="3:7" ht="30" hidden="1" x14ac:dyDescent="0.25">
      <c r="C215" s="111" t="s">
        <v>108</v>
      </c>
      <c r="D215" t="s">
        <v>39</v>
      </c>
      <c r="E215">
        <v>42.439097411180462</v>
      </c>
      <c r="F215">
        <v>122244.08</v>
      </c>
      <c r="G215" s="434">
        <f t="shared" si="9"/>
        <v>5187928.4190601371</v>
      </c>
    </row>
    <row r="216" spans="3:7" hidden="1" x14ac:dyDescent="0.25">
      <c r="C216" s="111" t="s">
        <v>111</v>
      </c>
      <c r="D216" t="s">
        <v>39</v>
      </c>
      <c r="E216">
        <v>1.7592918860102844</v>
      </c>
      <c r="F216">
        <v>132790.07999999999</v>
      </c>
      <c r="G216" s="434">
        <f t="shared" si="9"/>
        <v>233616.51028665653</v>
      </c>
    </row>
    <row r="217" spans="3:7" hidden="1" x14ac:dyDescent="0.25">
      <c r="C217" s="111" t="s">
        <v>114</v>
      </c>
      <c r="D217" t="s">
        <v>4</v>
      </c>
      <c r="E217">
        <v>95</v>
      </c>
      <c r="F217">
        <v>9982.98</v>
      </c>
      <c r="G217" s="434">
        <f t="shared" si="9"/>
        <v>948383.1</v>
      </c>
    </row>
    <row r="218" spans="3:7" ht="30" hidden="1" x14ac:dyDescent="0.25">
      <c r="C218" s="111" t="s">
        <v>153</v>
      </c>
      <c r="D218" t="s">
        <v>40</v>
      </c>
      <c r="E218">
        <v>1106.050677425377</v>
      </c>
      <c r="F218">
        <v>2176.8000000000002</v>
      </c>
      <c r="G218" s="434">
        <f t="shared" si="9"/>
        <v>2407651.114619561</v>
      </c>
    </row>
    <row r="219" spans="3:7" hidden="1" x14ac:dyDescent="0.25">
      <c r="C219" s="111" t="s">
        <v>27</v>
      </c>
      <c r="G219" s="434">
        <f t="shared" si="9"/>
        <v>0</v>
      </c>
    </row>
    <row r="220" spans="3:7" ht="30" hidden="1" x14ac:dyDescent="0.25">
      <c r="C220" s="111" t="s">
        <v>328</v>
      </c>
      <c r="D220" t="s">
        <v>4</v>
      </c>
      <c r="E220">
        <v>3.4899999999999998</v>
      </c>
      <c r="F220">
        <v>760913.61</v>
      </c>
      <c r="G220" s="434">
        <f t="shared" si="9"/>
        <v>2655588.4989</v>
      </c>
    </row>
    <row r="221" spans="3:7" ht="30" x14ac:dyDescent="0.25">
      <c r="C221" s="111" t="s">
        <v>165</v>
      </c>
      <c r="D221" t="s">
        <v>48</v>
      </c>
      <c r="E221">
        <v>4</v>
      </c>
      <c r="F221">
        <v>1219802.8600000001</v>
      </c>
      <c r="G221" s="434">
        <f t="shared" si="9"/>
        <v>4879211.4400000004</v>
      </c>
    </row>
    <row r="222" spans="3:7" ht="30" hidden="1" x14ac:dyDescent="0.25">
      <c r="C222" s="111" t="s">
        <v>136</v>
      </c>
      <c r="D222" t="s">
        <v>39</v>
      </c>
      <c r="E222">
        <v>2.2117515764410403</v>
      </c>
      <c r="F222">
        <v>694744.33</v>
      </c>
      <c r="G222" s="434">
        <f t="shared" si="9"/>
        <v>1536601.8671009743</v>
      </c>
    </row>
    <row r="223" spans="3:7" ht="30" hidden="1" x14ac:dyDescent="0.25">
      <c r="C223" s="111" t="s">
        <v>134</v>
      </c>
      <c r="D223" t="s">
        <v>39</v>
      </c>
      <c r="E223">
        <v>1.1000000000000001</v>
      </c>
      <c r="F223">
        <v>781423.03</v>
      </c>
      <c r="G223" s="434">
        <f t="shared" si="9"/>
        <v>859565.3330000001</v>
      </c>
    </row>
    <row r="224" spans="3:7" ht="75" hidden="1" x14ac:dyDescent="0.25">
      <c r="C224" s="111" t="s">
        <v>243</v>
      </c>
      <c r="D224" t="s">
        <v>4</v>
      </c>
      <c r="E224">
        <v>1.5</v>
      </c>
      <c r="F224">
        <v>561425.17000000004</v>
      </c>
      <c r="G224" s="434">
        <f t="shared" si="9"/>
        <v>842137.75500000012</v>
      </c>
    </row>
    <row r="225" spans="1:8" hidden="1" x14ac:dyDescent="0.25">
      <c r="C225" s="111" t="s">
        <v>129</v>
      </c>
      <c r="G225" s="434">
        <f t="shared" si="9"/>
        <v>0</v>
      </c>
    </row>
    <row r="226" spans="1:8" ht="30" hidden="1" x14ac:dyDescent="0.25">
      <c r="C226" s="111" t="s">
        <v>121</v>
      </c>
      <c r="D226" t="s">
        <v>4</v>
      </c>
      <c r="E226">
        <v>0</v>
      </c>
      <c r="F226">
        <v>67290.929999999993</v>
      </c>
      <c r="G226" s="434">
        <f t="shared" si="9"/>
        <v>0</v>
      </c>
    </row>
    <row r="227" spans="1:8" ht="30" hidden="1" x14ac:dyDescent="0.25">
      <c r="C227" s="111" t="s">
        <v>122</v>
      </c>
      <c r="D227" t="s">
        <v>4</v>
      </c>
      <c r="E227">
        <v>0</v>
      </c>
      <c r="F227">
        <v>4284.6000000000004</v>
      </c>
      <c r="G227" s="434">
        <f t="shared" si="9"/>
        <v>0</v>
      </c>
    </row>
    <row r="228" spans="1:8" ht="30" hidden="1" x14ac:dyDescent="0.25">
      <c r="C228" s="111" t="s">
        <v>123</v>
      </c>
      <c r="D228" t="s">
        <v>4</v>
      </c>
      <c r="E228">
        <v>157.79804669077276</v>
      </c>
      <c r="F228">
        <v>99174.18</v>
      </c>
    </row>
    <row r="229" spans="1:8" ht="30" hidden="1" x14ac:dyDescent="0.25">
      <c r="C229" s="111" t="s">
        <v>124</v>
      </c>
      <c r="D229" t="s">
        <v>4</v>
      </c>
      <c r="E229">
        <v>157.79804669077276</v>
      </c>
      <c r="F229">
        <v>4455.99</v>
      </c>
      <c r="G229" s="434">
        <f t="shared" si="9"/>
        <v>703146.51807361655</v>
      </c>
    </row>
    <row r="230" spans="1:8" hidden="1" x14ac:dyDescent="0.25">
      <c r="C230" s="111" t="s">
        <v>41</v>
      </c>
      <c r="G230" s="434">
        <f t="shared" si="9"/>
        <v>0</v>
      </c>
    </row>
    <row r="231" spans="1:8" ht="60" hidden="1" x14ac:dyDescent="0.25">
      <c r="C231" s="111" t="s">
        <v>168</v>
      </c>
      <c r="D231" t="s">
        <v>42</v>
      </c>
      <c r="E231">
        <v>260</v>
      </c>
      <c r="F231">
        <v>4608.5</v>
      </c>
      <c r="G231" s="434">
        <f t="shared" si="9"/>
        <v>1198210</v>
      </c>
    </row>
    <row r="232" spans="1:8" ht="30" hidden="1" x14ac:dyDescent="0.25">
      <c r="C232" s="111" t="s">
        <v>135</v>
      </c>
      <c r="D232" t="s">
        <v>4</v>
      </c>
      <c r="E232">
        <v>16.147000000000002</v>
      </c>
      <c r="F232">
        <v>61090.18</v>
      </c>
      <c r="G232" s="434">
        <f t="shared" si="9"/>
        <v>986423.13646000018</v>
      </c>
    </row>
    <row r="233" spans="1:8" ht="45" hidden="1" x14ac:dyDescent="0.25">
      <c r="C233" s="111" t="s">
        <v>324</v>
      </c>
      <c r="D233" t="s">
        <v>4</v>
      </c>
      <c r="E233">
        <v>16.147000000000002</v>
      </c>
      <c r="F233">
        <v>66918.05</v>
      </c>
      <c r="G233" s="434">
        <f t="shared" si="9"/>
        <v>1080525.7533500001</v>
      </c>
    </row>
    <row r="234" spans="1:8" ht="75" hidden="1" x14ac:dyDescent="0.25">
      <c r="C234" s="111" t="s">
        <v>172</v>
      </c>
      <c r="D234" t="s">
        <v>39</v>
      </c>
      <c r="E234">
        <v>30.5017</v>
      </c>
      <c r="F234">
        <v>126467.22</v>
      </c>
      <c r="G234" s="434">
        <f t="shared" si="9"/>
        <v>3857465.2042740001</v>
      </c>
    </row>
    <row r="235" spans="1:8" ht="30" hidden="1" x14ac:dyDescent="0.25">
      <c r="C235" s="111" t="s">
        <v>132</v>
      </c>
      <c r="D235" t="s">
        <v>39</v>
      </c>
      <c r="E235">
        <v>14.537599999999999</v>
      </c>
      <c r="F235">
        <v>630206.52</v>
      </c>
      <c r="G235" s="434">
        <f t="shared" si="9"/>
        <v>9161690.305151999</v>
      </c>
    </row>
    <row r="236" spans="1:8" hidden="1" x14ac:dyDescent="0.25">
      <c r="C236" s="111" t="s">
        <v>174</v>
      </c>
      <c r="D236" t="s">
        <v>5</v>
      </c>
      <c r="E236">
        <v>4</v>
      </c>
      <c r="F236">
        <v>442561.1</v>
      </c>
      <c r="G236" s="434">
        <f t="shared" si="9"/>
        <v>1770244.4</v>
      </c>
    </row>
    <row r="237" spans="1:8" ht="60" hidden="1" x14ac:dyDescent="0.25">
      <c r="C237" s="111" t="s">
        <v>229</v>
      </c>
      <c r="D237" t="s">
        <v>9</v>
      </c>
      <c r="E237">
        <v>2</v>
      </c>
      <c r="F237">
        <v>3679039.02</v>
      </c>
      <c r="G237" s="434">
        <f t="shared" si="9"/>
        <v>7358078.04</v>
      </c>
    </row>
    <row r="238" spans="1:8" hidden="1" x14ac:dyDescent="0.25">
      <c r="A238" s="431"/>
      <c r="B238" s="431"/>
      <c r="C238" s="432"/>
      <c r="D238" s="431"/>
      <c r="E238" s="431"/>
      <c r="F238" s="431"/>
      <c r="G238" s="434">
        <f t="shared" si="9"/>
        <v>0</v>
      </c>
      <c r="H238" s="434">
        <f>SUM(G202:G237)</f>
        <v>79002748.482410654</v>
      </c>
    </row>
    <row r="239" spans="1:8" hidden="1" x14ac:dyDescent="0.25">
      <c r="C239" s="111" t="s">
        <v>103</v>
      </c>
      <c r="D239" t="s">
        <v>4</v>
      </c>
      <c r="E239">
        <v>426.16</v>
      </c>
      <c r="F239">
        <v>1984.34</v>
      </c>
      <c r="G239" s="434">
        <f t="shared" si="9"/>
        <v>845646.33440000005</v>
      </c>
    </row>
    <row r="240" spans="1:8" ht="45" hidden="1" x14ac:dyDescent="0.25">
      <c r="C240" s="111" t="s">
        <v>147</v>
      </c>
      <c r="D240" t="s">
        <v>36</v>
      </c>
      <c r="E240">
        <v>361.09649999999999</v>
      </c>
      <c r="F240">
        <v>24481</v>
      </c>
      <c r="G240" s="434">
        <f t="shared" si="9"/>
        <v>8840003.4165000003</v>
      </c>
    </row>
    <row r="241" spans="3:7" hidden="1" x14ac:dyDescent="0.25">
      <c r="C241" s="111" t="s">
        <v>7</v>
      </c>
      <c r="G241" s="434">
        <f t="shared" si="9"/>
        <v>0</v>
      </c>
    </row>
    <row r="242" spans="3:7" ht="30" hidden="1" x14ac:dyDescent="0.25">
      <c r="C242" s="111" t="s">
        <v>319</v>
      </c>
      <c r="D242" t="s">
        <v>39</v>
      </c>
      <c r="E242">
        <v>94.856315445000007</v>
      </c>
      <c r="F242">
        <v>10710.16</v>
      </c>
      <c r="G242" s="434">
        <f t="shared" si="9"/>
        <v>1015926.3154264212</v>
      </c>
    </row>
    <row r="243" spans="3:7" ht="45" hidden="1" x14ac:dyDescent="0.25">
      <c r="C243" s="111" t="s">
        <v>163</v>
      </c>
      <c r="D243" t="s">
        <v>39</v>
      </c>
      <c r="E243">
        <v>379.42526178000003</v>
      </c>
      <c r="F243">
        <v>25085.75</v>
      </c>
      <c r="G243" s="434">
        <f t="shared" si="9"/>
        <v>9518167.2606976349</v>
      </c>
    </row>
    <row r="244" spans="3:7" ht="45" hidden="1" x14ac:dyDescent="0.25">
      <c r="C244" s="111" t="s">
        <v>164</v>
      </c>
      <c r="D244" t="s">
        <v>39</v>
      </c>
      <c r="E244">
        <v>22.352690640000009</v>
      </c>
      <c r="F244">
        <v>32028.15</v>
      </c>
      <c r="G244" s="434">
        <f t="shared" si="9"/>
        <v>715915.3287215163</v>
      </c>
    </row>
    <row r="245" spans="3:7" ht="45" hidden="1" x14ac:dyDescent="0.25">
      <c r="C245" s="111" t="s">
        <v>149</v>
      </c>
      <c r="D245" t="s">
        <v>39</v>
      </c>
      <c r="E245">
        <v>5.5881726600000023</v>
      </c>
      <c r="F245">
        <v>12611.56</v>
      </c>
      <c r="G245" s="434">
        <f t="shared" si="9"/>
        <v>70475.574791949621</v>
      </c>
    </row>
    <row r="246" spans="3:7" ht="45" hidden="1" x14ac:dyDescent="0.25">
      <c r="C246" s="111" t="s">
        <v>150</v>
      </c>
      <c r="D246" t="s">
        <v>39</v>
      </c>
      <c r="E246">
        <v>36.139752045000002</v>
      </c>
      <c r="F246">
        <v>347498.07</v>
      </c>
      <c r="G246" s="434">
        <f t="shared" si="9"/>
        <v>12558494.085916054</v>
      </c>
    </row>
    <row r="247" spans="3:7" hidden="1" x14ac:dyDescent="0.25">
      <c r="C247" s="111" t="s">
        <v>329</v>
      </c>
      <c r="D247" t="s">
        <v>39</v>
      </c>
      <c r="E247">
        <v>47.059608120000007</v>
      </c>
      <c r="F247">
        <v>125000</v>
      </c>
      <c r="G247" s="434">
        <f t="shared" si="9"/>
        <v>5882451.0150000006</v>
      </c>
    </row>
    <row r="248" spans="3:7" hidden="1" x14ac:dyDescent="0.25">
      <c r="C248" s="111" t="s">
        <v>110</v>
      </c>
      <c r="D248" t="s">
        <v>36</v>
      </c>
      <c r="E248">
        <v>1375.964604</v>
      </c>
      <c r="F248">
        <v>20628.04</v>
      </c>
      <c r="G248" s="434">
        <f t="shared" si="9"/>
        <v>28383452.889896162</v>
      </c>
    </row>
    <row r="249" spans="3:7" hidden="1" x14ac:dyDescent="0.25">
      <c r="C249" s="111" t="s">
        <v>109</v>
      </c>
      <c r="D249" t="s">
        <v>36</v>
      </c>
      <c r="E249">
        <v>152.88495599999999</v>
      </c>
      <c r="F249">
        <v>38347.760000000002</v>
      </c>
      <c r="G249" s="434">
        <f t="shared" si="9"/>
        <v>5862795.6002985602</v>
      </c>
    </row>
    <row r="250" spans="3:7" hidden="1" x14ac:dyDescent="0.25">
      <c r="C250" s="111" t="s">
        <v>106</v>
      </c>
      <c r="D250" t="s">
        <v>39</v>
      </c>
      <c r="E250">
        <v>85.196643304901215</v>
      </c>
      <c r="F250">
        <v>109685.67</v>
      </c>
      <c r="G250" s="434">
        <f t="shared" si="9"/>
        <v>9344850.9026491046</v>
      </c>
    </row>
    <row r="251" spans="3:7" ht="30" hidden="1" x14ac:dyDescent="0.25">
      <c r="C251" s="111" t="s">
        <v>107</v>
      </c>
      <c r="D251" t="s">
        <v>39</v>
      </c>
      <c r="E251">
        <v>335.28520012464537</v>
      </c>
      <c r="F251">
        <v>19163.82</v>
      </c>
      <c r="G251" s="434">
        <f t="shared" si="9"/>
        <v>6425345.223852681</v>
      </c>
    </row>
    <row r="252" spans="3:7" ht="30" hidden="1" x14ac:dyDescent="0.25">
      <c r="C252" s="111" t="s">
        <v>108</v>
      </c>
      <c r="D252" t="s">
        <v>39</v>
      </c>
      <c r="E252">
        <v>100.2846936693374</v>
      </c>
      <c r="F252">
        <v>122244.08</v>
      </c>
      <c r="G252" s="434">
        <f t="shared" si="9"/>
        <v>12259210.115689974</v>
      </c>
    </row>
    <row r="253" spans="3:7" ht="30" hidden="1" x14ac:dyDescent="0.25">
      <c r="C253" s="111" t="s">
        <v>153</v>
      </c>
      <c r="D253" t="s">
        <v>40</v>
      </c>
      <c r="E253">
        <v>8690.9000156338661</v>
      </c>
      <c r="F253">
        <v>2176.8000000000002</v>
      </c>
      <c r="G253" s="434">
        <f t="shared" ref="G253:G316" si="10">+E253*F253</f>
        <v>18918351.154031802</v>
      </c>
    </row>
    <row r="254" spans="3:7" hidden="1" x14ac:dyDescent="0.25">
      <c r="C254" s="111" t="s">
        <v>27</v>
      </c>
      <c r="G254" s="434">
        <f t="shared" si="10"/>
        <v>0</v>
      </c>
    </row>
    <row r="255" spans="3:7" ht="30" hidden="1" x14ac:dyDescent="0.25">
      <c r="C255" s="111" t="s">
        <v>328</v>
      </c>
      <c r="D255" t="s">
        <v>4</v>
      </c>
      <c r="E255">
        <v>8.1799999999999979</v>
      </c>
      <c r="F255">
        <v>760913.61</v>
      </c>
      <c r="G255" s="434">
        <f t="shared" si="10"/>
        <v>6224273.3297999986</v>
      </c>
    </row>
    <row r="256" spans="3:7" ht="30" x14ac:dyDescent="0.25">
      <c r="C256" s="111" t="s">
        <v>165</v>
      </c>
      <c r="D256" t="s">
        <v>48</v>
      </c>
      <c r="E256">
        <v>9</v>
      </c>
      <c r="F256">
        <v>1219802.8600000001</v>
      </c>
      <c r="G256" s="434">
        <f t="shared" si="10"/>
        <v>10978225.74</v>
      </c>
    </row>
    <row r="257" spans="3:7" ht="30" hidden="1" x14ac:dyDescent="0.25">
      <c r="C257" s="111" t="s">
        <v>136</v>
      </c>
      <c r="D257" t="s">
        <v>39</v>
      </c>
      <c r="E257">
        <v>3.3302748136227844</v>
      </c>
      <c r="F257">
        <v>694744.33</v>
      </c>
      <c r="G257" s="434">
        <f t="shared" si="10"/>
        <v>2313689.5441062362</v>
      </c>
    </row>
    <row r="258" spans="3:7" ht="30" hidden="1" x14ac:dyDescent="0.25">
      <c r="C258" s="111" t="s">
        <v>310</v>
      </c>
      <c r="D258" t="s">
        <v>26</v>
      </c>
      <c r="E258">
        <v>1</v>
      </c>
      <c r="F258">
        <v>1496880.35</v>
      </c>
      <c r="G258" s="434">
        <f t="shared" si="10"/>
        <v>1496880.35</v>
      </c>
    </row>
    <row r="259" spans="3:7" ht="30" hidden="1" x14ac:dyDescent="0.25">
      <c r="C259" s="111" t="s">
        <v>134</v>
      </c>
      <c r="D259" t="s">
        <v>39</v>
      </c>
      <c r="E259">
        <v>1.1000000000000001</v>
      </c>
      <c r="F259">
        <v>781423.03</v>
      </c>
      <c r="G259" s="434">
        <f t="shared" si="10"/>
        <v>859565.3330000001</v>
      </c>
    </row>
    <row r="260" spans="3:7" ht="75" hidden="1" x14ac:dyDescent="0.25">
      <c r="C260" s="111" t="s">
        <v>243</v>
      </c>
      <c r="D260" t="s">
        <v>4</v>
      </c>
      <c r="E260">
        <v>1.5</v>
      </c>
      <c r="F260">
        <v>561425.17000000004</v>
      </c>
      <c r="G260" s="434">
        <f t="shared" si="10"/>
        <v>842137.75500000012</v>
      </c>
    </row>
    <row r="261" spans="3:7" ht="45" hidden="1" x14ac:dyDescent="0.25">
      <c r="C261" s="111" t="s">
        <v>309</v>
      </c>
      <c r="D261" t="s">
        <v>39</v>
      </c>
      <c r="E261">
        <v>7.2975971944703666</v>
      </c>
      <c r="F261">
        <v>1080478.21</v>
      </c>
      <c r="G261" s="434">
        <f t="shared" si="10"/>
        <v>7884894.7539823633</v>
      </c>
    </row>
    <row r="262" spans="3:7" hidden="1" x14ac:dyDescent="0.25">
      <c r="C262" s="111" t="s">
        <v>129</v>
      </c>
      <c r="G262" s="434">
        <f t="shared" si="10"/>
        <v>0</v>
      </c>
    </row>
    <row r="263" spans="3:7" ht="30" hidden="1" x14ac:dyDescent="0.25">
      <c r="C263" s="111" t="s">
        <v>121</v>
      </c>
      <c r="D263" t="s">
        <v>4</v>
      </c>
      <c r="E263">
        <v>0</v>
      </c>
      <c r="F263">
        <v>67290.929999999993</v>
      </c>
    </row>
    <row r="264" spans="3:7" ht="30" hidden="1" x14ac:dyDescent="0.25">
      <c r="C264" s="111" t="s">
        <v>122</v>
      </c>
      <c r="D264" t="s">
        <v>4</v>
      </c>
      <c r="E264">
        <v>0</v>
      </c>
      <c r="F264">
        <v>4284.6000000000004</v>
      </c>
      <c r="G264" s="434">
        <f t="shared" si="10"/>
        <v>0</v>
      </c>
    </row>
    <row r="265" spans="3:7" ht="30" hidden="1" x14ac:dyDescent="0.25">
      <c r="C265" s="111" t="s">
        <v>123</v>
      </c>
      <c r="D265" t="s">
        <v>4</v>
      </c>
      <c r="E265">
        <v>212.04349416359304</v>
      </c>
      <c r="F265">
        <v>99174.18</v>
      </c>
    </row>
    <row r="266" spans="3:7" ht="30" hidden="1" x14ac:dyDescent="0.25">
      <c r="C266" s="111" t="s">
        <v>124</v>
      </c>
      <c r="D266" t="s">
        <v>4</v>
      </c>
      <c r="E266">
        <v>212.04349416359304</v>
      </c>
      <c r="F266">
        <v>4455.99</v>
      </c>
      <c r="G266" s="434">
        <f t="shared" si="10"/>
        <v>944863.68955802894</v>
      </c>
    </row>
    <row r="267" spans="3:7" ht="30" hidden="1" x14ac:dyDescent="0.25">
      <c r="C267" s="111" t="s">
        <v>125</v>
      </c>
      <c r="D267" t="s">
        <v>4</v>
      </c>
      <c r="E267">
        <v>7.9969244087961702</v>
      </c>
      <c r="F267">
        <v>141819.93000000002</v>
      </c>
    </row>
    <row r="268" spans="3:7" ht="30" hidden="1" x14ac:dyDescent="0.25">
      <c r="C268" s="111" t="s">
        <v>126</v>
      </c>
      <c r="D268" t="s">
        <v>4</v>
      </c>
      <c r="E268">
        <v>7.9969244087961702</v>
      </c>
      <c r="F268">
        <v>4884.4400000000005</v>
      </c>
      <c r="G268" s="434">
        <f t="shared" si="10"/>
        <v>39060.497459300372</v>
      </c>
    </row>
    <row r="269" spans="3:7" ht="30" hidden="1" x14ac:dyDescent="0.25">
      <c r="C269" s="111" t="s">
        <v>127</v>
      </c>
      <c r="D269" t="s">
        <v>4</v>
      </c>
      <c r="E269">
        <v>189.14094493459692</v>
      </c>
      <c r="F269">
        <v>173445.75</v>
      </c>
    </row>
    <row r="270" spans="3:7" ht="30" hidden="1" x14ac:dyDescent="0.25">
      <c r="C270" s="111" t="s">
        <v>128</v>
      </c>
      <c r="D270" t="s">
        <v>4</v>
      </c>
      <c r="E270">
        <v>189.14094493459692</v>
      </c>
      <c r="F270">
        <v>6341.21</v>
      </c>
      <c r="G270" s="434">
        <f t="shared" si="10"/>
        <v>1199382.4514287154</v>
      </c>
    </row>
    <row r="271" spans="3:7" ht="30" hidden="1" x14ac:dyDescent="0.25">
      <c r="C271" s="111" t="s">
        <v>166</v>
      </c>
      <c r="D271" t="s">
        <v>4</v>
      </c>
      <c r="E271">
        <v>9.8355376060487902</v>
      </c>
      <c r="F271">
        <v>224092.25999999998</v>
      </c>
    </row>
    <row r="272" spans="3:7" ht="30" hidden="1" x14ac:dyDescent="0.25">
      <c r="C272" s="111" t="s">
        <v>167</v>
      </c>
      <c r="D272" t="s">
        <v>4</v>
      </c>
      <c r="E272">
        <v>9.8355376060487902</v>
      </c>
      <c r="F272">
        <v>17138.400000000001</v>
      </c>
      <c r="G272" s="434">
        <f t="shared" si="10"/>
        <v>168565.37770750659</v>
      </c>
    </row>
    <row r="273" spans="1:8" hidden="1" x14ac:dyDescent="0.25">
      <c r="C273" s="111" t="s">
        <v>41</v>
      </c>
      <c r="G273" s="434">
        <f t="shared" si="10"/>
        <v>0</v>
      </c>
    </row>
    <row r="274" spans="1:8" ht="60" hidden="1" x14ac:dyDescent="0.25">
      <c r="C274" s="111" t="s">
        <v>168</v>
      </c>
      <c r="D274" t="s">
        <v>42</v>
      </c>
      <c r="E274">
        <v>260</v>
      </c>
      <c r="F274">
        <v>4608.5</v>
      </c>
      <c r="G274" s="434">
        <f t="shared" si="10"/>
        <v>1198210</v>
      </c>
    </row>
    <row r="275" spans="1:8" ht="30" hidden="1" x14ac:dyDescent="0.25">
      <c r="C275" s="111" t="s">
        <v>135</v>
      </c>
      <c r="D275" t="s">
        <v>4</v>
      </c>
      <c r="E275">
        <v>42.616000000000007</v>
      </c>
      <c r="F275">
        <v>61090.18</v>
      </c>
      <c r="G275" s="434">
        <f t="shared" si="10"/>
        <v>2603419.1108800005</v>
      </c>
    </row>
    <row r="276" spans="1:8" ht="45" hidden="1" x14ac:dyDescent="0.25">
      <c r="C276" s="111" t="s">
        <v>324</v>
      </c>
      <c r="D276" t="s">
        <v>4</v>
      </c>
      <c r="E276">
        <v>42.616000000000007</v>
      </c>
      <c r="F276">
        <v>66918.05</v>
      </c>
      <c r="G276" s="434">
        <f t="shared" si="10"/>
        <v>2851779.6188000008</v>
      </c>
    </row>
    <row r="277" spans="1:8" ht="75" hidden="1" x14ac:dyDescent="0.25">
      <c r="C277" s="111" t="s">
        <v>172</v>
      </c>
      <c r="D277" t="s">
        <v>39</v>
      </c>
      <c r="E277">
        <v>110.51895</v>
      </c>
      <c r="F277">
        <v>126467.22</v>
      </c>
      <c r="G277" s="434">
        <f t="shared" si="10"/>
        <v>13977024.363819001</v>
      </c>
    </row>
    <row r="278" spans="1:8" ht="30" hidden="1" x14ac:dyDescent="0.25">
      <c r="C278" s="111" t="s">
        <v>132</v>
      </c>
      <c r="D278" t="s">
        <v>39</v>
      </c>
      <c r="E278">
        <v>72.219300000000004</v>
      </c>
      <c r="F278">
        <v>630206.52</v>
      </c>
      <c r="G278" s="434">
        <f t="shared" si="10"/>
        <v>45513073.729836002</v>
      </c>
    </row>
    <row r="279" spans="1:8" hidden="1" x14ac:dyDescent="0.25">
      <c r="C279" s="111" t="s">
        <v>174</v>
      </c>
      <c r="D279" t="s">
        <v>5</v>
      </c>
      <c r="E279">
        <v>7</v>
      </c>
      <c r="F279">
        <v>442561.1</v>
      </c>
      <c r="G279" s="434">
        <f t="shared" si="10"/>
        <v>3097927.6999999997</v>
      </c>
    </row>
    <row r="280" spans="1:8" ht="60" hidden="1" x14ac:dyDescent="0.25">
      <c r="C280" s="111" t="s">
        <v>229</v>
      </c>
      <c r="D280" t="s">
        <v>9</v>
      </c>
      <c r="E280">
        <v>2</v>
      </c>
      <c r="F280">
        <v>3679039.02</v>
      </c>
      <c r="G280" s="434">
        <f t="shared" si="10"/>
        <v>7358078.04</v>
      </c>
    </row>
    <row r="281" spans="1:8" hidden="1" x14ac:dyDescent="0.25">
      <c r="A281" s="431"/>
      <c r="B281" s="431"/>
      <c r="C281" s="432"/>
      <c r="D281" s="431"/>
      <c r="E281" s="431"/>
      <c r="F281" s="431"/>
      <c r="G281" s="434">
        <f t="shared" si="10"/>
        <v>0</v>
      </c>
      <c r="H281" s="434">
        <f>SUM(G239:G280)</f>
        <v>230192136.60324898</v>
      </c>
    </row>
    <row r="282" spans="1:8" hidden="1" x14ac:dyDescent="0.25">
      <c r="C282" s="111" t="s">
        <v>103</v>
      </c>
      <c r="D282" t="s">
        <v>4</v>
      </c>
      <c r="E282">
        <v>392.15</v>
      </c>
      <c r="F282">
        <v>1984.34</v>
      </c>
      <c r="G282" s="434">
        <f t="shared" si="10"/>
        <v>778158.93099999987</v>
      </c>
    </row>
    <row r="283" spans="1:8" ht="45" hidden="1" x14ac:dyDescent="0.25">
      <c r="C283" s="111" t="s">
        <v>162</v>
      </c>
      <c r="D283" t="s">
        <v>39</v>
      </c>
      <c r="E283">
        <v>1</v>
      </c>
      <c r="F283">
        <v>70267.460000000006</v>
      </c>
      <c r="G283" s="434">
        <f t="shared" si="10"/>
        <v>70267.460000000006</v>
      </c>
    </row>
    <row r="284" spans="1:8" ht="45" hidden="1" x14ac:dyDescent="0.25">
      <c r="C284" s="111" t="s">
        <v>147</v>
      </c>
      <c r="D284" t="s">
        <v>36</v>
      </c>
      <c r="E284">
        <v>102.78399999999999</v>
      </c>
      <c r="F284">
        <v>24481</v>
      </c>
      <c r="G284" s="434">
        <f t="shared" si="10"/>
        <v>2516255.1039999998</v>
      </c>
    </row>
    <row r="285" spans="1:8" hidden="1" x14ac:dyDescent="0.25">
      <c r="C285" s="111" t="s">
        <v>318</v>
      </c>
      <c r="D285" t="s">
        <v>36</v>
      </c>
      <c r="E285">
        <v>256.47149999999993</v>
      </c>
      <c r="F285">
        <v>18650.099999999999</v>
      </c>
      <c r="G285" s="434">
        <f t="shared" si="10"/>
        <v>4783219.1221499983</v>
      </c>
    </row>
    <row r="286" spans="1:8" hidden="1" x14ac:dyDescent="0.25">
      <c r="C286" s="111" t="s">
        <v>7</v>
      </c>
      <c r="G286" s="434">
        <f t="shared" si="10"/>
        <v>0</v>
      </c>
    </row>
    <row r="287" spans="1:8" ht="30" hidden="1" x14ac:dyDescent="0.25">
      <c r="C287" s="111" t="s">
        <v>319</v>
      </c>
      <c r="D287" t="s">
        <v>39</v>
      </c>
      <c r="E287">
        <v>85.213656899999989</v>
      </c>
      <c r="F287">
        <v>10710.16</v>
      </c>
      <c r="G287" s="434">
        <f t="shared" si="10"/>
        <v>912651.89958410384</v>
      </c>
    </row>
    <row r="288" spans="1:8" ht="45" hidden="1" x14ac:dyDescent="0.25">
      <c r="C288" s="111" t="s">
        <v>163</v>
      </c>
      <c r="D288" t="s">
        <v>39</v>
      </c>
      <c r="E288">
        <v>340.85462759999996</v>
      </c>
      <c r="F288">
        <v>25085.75</v>
      </c>
      <c r="G288" s="434">
        <f t="shared" si="10"/>
        <v>8550593.9743166994</v>
      </c>
    </row>
    <row r="289" spans="3:7" ht="45" hidden="1" x14ac:dyDescent="0.25">
      <c r="C289" s="111" t="s">
        <v>164</v>
      </c>
      <c r="D289" t="s">
        <v>39</v>
      </c>
      <c r="E289">
        <v>3.04627680000001</v>
      </c>
      <c r="F289">
        <v>32028.15</v>
      </c>
      <c r="G289" s="434">
        <f t="shared" si="10"/>
        <v>97566.610291920326</v>
      </c>
    </row>
    <row r="290" spans="3:7" ht="45" hidden="1" x14ac:dyDescent="0.25">
      <c r="C290" s="111" t="s">
        <v>149</v>
      </c>
      <c r="D290" t="s">
        <v>39</v>
      </c>
      <c r="E290">
        <v>0.7615692000000025</v>
      </c>
      <c r="F290">
        <v>12611.56</v>
      </c>
      <c r="G290" s="434">
        <f t="shared" si="10"/>
        <v>9604.5756599520319</v>
      </c>
    </row>
    <row r="291" spans="3:7" ht="45" hidden="1" x14ac:dyDescent="0.25">
      <c r="C291" s="111" t="s">
        <v>150</v>
      </c>
      <c r="D291" t="s">
        <v>39</v>
      </c>
      <c r="E291">
        <v>31.006296900000002</v>
      </c>
      <c r="F291">
        <v>347498.07</v>
      </c>
      <c r="G291" s="434">
        <f t="shared" si="10"/>
        <v>10774628.330596983</v>
      </c>
    </row>
    <row r="292" spans="3:7" hidden="1" x14ac:dyDescent="0.25">
      <c r="C292" s="111" t="s">
        <v>329</v>
      </c>
      <c r="D292" t="s">
        <v>39</v>
      </c>
      <c r="E292">
        <v>124.02518760000001</v>
      </c>
      <c r="F292">
        <v>125000</v>
      </c>
      <c r="G292" s="434">
        <f t="shared" si="10"/>
        <v>15503148.450000001</v>
      </c>
    </row>
    <row r="293" spans="3:7" hidden="1" x14ac:dyDescent="0.25">
      <c r="C293" s="111" t="s">
        <v>110</v>
      </c>
      <c r="D293" t="s">
        <v>36</v>
      </c>
      <c r="E293">
        <v>1271.9192850000002</v>
      </c>
      <c r="F293">
        <v>20628.04</v>
      </c>
      <c r="G293" s="434">
        <f t="shared" si="10"/>
        <v>26237201.887751404</v>
      </c>
    </row>
    <row r="294" spans="3:7" hidden="1" x14ac:dyDescent="0.25">
      <c r="C294" s="111" t="s">
        <v>109</v>
      </c>
      <c r="D294" t="s">
        <v>36</v>
      </c>
      <c r="E294">
        <v>141.32436500000003</v>
      </c>
      <c r="F294">
        <v>38347.760000000002</v>
      </c>
      <c r="G294" s="434">
        <f t="shared" si="10"/>
        <v>5419472.8311724011</v>
      </c>
    </row>
    <row r="295" spans="3:7" hidden="1" x14ac:dyDescent="0.25">
      <c r="C295" s="111" t="s">
        <v>106</v>
      </c>
      <c r="D295" t="s">
        <v>39</v>
      </c>
      <c r="E295">
        <v>63.601506176997049</v>
      </c>
      <c r="F295">
        <v>109685.67</v>
      </c>
      <c r="G295" s="434">
        <f t="shared" si="10"/>
        <v>6976173.8180330601</v>
      </c>
    </row>
    <row r="296" spans="3:7" ht="30" hidden="1" x14ac:dyDescent="0.25">
      <c r="C296" s="111" t="s">
        <v>107</v>
      </c>
      <c r="D296" t="s">
        <v>39</v>
      </c>
      <c r="E296">
        <v>337.20586685525865</v>
      </c>
      <c r="F296">
        <v>19163.82</v>
      </c>
      <c r="G296" s="434">
        <f t="shared" si="10"/>
        <v>6462152.535358143</v>
      </c>
    </row>
    <row r="297" spans="3:7" ht="30" hidden="1" x14ac:dyDescent="0.25">
      <c r="C297" s="111" t="s">
        <v>108</v>
      </c>
      <c r="D297" t="s">
        <v>39</v>
      </c>
      <c r="E297">
        <v>98.134375546537001</v>
      </c>
      <c r="F297">
        <v>122244.08</v>
      </c>
      <c r="G297" s="434">
        <f t="shared" si="10"/>
        <v>11996346.455060912</v>
      </c>
    </row>
    <row r="298" spans="3:7" hidden="1" x14ac:dyDescent="0.25">
      <c r="C298" s="111" t="s">
        <v>111</v>
      </c>
      <c r="D298" t="s">
        <v>39</v>
      </c>
      <c r="E298">
        <v>1.7592918860102844</v>
      </c>
      <c r="F298">
        <v>132790.07999999999</v>
      </c>
      <c r="G298" s="434">
        <f t="shared" si="10"/>
        <v>233616.51028665653</v>
      </c>
    </row>
    <row r="299" spans="3:7" ht="30" hidden="1" x14ac:dyDescent="0.25">
      <c r="C299" s="111" t="s">
        <v>153</v>
      </c>
      <c r="D299" t="s">
        <v>40</v>
      </c>
      <c r="E299">
        <v>2477.017481447413</v>
      </c>
      <c r="F299">
        <v>2176.8000000000002</v>
      </c>
      <c r="G299" s="434">
        <f t="shared" si="10"/>
        <v>5391971.6536147287</v>
      </c>
    </row>
    <row r="300" spans="3:7" hidden="1" x14ac:dyDescent="0.25">
      <c r="C300" s="111" t="s">
        <v>27</v>
      </c>
      <c r="G300" s="434">
        <f t="shared" si="10"/>
        <v>0</v>
      </c>
    </row>
    <row r="301" spans="3:7" ht="30" hidden="1" x14ac:dyDescent="0.25">
      <c r="C301" s="111" t="s">
        <v>328</v>
      </c>
      <c r="D301" t="s">
        <v>4</v>
      </c>
      <c r="E301">
        <v>6.7299999999999995</v>
      </c>
      <c r="F301">
        <v>760913.61</v>
      </c>
      <c r="G301" s="434">
        <f t="shared" si="10"/>
        <v>5120948.5952999992</v>
      </c>
    </row>
    <row r="302" spans="3:7" ht="30" x14ac:dyDescent="0.25">
      <c r="C302" s="111" t="s">
        <v>165</v>
      </c>
      <c r="D302" t="s">
        <v>48</v>
      </c>
      <c r="E302">
        <v>8</v>
      </c>
      <c r="F302">
        <v>1219802.8600000001</v>
      </c>
      <c r="G302" s="434">
        <f t="shared" si="10"/>
        <v>9758422.8800000008</v>
      </c>
    </row>
    <row r="303" spans="3:7" ht="30" hidden="1" x14ac:dyDescent="0.25">
      <c r="C303" s="111" t="s">
        <v>136</v>
      </c>
      <c r="D303" t="s">
        <v>39</v>
      </c>
      <c r="E303">
        <v>2.93196960802574</v>
      </c>
      <c r="F303">
        <v>694744.33</v>
      </c>
      <c r="G303" s="434">
        <f t="shared" si="10"/>
        <v>2036969.2609082053</v>
      </c>
    </row>
    <row r="304" spans="3:7" ht="30" hidden="1" x14ac:dyDescent="0.25">
      <c r="C304" s="111" t="s">
        <v>134</v>
      </c>
      <c r="D304" t="s">
        <v>39</v>
      </c>
      <c r="E304">
        <v>1.1000000000000001</v>
      </c>
      <c r="F304">
        <v>781423.03</v>
      </c>
      <c r="G304" s="434">
        <f t="shared" si="10"/>
        <v>859565.3330000001</v>
      </c>
    </row>
    <row r="305" spans="3:7" ht="75" hidden="1" x14ac:dyDescent="0.25">
      <c r="C305" s="111" t="s">
        <v>243</v>
      </c>
      <c r="D305" t="s">
        <v>4</v>
      </c>
      <c r="E305">
        <v>1.5</v>
      </c>
      <c r="F305">
        <v>561425.17000000004</v>
      </c>
      <c r="G305" s="434">
        <f t="shared" si="10"/>
        <v>842137.75500000012</v>
      </c>
    </row>
    <row r="306" spans="3:7" hidden="1" x14ac:dyDescent="0.25">
      <c r="C306" s="111" t="s">
        <v>129</v>
      </c>
      <c r="G306" s="434">
        <f t="shared" si="10"/>
        <v>0</v>
      </c>
    </row>
    <row r="307" spans="3:7" ht="30" hidden="1" x14ac:dyDescent="0.25">
      <c r="C307" s="111" t="s">
        <v>121</v>
      </c>
      <c r="D307" t="s">
        <v>4</v>
      </c>
      <c r="E307">
        <v>0</v>
      </c>
      <c r="F307">
        <v>67290.929999999993</v>
      </c>
    </row>
    <row r="308" spans="3:7" ht="30" hidden="1" x14ac:dyDescent="0.25">
      <c r="C308" s="111" t="s">
        <v>122</v>
      </c>
      <c r="D308" t="s">
        <v>4</v>
      </c>
      <c r="E308">
        <v>0</v>
      </c>
      <c r="F308">
        <v>4284.6000000000004</v>
      </c>
      <c r="G308" s="434">
        <f t="shared" si="10"/>
        <v>0</v>
      </c>
    </row>
    <row r="309" spans="3:7" ht="30" hidden="1" x14ac:dyDescent="0.25">
      <c r="C309" s="111" t="s">
        <v>123</v>
      </c>
      <c r="D309" t="s">
        <v>4</v>
      </c>
      <c r="E309">
        <v>379.78435075030927</v>
      </c>
      <c r="F309">
        <v>99174.18</v>
      </c>
    </row>
    <row r="310" spans="3:7" ht="30" hidden="1" x14ac:dyDescent="0.25">
      <c r="C310" s="111" t="s">
        <v>124</v>
      </c>
      <c r="D310" t="s">
        <v>4</v>
      </c>
      <c r="E310">
        <v>379.78435075030927</v>
      </c>
      <c r="F310">
        <v>4455.99</v>
      </c>
      <c r="G310" s="434">
        <f t="shared" si="10"/>
        <v>1692315.2690998705</v>
      </c>
    </row>
    <row r="311" spans="3:7" ht="30" hidden="1" x14ac:dyDescent="0.25">
      <c r="C311" s="111" t="s">
        <v>125</v>
      </c>
      <c r="D311" t="s">
        <v>4</v>
      </c>
      <c r="E311">
        <v>5.2089922249893874</v>
      </c>
      <c r="F311">
        <v>141819.93000000002</v>
      </c>
    </row>
    <row r="312" spans="3:7" ht="30" hidden="1" x14ac:dyDescent="0.25">
      <c r="C312" s="111" t="s">
        <v>126</v>
      </c>
      <c r="D312" t="s">
        <v>4</v>
      </c>
      <c r="E312">
        <v>5.2089922249893874</v>
      </c>
      <c r="F312">
        <v>4884.4400000000005</v>
      </c>
      <c r="G312" s="434">
        <f t="shared" si="10"/>
        <v>25443.009983427168</v>
      </c>
    </row>
    <row r="313" spans="3:7" hidden="1" x14ac:dyDescent="0.25">
      <c r="C313" s="111" t="s">
        <v>41</v>
      </c>
      <c r="G313" s="434">
        <f t="shared" si="10"/>
        <v>0</v>
      </c>
    </row>
    <row r="314" spans="3:7" ht="60" hidden="1" x14ac:dyDescent="0.25">
      <c r="C314" s="111" t="s">
        <v>168</v>
      </c>
      <c r="D314" t="s">
        <v>42</v>
      </c>
      <c r="E314">
        <v>260</v>
      </c>
      <c r="F314">
        <v>4608.5</v>
      </c>
      <c r="G314" s="434">
        <f t="shared" si="10"/>
        <v>1198210</v>
      </c>
    </row>
    <row r="315" spans="3:7" ht="30" hidden="1" x14ac:dyDescent="0.25">
      <c r="C315" s="111" t="s">
        <v>135</v>
      </c>
      <c r="D315" t="s">
        <v>4</v>
      </c>
      <c r="E315">
        <v>39.215000000000003</v>
      </c>
      <c r="F315">
        <v>61090.18</v>
      </c>
      <c r="G315" s="434">
        <f t="shared" si="10"/>
        <v>2395651.4087</v>
      </c>
    </row>
    <row r="316" spans="3:7" ht="45" hidden="1" x14ac:dyDescent="0.25">
      <c r="C316" s="111" t="s">
        <v>324</v>
      </c>
      <c r="D316" t="s">
        <v>4</v>
      </c>
      <c r="E316">
        <v>39.215000000000003</v>
      </c>
      <c r="F316">
        <v>66918.05</v>
      </c>
      <c r="G316" s="434">
        <f t="shared" si="10"/>
        <v>2624191.3307500002</v>
      </c>
    </row>
    <row r="317" spans="3:7" ht="75" hidden="1" x14ac:dyDescent="0.25">
      <c r="C317" s="111" t="s">
        <v>172</v>
      </c>
      <c r="D317" t="s">
        <v>39</v>
      </c>
      <c r="E317">
        <v>54.4893</v>
      </c>
      <c r="F317">
        <v>126467.22</v>
      </c>
      <c r="G317" s="434">
        <f t="shared" ref="G317:G380" si="11">+E317*F317</f>
        <v>6891110.2907459997</v>
      </c>
    </row>
    <row r="318" spans="3:7" ht="30" hidden="1" x14ac:dyDescent="0.25">
      <c r="C318" s="111" t="s">
        <v>132</v>
      </c>
      <c r="D318" t="s">
        <v>39</v>
      </c>
      <c r="E318">
        <v>20.556799999999999</v>
      </c>
      <c r="F318">
        <v>630206.52</v>
      </c>
      <c r="G318" s="434">
        <f t="shared" si="11"/>
        <v>12955029.390335999</v>
      </c>
    </row>
    <row r="319" spans="3:7" ht="90" hidden="1" x14ac:dyDescent="0.25">
      <c r="C319" s="111" t="s">
        <v>170</v>
      </c>
      <c r="D319" t="s">
        <v>36</v>
      </c>
      <c r="E319">
        <v>256.47149999999993</v>
      </c>
      <c r="F319">
        <v>48343.01</v>
      </c>
      <c r="G319" s="434">
        <f t="shared" si="11"/>
        <v>12398604.289214997</v>
      </c>
    </row>
    <row r="320" spans="3:7" hidden="1" x14ac:dyDescent="0.25">
      <c r="C320" s="111" t="s">
        <v>174</v>
      </c>
      <c r="D320" t="s">
        <v>5</v>
      </c>
      <c r="E320">
        <v>7</v>
      </c>
      <c r="F320">
        <v>442561.1</v>
      </c>
      <c r="G320" s="434">
        <f t="shared" si="11"/>
        <v>3097927.6999999997</v>
      </c>
    </row>
    <row r="321" spans="1:8" hidden="1" x14ac:dyDescent="0.25">
      <c r="A321" s="431"/>
      <c r="B321" s="431"/>
      <c r="C321" s="432"/>
      <c r="D321" s="431"/>
      <c r="E321" s="431"/>
      <c r="F321" s="431"/>
      <c r="G321" s="434">
        <f t="shared" si="11"/>
        <v>0</v>
      </c>
      <c r="H321" s="434">
        <f>SUM(G282:G320)</f>
        <v>168609556.66191548</v>
      </c>
    </row>
    <row r="322" spans="1:8" hidden="1" x14ac:dyDescent="0.25">
      <c r="C322" s="111" t="s">
        <v>103</v>
      </c>
      <c r="D322" t="s">
        <v>4</v>
      </c>
      <c r="E322">
        <v>462.7000000000001</v>
      </c>
      <c r="F322">
        <v>1984.34</v>
      </c>
      <c r="G322" s="434">
        <f t="shared" si="11"/>
        <v>918154.11800000013</v>
      </c>
    </row>
    <row r="323" spans="1:8" ht="45" hidden="1" x14ac:dyDescent="0.25">
      <c r="C323" s="111" t="s">
        <v>147</v>
      </c>
      <c r="D323" t="s">
        <v>36</v>
      </c>
      <c r="E323">
        <v>144.20000000000002</v>
      </c>
      <c r="F323">
        <v>24481</v>
      </c>
      <c r="G323" s="434">
        <f t="shared" si="11"/>
        <v>3530160.2</v>
      </c>
    </row>
    <row r="324" spans="1:8" hidden="1" x14ac:dyDescent="0.25">
      <c r="C324" s="111" t="s">
        <v>318</v>
      </c>
      <c r="D324" t="s">
        <v>36</v>
      </c>
      <c r="E324">
        <v>437.166</v>
      </c>
      <c r="F324">
        <v>18650.099999999999</v>
      </c>
      <c r="G324" s="434">
        <f t="shared" si="11"/>
        <v>8153189.6165999994</v>
      </c>
    </row>
    <row r="325" spans="1:8" hidden="1" x14ac:dyDescent="0.25">
      <c r="C325" s="111" t="s">
        <v>7</v>
      </c>
      <c r="G325" s="434">
        <f t="shared" si="11"/>
        <v>0</v>
      </c>
    </row>
    <row r="326" spans="1:8" ht="30" hidden="1" x14ac:dyDescent="0.25">
      <c r="C326" s="111" t="s">
        <v>319</v>
      </c>
      <c r="D326" t="s">
        <v>39</v>
      </c>
      <c r="E326">
        <v>106.82551237000001</v>
      </c>
      <c r="F326">
        <v>10710.16</v>
      </c>
      <c r="G326" s="434">
        <f t="shared" si="11"/>
        <v>1144118.3295646794</v>
      </c>
    </row>
    <row r="327" spans="1:8" ht="45" hidden="1" x14ac:dyDescent="0.25">
      <c r="C327" s="111" t="s">
        <v>163</v>
      </c>
      <c r="D327" t="s">
        <v>39</v>
      </c>
      <c r="E327">
        <v>427.30204948000005</v>
      </c>
      <c r="F327">
        <v>25085.75</v>
      </c>
      <c r="G327" s="434">
        <f t="shared" si="11"/>
        <v>10719192.387742911</v>
      </c>
    </row>
    <row r="328" spans="1:8" ht="45" hidden="1" x14ac:dyDescent="0.25">
      <c r="C328" s="111" t="s">
        <v>164</v>
      </c>
      <c r="D328" t="s">
        <v>39</v>
      </c>
      <c r="E328">
        <v>1.0675548799999981</v>
      </c>
      <c r="F328">
        <v>32028.15</v>
      </c>
      <c r="G328" s="434">
        <f t="shared" si="11"/>
        <v>34191.807829871941</v>
      </c>
    </row>
    <row r="329" spans="1:8" ht="45" hidden="1" x14ac:dyDescent="0.25">
      <c r="C329" s="111" t="s">
        <v>149</v>
      </c>
      <c r="D329" t="s">
        <v>39</v>
      </c>
      <c r="E329">
        <v>0.26688871999999952</v>
      </c>
      <c r="F329">
        <v>12611.56</v>
      </c>
      <c r="G329" s="434">
        <f t="shared" si="11"/>
        <v>3365.8831056031941</v>
      </c>
    </row>
    <row r="330" spans="1:8" ht="45" hidden="1" x14ac:dyDescent="0.25">
      <c r="C330" s="111" t="s">
        <v>150</v>
      </c>
      <c r="D330" t="s">
        <v>39</v>
      </c>
      <c r="E330">
        <v>35.100857610000006</v>
      </c>
      <c r="F330">
        <v>347498.07</v>
      </c>
      <c r="G330" s="434">
        <f t="shared" si="11"/>
        <v>12197480.274819816</v>
      </c>
    </row>
    <row r="331" spans="1:8" hidden="1" x14ac:dyDescent="0.25">
      <c r="C331" s="111" t="s">
        <v>329</v>
      </c>
      <c r="D331" t="s">
        <v>39</v>
      </c>
      <c r="E331">
        <v>140.40343044000002</v>
      </c>
      <c r="F331">
        <v>125000</v>
      </c>
      <c r="G331" s="434">
        <f t="shared" si="11"/>
        <v>17550428.805000003</v>
      </c>
    </row>
    <row r="332" spans="1:8" hidden="1" x14ac:dyDescent="0.25">
      <c r="C332" s="111" t="s">
        <v>110</v>
      </c>
      <c r="D332" t="s">
        <v>36</v>
      </c>
      <c r="E332">
        <v>1451.7289080000003</v>
      </c>
      <c r="F332">
        <v>20628.04</v>
      </c>
      <c r="G332" s="434">
        <f t="shared" si="11"/>
        <v>29946321.983380325</v>
      </c>
    </row>
    <row r="333" spans="1:8" hidden="1" x14ac:dyDescent="0.25">
      <c r="C333" s="111" t="s">
        <v>109</v>
      </c>
      <c r="D333" t="s">
        <v>36</v>
      </c>
      <c r="E333">
        <v>161.30321200000003</v>
      </c>
      <c r="F333">
        <v>38347.760000000002</v>
      </c>
      <c r="G333" s="434">
        <f t="shared" si="11"/>
        <v>6185616.8610051218</v>
      </c>
    </row>
    <row r="334" spans="1:8" hidden="1" x14ac:dyDescent="0.25">
      <c r="C334" s="111" t="s">
        <v>106</v>
      </c>
      <c r="D334" t="s">
        <v>39</v>
      </c>
      <c r="E334">
        <v>76.56301771227885</v>
      </c>
      <c r="F334">
        <v>109685.67</v>
      </c>
      <c r="G334" s="434">
        <f t="shared" si="11"/>
        <v>8397865.894993173</v>
      </c>
    </row>
    <row r="335" spans="1:8" ht="30" hidden="1" x14ac:dyDescent="0.25">
      <c r="C335" s="111" t="s">
        <v>107</v>
      </c>
      <c r="D335" t="s">
        <v>39</v>
      </c>
      <c r="E335">
        <v>389.6450318338014</v>
      </c>
      <c r="F335">
        <v>19163.82</v>
      </c>
      <c r="G335" s="434">
        <f t="shared" si="11"/>
        <v>7467087.2539572399</v>
      </c>
    </row>
    <row r="336" spans="1:8" ht="30" hidden="1" x14ac:dyDescent="0.25">
      <c r="C336" s="111" t="s">
        <v>108</v>
      </c>
      <c r="D336" t="s">
        <v>39</v>
      </c>
      <c r="E336">
        <v>122.9205908184413</v>
      </c>
      <c r="F336">
        <v>122244.08</v>
      </c>
      <c r="G336" s="434">
        <f t="shared" si="11"/>
        <v>15026314.537656805</v>
      </c>
    </row>
    <row r="337" spans="3:7" hidden="1" x14ac:dyDescent="0.25">
      <c r="C337" s="111" t="s">
        <v>111</v>
      </c>
      <c r="D337" t="s">
        <v>39</v>
      </c>
      <c r="E337">
        <v>8.7964594300514225</v>
      </c>
      <c r="F337">
        <v>132790.07999999999</v>
      </c>
      <c r="G337" s="434">
        <f t="shared" si="11"/>
        <v>1168082.5514332827</v>
      </c>
    </row>
    <row r="338" spans="3:7" hidden="1" x14ac:dyDescent="0.25">
      <c r="C338" s="111" t="s">
        <v>114</v>
      </c>
      <c r="D338" t="s">
        <v>4</v>
      </c>
      <c r="E338">
        <v>144</v>
      </c>
      <c r="F338">
        <v>9982.98</v>
      </c>
      <c r="G338" s="434">
        <f t="shared" si="11"/>
        <v>1437549.1199999999</v>
      </c>
    </row>
    <row r="339" spans="3:7" ht="30" hidden="1" x14ac:dyDescent="0.25">
      <c r="C339" s="111" t="s">
        <v>153</v>
      </c>
      <c r="D339" t="s">
        <v>40</v>
      </c>
      <c r="E339">
        <v>3213.2126166619873</v>
      </c>
      <c r="F339">
        <v>2176.8000000000002</v>
      </c>
      <c r="G339" s="434">
        <f t="shared" si="11"/>
        <v>6994521.2239498142</v>
      </c>
    </row>
    <row r="340" spans="3:7" hidden="1" x14ac:dyDescent="0.25">
      <c r="C340" s="111" t="s">
        <v>27</v>
      </c>
      <c r="G340" s="434">
        <f t="shared" si="11"/>
        <v>0</v>
      </c>
    </row>
    <row r="341" spans="3:7" ht="30" hidden="1" x14ac:dyDescent="0.25">
      <c r="C341" s="111" t="s">
        <v>328</v>
      </c>
      <c r="D341" t="s">
        <v>4</v>
      </c>
      <c r="E341">
        <v>11.039999999999997</v>
      </c>
      <c r="F341">
        <v>760913.61</v>
      </c>
      <c r="G341" s="434">
        <f t="shared" si="11"/>
        <v>8400486.2543999981</v>
      </c>
    </row>
    <row r="342" spans="3:7" ht="30" x14ac:dyDescent="0.25">
      <c r="C342" s="111" t="s">
        <v>165</v>
      </c>
      <c r="D342" t="s">
        <v>48</v>
      </c>
      <c r="E342">
        <v>14</v>
      </c>
      <c r="F342">
        <v>1219802.8600000001</v>
      </c>
      <c r="G342" s="434">
        <f t="shared" si="11"/>
        <v>17077240.040000003</v>
      </c>
    </row>
    <row r="343" spans="3:7" ht="30" hidden="1" x14ac:dyDescent="0.25">
      <c r="C343" s="111" t="s">
        <v>136</v>
      </c>
      <c r="D343" t="s">
        <v>39</v>
      </c>
      <c r="E343">
        <v>3.2752499999999998</v>
      </c>
      <c r="F343">
        <v>694744.33</v>
      </c>
      <c r="G343" s="434">
        <f t="shared" si="11"/>
        <v>2275461.3668324999</v>
      </c>
    </row>
    <row r="344" spans="3:7" ht="30" hidden="1" x14ac:dyDescent="0.25">
      <c r="C344" s="111" t="s">
        <v>310</v>
      </c>
      <c r="D344" t="s">
        <v>26</v>
      </c>
      <c r="E344">
        <v>1</v>
      </c>
      <c r="F344">
        <v>1496880.35</v>
      </c>
      <c r="G344" s="434">
        <f t="shared" si="11"/>
        <v>1496880.35</v>
      </c>
    </row>
    <row r="345" spans="3:7" ht="30" hidden="1" x14ac:dyDescent="0.25">
      <c r="C345" s="111" t="s">
        <v>134</v>
      </c>
      <c r="D345" t="s">
        <v>39</v>
      </c>
      <c r="E345">
        <v>1.1000000000000001</v>
      </c>
      <c r="F345">
        <v>781423.03</v>
      </c>
      <c r="G345" s="434">
        <f t="shared" si="11"/>
        <v>859565.3330000001</v>
      </c>
    </row>
    <row r="346" spans="3:7" ht="75" hidden="1" x14ac:dyDescent="0.25">
      <c r="C346" s="111" t="s">
        <v>243</v>
      </c>
      <c r="D346" t="s">
        <v>4</v>
      </c>
      <c r="E346">
        <v>1.5</v>
      </c>
      <c r="F346">
        <v>561425.17000000004</v>
      </c>
      <c r="G346" s="434">
        <f t="shared" si="11"/>
        <v>842137.75500000012</v>
      </c>
    </row>
    <row r="347" spans="3:7" ht="45" hidden="1" x14ac:dyDescent="0.25">
      <c r="C347" s="111" t="s">
        <v>309</v>
      </c>
      <c r="D347" t="s">
        <v>39</v>
      </c>
      <c r="E347">
        <v>5.9995971383399116</v>
      </c>
      <c r="F347">
        <v>1080478.21</v>
      </c>
      <c r="G347" s="434">
        <f t="shared" si="11"/>
        <v>6482433.97675463</v>
      </c>
    </row>
    <row r="348" spans="3:7" hidden="1" x14ac:dyDescent="0.25">
      <c r="C348" s="111" t="s">
        <v>129</v>
      </c>
      <c r="G348" s="434">
        <f t="shared" si="11"/>
        <v>0</v>
      </c>
    </row>
    <row r="349" spans="3:7" ht="30" hidden="1" x14ac:dyDescent="0.25">
      <c r="C349" s="111" t="s">
        <v>121</v>
      </c>
      <c r="D349" t="s">
        <v>4</v>
      </c>
      <c r="E349">
        <v>0</v>
      </c>
      <c r="F349">
        <v>67290.929999999993</v>
      </c>
      <c r="G349" s="434">
        <f t="shared" si="11"/>
        <v>0</v>
      </c>
    </row>
    <row r="350" spans="3:7" ht="30" hidden="1" x14ac:dyDescent="0.25">
      <c r="C350" s="111" t="s">
        <v>122</v>
      </c>
      <c r="D350" t="s">
        <v>4</v>
      </c>
      <c r="E350">
        <v>0</v>
      </c>
      <c r="F350">
        <v>4284.6000000000004</v>
      </c>
      <c r="G350" s="434">
        <f t="shared" si="11"/>
        <v>0</v>
      </c>
    </row>
    <row r="351" spans="3:7" ht="30" hidden="1" x14ac:dyDescent="0.25">
      <c r="C351" s="111" t="s">
        <v>123</v>
      </c>
      <c r="D351" t="s">
        <v>4</v>
      </c>
      <c r="E351">
        <v>396.27627060936743</v>
      </c>
      <c r="F351">
        <v>99174.18</v>
      </c>
    </row>
    <row r="352" spans="3:7" ht="30" hidden="1" x14ac:dyDescent="0.25">
      <c r="C352" s="111" t="s">
        <v>124</v>
      </c>
      <c r="D352" t="s">
        <v>4</v>
      </c>
      <c r="E352">
        <v>396.27627060936743</v>
      </c>
      <c r="F352">
        <v>4455.99</v>
      </c>
      <c r="G352" s="434">
        <f t="shared" si="11"/>
        <v>1765803.0990726352</v>
      </c>
    </row>
    <row r="353" spans="1:8" ht="30" hidden="1" x14ac:dyDescent="0.25">
      <c r="C353" s="111" t="s">
        <v>125</v>
      </c>
      <c r="D353" t="s">
        <v>4</v>
      </c>
      <c r="E353">
        <v>51.114893017830575</v>
      </c>
      <c r="F353">
        <v>141819.93000000002</v>
      </c>
    </row>
    <row r="354" spans="1:8" ht="30" hidden="1" x14ac:dyDescent="0.25">
      <c r="C354" s="111" t="s">
        <v>126</v>
      </c>
      <c r="D354" t="s">
        <v>4</v>
      </c>
      <c r="E354">
        <v>51.114893017830575</v>
      </c>
      <c r="F354">
        <v>4884.4400000000005</v>
      </c>
      <c r="G354" s="434">
        <f t="shared" si="11"/>
        <v>249667.62805201241</v>
      </c>
    </row>
    <row r="355" spans="1:8" hidden="1" x14ac:dyDescent="0.25">
      <c r="C355" s="111" t="s">
        <v>41</v>
      </c>
      <c r="G355" s="434">
        <f t="shared" si="11"/>
        <v>0</v>
      </c>
    </row>
    <row r="356" spans="1:8" ht="60" hidden="1" x14ac:dyDescent="0.25">
      <c r="C356" s="111" t="s">
        <v>168</v>
      </c>
      <c r="D356" t="s">
        <v>42</v>
      </c>
      <c r="E356">
        <v>260</v>
      </c>
      <c r="F356">
        <v>4608.5</v>
      </c>
      <c r="G356" s="434">
        <f t="shared" si="11"/>
        <v>1198210</v>
      </c>
    </row>
    <row r="357" spans="1:8" ht="30" hidden="1" x14ac:dyDescent="0.25">
      <c r="C357" s="111" t="s">
        <v>135</v>
      </c>
      <c r="D357" t="s">
        <v>4</v>
      </c>
      <c r="E357">
        <v>46.27000000000001</v>
      </c>
      <c r="F357">
        <v>61090.18</v>
      </c>
      <c r="G357" s="434">
        <f t="shared" si="11"/>
        <v>2826642.6286000009</v>
      </c>
    </row>
    <row r="358" spans="1:8" ht="45" hidden="1" x14ac:dyDescent="0.25">
      <c r="C358" s="111" t="s">
        <v>324</v>
      </c>
      <c r="D358" t="s">
        <v>4</v>
      </c>
      <c r="E358">
        <v>46.27000000000001</v>
      </c>
      <c r="F358">
        <v>66918.05</v>
      </c>
      <c r="G358" s="434">
        <f t="shared" si="11"/>
        <v>3096298.173500001</v>
      </c>
    </row>
    <row r="359" spans="1:8" ht="75" hidden="1" x14ac:dyDescent="0.25">
      <c r="C359" s="111" t="s">
        <v>172</v>
      </c>
      <c r="D359" t="s">
        <v>39</v>
      </c>
      <c r="E359">
        <v>72.40440000000001</v>
      </c>
      <c r="F359">
        <v>126467.22</v>
      </c>
      <c r="G359" s="434">
        <f t="shared" si="11"/>
        <v>9156783.1837680005</v>
      </c>
    </row>
    <row r="360" spans="1:8" ht="30" hidden="1" x14ac:dyDescent="0.25">
      <c r="C360" s="111" t="s">
        <v>132</v>
      </c>
      <c r="D360" t="s">
        <v>39</v>
      </c>
      <c r="E360">
        <v>28.840000000000003</v>
      </c>
      <c r="F360">
        <v>630206.52</v>
      </c>
      <c r="G360" s="434">
        <f t="shared" si="11"/>
        <v>18175156.036800005</v>
      </c>
    </row>
    <row r="361" spans="1:8" ht="90" hidden="1" x14ac:dyDescent="0.25">
      <c r="C361" s="111" t="s">
        <v>170</v>
      </c>
      <c r="D361" t="s">
        <v>36</v>
      </c>
      <c r="E361">
        <v>437.166</v>
      </c>
      <c r="F361">
        <v>48343.01</v>
      </c>
      <c r="G361" s="434">
        <f t="shared" si="11"/>
        <v>21133920.309660003</v>
      </c>
    </row>
    <row r="362" spans="1:8" hidden="1" x14ac:dyDescent="0.25">
      <c r="C362" s="111" t="s">
        <v>174</v>
      </c>
      <c r="D362" t="s">
        <v>5</v>
      </c>
      <c r="E362">
        <v>16</v>
      </c>
      <c r="F362">
        <v>442561.1</v>
      </c>
      <c r="G362" s="434">
        <f t="shared" si="11"/>
        <v>7080977.5999999996</v>
      </c>
    </row>
    <row r="363" spans="1:8" hidden="1" x14ac:dyDescent="0.25">
      <c r="A363" s="431"/>
      <c r="B363" s="431"/>
      <c r="C363" s="432"/>
      <c r="D363" s="431"/>
      <c r="E363" s="431"/>
      <c r="F363" s="431"/>
      <c r="G363" s="434">
        <f t="shared" si="11"/>
        <v>0</v>
      </c>
      <c r="H363" s="434">
        <f>SUM(G322:G362)</f>
        <v>232991304.58447841</v>
      </c>
    </row>
    <row r="364" spans="1:8" hidden="1" x14ac:dyDescent="0.25">
      <c r="C364" s="111" t="s">
        <v>103</v>
      </c>
      <c r="D364" t="s">
        <v>4</v>
      </c>
      <c r="E364">
        <v>274.65999999999997</v>
      </c>
      <c r="F364">
        <v>1984.34</v>
      </c>
      <c r="G364" s="434">
        <f t="shared" si="11"/>
        <v>545018.82439999992</v>
      </c>
    </row>
    <row r="365" spans="1:8" hidden="1" x14ac:dyDescent="0.25">
      <c r="C365" s="111" t="s">
        <v>318</v>
      </c>
      <c r="D365" t="s">
        <v>36</v>
      </c>
      <c r="E365">
        <v>302.72924999999998</v>
      </c>
      <c r="F365">
        <v>18650.099999999999</v>
      </c>
      <c r="G365" s="434">
        <f t="shared" si="11"/>
        <v>5645930.785424999</v>
      </c>
    </row>
    <row r="366" spans="1:8" hidden="1" x14ac:dyDescent="0.25">
      <c r="C366" s="111" t="s">
        <v>7</v>
      </c>
      <c r="G366" s="434">
        <f t="shared" si="11"/>
        <v>0</v>
      </c>
    </row>
    <row r="367" spans="1:8" ht="30" hidden="1" x14ac:dyDescent="0.25">
      <c r="C367" s="111" t="s">
        <v>319</v>
      </c>
      <c r="D367" t="s">
        <v>39</v>
      </c>
      <c r="E367">
        <v>50.328226139999998</v>
      </c>
      <c r="F367">
        <v>10710.16</v>
      </c>
      <c r="G367" s="434">
        <f t="shared" si="11"/>
        <v>539023.35447558237</v>
      </c>
    </row>
    <row r="368" spans="1:8" ht="45" hidden="1" x14ac:dyDescent="0.25">
      <c r="C368" s="111" t="s">
        <v>163</v>
      </c>
      <c r="D368" t="s">
        <v>39</v>
      </c>
      <c r="E368">
        <v>201.31290455999999</v>
      </c>
      <c r="F368">
        <v>25085.75</v>
      </c>
      <c r="G368" s="434">
        <f t="shared" si="11"/>
        <v>5050085.19556602</v>
      </c>
    </row>
    <row r="369" spans="3:7" ht="45" hidden="1" x14ac:dyDescent="0.25">
      <c r="C369" s="111" t="s">
        <v>164</v>
      </c>
      <c r="D369" t="s">
        <v>39</v>
      </c>
      <c r="E369">
        <v>4.0944176000000088</v>
      </c>
      <c r="F369">
        <v>32028.15</v>
      </c>
      <c r="G369" s="434">
        <f t="shared" si="11"/>
        <v>131136.62105544028</v>
      </c>
    </row>
    <row r="370" spans="3:7" ht="45" hidden="1" x14ac:dyDescent="0.25">
      <c r="C370" s="111" t="s">
        <v>149</v>
      </c>
      <c r="D370" t="s">
        <v>39</v>
      </c>
      <c r="E370">
        <v>1.0236044000000022</v>
      </c>
      <c r="F370">
        <v>12611.56</v>
      </c>
      <c r="G370" s="434">
        <f t="shared" si="11"/>
        <v>12909.248306864027</v>
      </c>
    </row>
    <row r="371" spans="3:7" ht="45" hidden="1" x14ac:dyDescent="0.25">
      <c r="C371" s="111" t="s">
        <v>150</v>
      </c>
      <c r="D371" t="s">
        <v>39</v>
      </c>
      <c r="E371">
        <v>19.074441660000002</v>
      </c>
      <c r="F371">
        <v>347498.07</v>
      </c>
      <c r="G371" s="434">
        <f t="shared" si="11"/>
        <v>6628331.6631775964</v>
      </c>
    </row>
    <row r="372" spans="3:7" hidden="1" x14ac:dyDescent="0.25">
      <c r="C372" s="111" t="s">
        <v>329</v>
      </c>
      <c r="D372" t="s">
        <v>39</v>
      </c>
      <c r="E372">
        <v>76.297766640000006</v>
      </c>
      <c r="F372">
        <v>125000</v>
      </c>
      <c r="G372" s="434">
        <f t="shared" si="11"/>
        <v>9537220.8300000001</v>
      </c>
    </row>
    <row r="373" spans="3:7" hidden="1" x14ac:dyDescent="0.25">
      <c r="C373" s="111" t="s">
        <v>110</v>
      </c>
      <c r="D373" t="s">
        <v>36</v>
      </c>
      <c r="E373">
        <v>506.691171</v>
      </c>
      <c r="F373">
        <v>20628.04</v>
      </c>
      <c r="G373" s="434">
        <f t="shared" si="11"/>
        <v>10452045.74303484</v>
      </c>
    </row>
    <row r="374" spans="3:7" hidden="1" x14ac:dyDescent="0.25">
      <c r="C374" s="111" t="s">
        <v>109</v>
      </c>
      <c r="D374" t="s">
        <v>36</v>
      </c>
      <c r="E374">
        <v>56.299019000000001</v>
      </c>
      <c r="F374">
        <v>38347.760000000002</v>
      </c>
      <c r="G374" s="434">
        <f t="shared" si="11"/>
        <v>2158941.2688474404</v>
      </c>
    </row>
    <row r="375" spans="3:7" hidden="1" x14ac:dyDescent="0.25">
      <c r="C375" s="111" t="s">
        <v>106</v>
      </c>
      <c r="D375" t="s">
        <v>39</v>
      </c>
      <c r="E375">
        <v>42.942100616828526</v>
      </c>
      <c r="F375">
        <v>109685.67</v>
      </c>
      <c r="G375" s="434">
        <f t="shared" si="11"/>
        <v>4710133.0773642501</v>
      </c>
    </row>
    <row r="376" spans="3:7" ht="30" hidden="1" x14ac:dyDescent="0.25">
      <c r="C376" s="111" t="s">
        <v>107</v>
      </c>
      <c r="D376" t="s">
        <v>39</v>
      </c>
      <c r="E376">
        <v>203.35358589272963</v>
      </c>
      <c r="F376">
        <v>19163.82</v>
      </c>
      <c r="G376" s="434">
        <f t="shared" si="11"/>
        <v>3897031.5164028099</v>
      </c>
    </row>
    <row r="377" spans="3:7" ht="30" hidden="1" x14ac:dyDescent="0.25">
      <c r="C377" s="111" t="s">
        <v>108</v>
      </c>
      <c r="D377" t="s">
        <v>39</v>
      </c>
      <c r="E377">
        <v>57.763850889543576</v>
      </c>
      <c r="F377">
        <v>122244.08</v>
      </c>
      <c r="G377" s="434">
        <f t="shared" si="11"/>
        <v>7061288.8092494365</v>
      </c>
    </row>
    <row r="378" spans="3:7" hidden="1" x14ac:dyDescent="0.25">
      <c r="C378" s="111" t="s">
        <v>111</v>
      </c>
      <c r="D378" t="s">
        <v>39</v>
      </c>
      <c r="E378">
        <v>1.7592918860102844</v>
      </c>
      <c r="F378">
        <v>132790.07999999999</v>
      </c>
      <c r="G378" s="434">
        <f t="shared" si="11"/>
        <v>233616.51028665653</v>
      </c>
    </row>
    <row r="379" spans="3:7" hidden="1" x14ac:dyDescent="0.25">
      <c r="C379" s="111" t="s">
        <v>114</v>
      </c>
      <c r="D379" t="s">
        <v>4</v>
      </c>
      <c r="E379">
        <v>25.5</v>
      </c>
      <c r="F379">
        <v>9982.98</v>
      </c>
      <c r="G379" s="434">
        <f t="shared" si="11"/>
        <v>254565.99</v>
      </c>
    </row>
    <row r="380" spans="3:7" ht="30" hidden="1" x14ac:dyDescent="0.25">
      <c r="C380" s="111" t="s">
        <v>153</v>
      </c>
      <c r="D380" t="s">
        <v>40</v>
      </c>
      <c r="E380">
        <v>1487.7777510727039</v>
      </c>
      <c r="F380">
        <v>2176.8000000000002</v>
      </c>
      <c r="G380" s="434">
        <f t="shared" si="11"/>
        <v>3238594.6085350621</v>
      </c>
    </row>
    <row r="381" spans="3:7" hidden="1" x14ac:dyDescent="0.25">
      <c r="C381" s="111" t="s">
        <v>27</v>
      </c>
      <c r="G381" s="434">
        <f t="shared" ref="G381:G444" si="12">+E381*F381</f>
        <v>0</v>
      </c>
    </row>
    <row r="382" spans="3:7" ht="30" hidden="1" x14ac:dyDescent="0.25">
      <c r="C382" s="111" t="s">
        <v>328</v>
      </c>
      <c r="D382" t="s">
        <v>4</v>
      </c>
      <c r="E382">
        <v>4.4500000000000011</v>
      </c>
      <c r="F382">
        <v>760913.61</v>
      </c>
      <c r="G382" s="434">
        <f t="shared" si="12"/>
        <v>3386065.5645000008</v>
      </c>
    </row>
    <row r="383" spans="3:7" ht="30" x14ac:dyDescent="0.25">
      <c r="C383" s="111" t="s">
        <v>165</v>
      </c>
      <c r="D383" t="s">
        <v>48</v>
      </c>
      <c r="E383">
        <v>6</v>
      </c>
      <c r="F383">
        <v>1219802.8600000001</v>
      </c>
      <c r="G383" s="434">
        <f t="shared" si="12"/>
        <v>7318817.1600000001</v>
      </c>
    </row>
    <row r="384" spans="3:7" ht="30" hidden="1" x14ac:dyDescent="0.25">
      <c r="C384" s="111" t="s">
        <v>136</v>
      </c>
      <c r="D384" t="s">
        <v>39</v>
      </c>
      <c r="E384">
        <v>0.89324999999999988</v>
      </c>
      <c r="F384">
        <v>694744.33</v>
      </c>
      <c r="G384" s="434">
        <f t="shared" si="12"/>
        <v>620580.37277249992</v>
      </c>
    </row>
    <row r="385" spans="3:7" ht="30" hidden="1" x14ac:dyDescent="0.25">
      <c r="C385" s="111" t="s">
        <v>134</v>
      </c>
      <c r="D385" t="s">
        <v>39</v>
      </c>
      <c r="E385">
        <v>1.1000000000000001</v>
      </c>
      <c r="F385">
        <v>781423.03</v>
      </c>
      <c r="G385" s="434">
        <f t="shared" si="12"/>
        <v>859565.3330000001</v>
      </c>
    </row>
    <row r="386" spans="3:7" ht="75" hidden="1" x14ac:dyDescent="0.25">
      <c r="C386" s="111" t="s">
        <v>243</v>
      </c>
      <c r="D386" t="s">
        <v>4</v>
      </c>
      <c r="E386">
        <v>1.5</v>
      </c>
      <c r="F386">
        <v>561425.17000000004</v>
      </c>
      <c r="G386" s="434">
        <f t="shared" si="12"/>
        <v>842137.75500000012</v>
      </c>
    </row>
    <row r="387" spans="3:7" ht="45" hidden="1" x14ac:dyDescent="0.25">
      <c r="C387" s="111" t="s">
        <v>309</v>
      </c>
      <c r="D387" t="s">
        <v>39</v>
      </c>
      <c r="E387">
        <v>5.9995971383399116</v>
      </c>
      <c r="F387">
        <v>1080478.21</v>
      </c>
      <c r="G387" s="434">
        <f t="shared" si="12"/>
        <v>6482433.97675463</v>
      </c>
    </row>
    <row r="388" spans="3:7" hidden="1" x14ac:dyDescent="0.25">
      <c r="C388" s="111" t="s">
        <v>129</v>
      </c>
      <c r="G388" s="434">
        <f t="shared" si="12"/>
        <v>0</v>
      </c>
    </row>
    <row r="389" spans="3:7" ht="30" hidden="1" x14ac:dyDescent="0.25">
      <c r="C389" s="111" t="s">
        <v>121</v>
      </c>
      <c r="D389" t="s">
        <v>4</v>
      </c>
      <c r="E389">
        <v>0</v>
      </c>
      <c r="F389">
        <v>67290.929999999993</v>
      </c>
      <c r="G389" s="434">
        <f t="shared" si="12"/>
        <v>0</v>
      </c>
    </row>
    <row r="390" spans="3:7" ht="30" hidden="1" x14ac:dyDescent="0.25">
      <c r="C390" s="111" t="s">
        <v>122</v>
      </c>
      <c r="D390" t="s">
        <v>4</v>
      </c>
      <c r="E390">
        <v>0</v>
      </c>
      <c r="F390">
        <v>4284.6000000000004</v>
      </c>
      <c r="G390" s="434">
        <f t="shared" si="12"/>
        <v>0</v>
      </c>
    </row>
    <row r="391" spans="3:7" ht="30" hidden="1" x14ac:dyDescent="0.25">
      <c r="C391" s="111" t="s">
        <v>123</v>
      </c>
      <c r="D391" t="s">
        <v>4</v>
      </c>
      <c r="E391">
        <v>235.79088770381381</v>
      </c>
      <c r="F391">
        <v>99174.18</v>
      </c>
    </row>
    <row r="392" spans="3:7" ht="30" hidden="1" x14ac:dyDescent="0.25">
      <c r="C392" s="111" t="s">
        <v>124</v>
      </c>
      <c r="D392" t="s">
        <v>4</v>
      </c>
      <c r="E392">
        <v>235.79088770381381</v>
      </c>
      <c r="F392">
        <v>4455.99</v>
      </c>
      <c r="G392" s="434">
        <f t="shared" si="12"/>
        <v>1050681.8376993171</v>
      </c>
    </row>
    <row r="393" spans="3:7" ht="30" hidden="1" x14ac:dyDescent="0.25">
      <c r="C393" s="111" t="s">
        <v>125</v>
      </c>
      <c r="D393" t="s">
        <v>4</v>
      </c>
      <c r="E393">
        <v>16.652029906290707</v>
      </c>
      <c r="F393">
        <v>141819.93000000002</v>
      </c>
    </row>
    <row r="394" spans="3:7" ht="30" hidden="1" x14ac:dyDescent="0.25">
      <c r="C394" s="111" t="s">
        <v>126</v>
      </c>
      <c r="D394" t="s">
        <v>4</v>
      </c>
      <c r="E394">
        <v>16.652029906290707</v>
      </c>
      <c r="F394">
        <v>4884.4400000000005</v>
      </c>
      <c r="G394" s="434">
        <f t="shared" si="12"/>
        <v>81335.840955482592</v>
      </c>
    </row>
    <row r="395" spans="3:7" hidden="1" x14ac:dyDescent="0.25">
      <c r="C395" s="111" t="s">
        <v>41</v>
      </c>
      <c r="G395" s="434">
        <f t="shared" si="12"/>
        <v>0</v>
      </c>
    </row>
    <row r="396" spans="3:7" ht="60" hidden="1" x14ac:dyDescent="0.25">
      <c r="C396" s="111" t="s">
        <v>168</v>
      </c>
      <c r="D396" t="s">
        <v>42</v>
      </c>
      <c r="E396">
        <v>260</v>
      </c>
      <c r="F396">
        <v>4608.5</v>
      </c>
      <c r="G396" s="434">
        <f t="shared" si="12"/>
        <v>1198210</v>
      </c>
    </row>
    <row r="397" spans="3:7" ht="30" hidden="1" x14ac:dyDescent="0.25">
      <c r="C397" s="111" t="s">
        <v>135</v>
      </c>
      <c r="D397" t="s">
        <v>4</v>
      </c>
      <c r="E397">
        <v>27.465999999999998</v>
      </c>
      <c r="F397">
        <v>61090.18</v>
      </c>
      <c r="G397" s="434">
        <f t="shared" si="12"/>
        <v>1677902.8838799999</v>
      </c>
    </row>
    <row r="398" spans="3:7" ht="45" hidden="1" x14ac:dyDescent="0.25">
      <c r="C398" s="111" t="s">
        <v>324</v>
      </c>
      <c r="D398" t="s">
        <v>4</v>
      </c>
      <c r="E398">
        <v>27.465999999999998</v>
      </c>
      <c r="F398">
        <v>66918.05</v>
      </c>
      <c r="G398" s="434">
        <f t="shared" si="12"/>
        <v>1837971.1612999998</v>
      </c>
    </row>
    <row r="399" spans="3:7" ht="75" hidden="1" x14ac:dyDescent="0.25">
      <c r="C399" s="111" t="s">
        <v>172</v>
      </c>
      <c r="D399" t="s">
        <v>39</v>
      </c>
      <c r="E399">
        <v>22.88195</v>
      </c>
      <c r="F399">
        <v>126467.22</v>
      </c>
      <c r="G399" s="434">
        <f t="shared" si="12"/>
        <v>2893816.6046790001</v>
      </c>
    </row>
    <row r="400" spans="3:7" ht="90" hidden="1" x14ac:dyDescent="0.25">
      <c r="C400" s="111" t="s">
        <v>170</v>
      </c>
      <c r="D400" t="s">
        <v>36</v>
      </c>
      <c r="E400">
        <v>302.72924999999998</v>
      </c>
      <c r="F400">
        <v>48343.01</v>
      </c>
      <c r="G400" s="434">
        <f t="shared" si="12"/>
        <v>14634843.1600425</v>
      </c>
    </row>
    <row r="401" spans="1:8" hidden="1" x14ac:dyDescent="0.25">
      <c r="C401" s="111" t="s">
        <v>174</v>
      </c>
      <c r="D401" t="s">
        <v>5</v>
      </c>
      <c r="E401">
        <v>3</v>
      </c>
      <c r="F401">
        <v>442561.1</v>
      </c>
      <c r="G401" s="434">
        <f t="shared" si="12"/>
        <v>1327683.2999999998</v>
      </c>
    </row>
    <row r="402" spans="1:8" hidden="1" x14ac:dyDescent="0.25">
      <c r="A402" s="431"/>
      <c r="B402" s="431"/>
      <c r="C402" s="432"/>
      <c r="D402" s="431"/>
      <c r="E402" s="431"/>
      <c r="F402" s="431"/>
      <c r="G402" s="434">
        <f t="shared" si="12"/>
        <v>0</v>
      </c>
      <c r="H402" s="434">
        <f>SUM(G364:G401)</f>
        <v>104307918.99671045</v>
      </c>
    </row>
    <row r="403" spans="1:8" hidden="1" x14ac:dyDescent="0.25">
      <c r="C403" s="111" t="s">
        <v>103</v>
      </c>
      <c r="D403" t="s">
        <v>4</v>
      </c>
      <c r="E403">
        <v>374.79</v>
      </c>
      <c r="F403">
        <v>1984.34</v>
      </c>
      <c r="G403" s="434">
        <f t="shared" si="12"/>
        <v>743710.78859999997</v>
      </c>
    </row>
    <row r="404" spans="1:8" hidden="1" x14ac:dyDescent="0.25">
      <c r="C404" s="111" t="s">
        <v>318</v>
      </c>
      <c r="D404" t="s">
        <v>36</v>
      </c>
      <c r="E404">
        <v>414.93299999999994</v>
      </c>
      <c r="F404">
        <v>18650.099999999999</v>
      </c>
      <c r="G404" s="434">
        <f t="shared" si="12"/>
        <v>7738541.9432999985</v>
      </c>
    </row>
    <row r="405" spans="1:8" hidden="1" x14ac:dyDescent="0.25">
      <c r="C405" s="111" t="s">
        <v>7</v>
      </c>
      <c r="G405" s="434">
        <f t="shared" si="12"/>
        <v>0</v>
      </c>
    </row>
    <row r="406" spans="1:8" ht="30" hidden="1" x14ac:dyDescent="0.25">
      <c r="C406" s="111" t="s">
        <v>319</v>
      </c>
      <c r="D406" t="s">
        <v>39</v>
      </c>
      <c r="E406">
        <v>87.838905459999992</v>
      </c>
      <c r="F406">
        <v>10710.16</v>
      </c>
      <c r="G406" s="434">
        <f t="shared" si="12"/>
        <v>940768.73170147347</v>
      </c>
    </row>
    <row r="407" spans="1:8" ht="45" hidden="1" x14ac:dyDescent="0.25">
      <c r="C407" s="111" t="s">
        <v>163</v>
      </c>
      <c r="D407" t="s">
        <v>39</v>
      </c>
      <c r="E407">
        <v>351.35562183999997</v>
      </c>
      <c r="F407">
        <v>25085.75</v>
      </c>
      <c r="G407" s="434">
        <f t="shared" si="12"/>
        <v>8814019.2905727793</v>
      </c>
    </row>
    <row r="408" spans="1:8" ht="45" hidden="1" x14ac:dyDescent="0.25">
      <c r="C408" s="111" t="s">
        <v>150</v>
      </c>
      <c r="D408" t="s">
        <v>39</v>
      </c>
      <c r="E408">
        <v>30.86490234</v>
      </c>
      <c r="F408">
        <v>347498.07</v>
      </c>
      <c r="G408" s="434">
        <f t="shared" si="12"/>
        <v>10725493.993888484</v>
      </c>
    </row>
    <row r="409" spans="1:8" hidden="1" x14ac:dyDescent="0.25">
      <c r="C409" s="111" t="s">
        <v>329</v>
      </c>
      <c r="D409" t="s">
        <v>39</v>
      </c>
      <c r="E409">
        <v>123.45960936</v>
      </c>
      <c r="F409">
        <v>125000</v>
      </c>
      <c r="G409" s="434">
        <f t="shared" si="12"/>
        <v>15432451.17</v>
      </c>
    </row>
    <row r="410" spans="1:8" hidden="1" x14ac:dyDescent="0.25">
      <c r="C410" s="111" t="s">
        <v>110</v>
      </c>
      <c r="D410" t="s">
        <v>36</v>
      </c>
      <c r="E410">
        <v>1158.426099</v>
      </c>
      <c r="F410">
        <v>20628.04</v>
      </c>
      <c r="G410" s="434">
        <f t="shared" si="12"/>
        <v>23896059.90721596</v>
      </c>
    </row>
    <row r="411" spans="1:8" hidden="1" x14ac:dyDescent="0.25">
      <c r="C411" s="111" t="s">
        <v>109</v>
      </c>
      <c r="D411" t="s">
        <v>36</v>
      </c>
      <c r="E411">
        <v>128.714011</v>
      </c>
      <c r="F411">
        <v>38347.760000000002</v>
      </c>
      <c r="G411" s="434">
        <f t="shared" si="12"/>
        <v>4935894.0024653599</v>
      </c>
    </row>
    <row r="412" spans="1:8" hidden="1" x14ac:dyDescent="0.25">
      <c r="C412" s="111" t="s">
        <v>106</v>
      </c>
      <c r="D412" t="s">
        <v>39</v>
      </c>
      <c r="E412">
        <v>70.151078444289126</v>
      </c>
      <c r="F412">
        <v>109685.67</v>
      </c>
      <c r="G412" s="434">
        <f t="shared" si="12"/>
        <v>7694568.0403844099</v>
      </c>
    </row>
    <row r="413" spans="1:8" ht="30" hidden="1" x14ac:dyDescent="0.25">
      <c r="C413" s="111" t="s">
        <v>107</v>
      </c>
      <c r="D413" t="s">
        <v>39</v>
      </c>
      <c r="E413">
        <v>348.94839341404838</v>
      </c>
      <c r="F413">
        <v>19163.82</v>
      </c>
      <c r="G413" s="434">
        <f t="shared" si="12"/>
        <v>6687184.2006760081</v>
      </c>
    </row>
    <row r="414" spans="1:8" ht="30" hidden="1" x14ac:dyDescent="0.25">
      <c r="C414" s="111" t="s">
        <v>108</v>
      </c>
      <c r="D414" t="s">
        <v>39</v>
      </c>
      <c r="E414">
        <v>103.20849199168815</v>
      </c>
      <c r="F414">
        <v>122244.08</v>
      </c>
      <c r="G414" s="434">
        <f t="shared" si="12"/>
        <v>12616627.151711285</v>
      </c>
    </row>
    <row r="415" spans="1:8" hidden="1" x14ac:dyDescent="0.25">
      <c r="C415" s="111" t="s">
        <v>111</v>
      </c>
      <c r="D415" t="s">
        <v>39</v>
      </c>
      <c r="E415">
        <v>8.7964594300514225</v>
      </c>
      <c r="F415">
        <v>132790.07999999999</v>
      </c>
      <c r="G415" s="434">
        <f t="shared" si="12"/>
        <v>1168082.5514332827</v>
      </c>
    </row>
    <row r="416" spans="1:8" ht="30" hidden="1" x14ac:dyDescent="0.25">
      <c r="C416" s="111" t="s">
        <v>153</v>
      </c>
      <c r="D416" t="s">
        <v>40</v>
      </c>
      <c r="E416">
        <v>2533.6710501600305</v>
      </c>
      <c r="F416">
        <v>2176.8000000000002</v>
      </c>
      <c r="G416" s="434">
        <f t="shared" si="12"/>
        <v>5515295.1419883547</v>
      </c>
    </row>
    <row r="417" spans="3:7" hidden="1" x14ac:dyDescent="0.25">
      <c r="C417" s="111" t="s">
        <v>27</v>
      </c>
      <c r="G417" s="434">
        <f t="shared" si="12"/>
        <v>0</v>
      </c>
    </row>
    <row r="418" spans="3:7" ht="30" hidden="1" x14ac:dyDescent="0.25">
      <c r="C418" s="111" t="s">
        <v>328</v>
      </c>
      <c r="D418" t="s">
        <v>4</v>
      </c>
      <c r="E418">
        <v>6.73</v>
      </c>
      <c r="F418">
        <v>760913.61</v>
      </c>
      <c r="G418" s="434">
        <f t="shared" si="12"/>
        <v>5120948.5953000002</v>
      </c>
    </row>
    <row r="419" spans="3:7" ht="30" x14ac:dyDescent="0.25">
      <c r="C419" s="111" t="s">
        <v>165</v>
      </c>
      <c r="D419" t="s">
        <v>48</v>
      </c>
      <c r="E419">
        <v>9</v>
      </c>
      <c r="F419">
        <v>1219802.8600000001</v>
      </c>
      <c r="G419" s="434">
        <f t="shared" si="12"/>
        <v>10978225.74</v>
      </c>
    </row>
    <row r="420" spans="3:7" ht="30" hidden="1" x14ac:dyDescent="0.25">
      <c r="C420" s="111" t="s">
        <v>136</v>
      </c>
      <c r="D420" t="s">
        <v>39</v>
      </c>
      <c r="E420">
        <v>2.3375115912568156</v>
      </c>
      <c r="F420">
        <v>694744.33</v>
      </c>
      <c r="G420" s="434">
        <f t="shared" si="12"/>
        <v>1623972.92433495</v>
      </c>
    </row>
    <row r="421" spans="3:7" ht="30" hidden="1" x14ac:dyDescent="0.25">
      <c r="C421" s="111" t="s">
        <v>310</v>
      </c>
      <c r="D421" t="s">
        <v>26</v>
      </c>
      <c r="E421">
        <v>1</v>
      </c>
      <c r="F421">
        <v>1496880.35</v>
      </c>
      <c r="G421" s="434">
        <f t="shared" si="12"/>
        <v>1496880.35</v>
      </c>
    </row>
    <row r="422" spans="3:7" ht="30" hidden="1" x14ac:dyDescent="0.25">
      <c r="C422" s="111" t="s">
        <v>134</v>
      </c>
      <c r="D422" t="s">
        <v>39</v>
      </c>
      <c r="E422">
        <v>1.1000000000000001</v>
      </c>
      <c r="F422">
        <v>781423.03</v>
      </c>
      <c r="G422" s="434">
        <f t="shared" si="12"/>
        <v>859565.3330000001</v>
      </c>
    </row>
    <row r="423" spans="3:7" ht="75" hidden="1" x14ac:dyDescent="0.25">
      <c r="C423" s="111" t="s">
        <v>243</v>
      </c>
      <c r="D423" t="s">
        <v>4</v>
      </c>
      <c r="E423">
        <v>1.5</v>
      </c>
      <c r="F423">
        <v>561425.17000000004</v>
      </c>
      <c r="G423" s="434">
        <f t="shared" si="12"/>
        <v>842137.75500000012</v>
      </c>
    </row>
    <row r="424" spans="3:7" ht="45" hidden="1" x14ac:dyDescent="0.25">
      <c r="C424" s="111" t="s">
        <v>309</v>
      </c>
      <c r="D424" t="s">
        <v>39</v>
      </c>
      <c r="E424">
        <v>3.7095435317469425</v>
      </c>
      <c r="F424">
        <v>1080478.21</v>
      </c>
      <c r="G424" s="434">
        <f t="shared" si="12"/>
        <v>4008080.9550990146</v>
      </c>
    </row>
    <row r="425" spans="3:7" hidden="1" x14ac:dyDescent="0.25">
      <c r="C425" s="111" t="s">
        <v>129</v>
      </c>
      <c r="G425" s="434">
        <f t="shared" si="12"/>
        <v>0</v>
      </c>
    </row>
    <row r="426" spans="3:7" ht="30" hidden="1" x14ac:dyDescent="0.25">
      <c r="C426" s="111" t="s">
        <v>121</v>
      </c>
      <c r="D426" t="s">
        <v>4</v>
      </c>
      <c r="E426">
        <v>0</v>
      </c>
      <c r="F426">
        <v>67290.929999999993</v>
      </c>
      <c r="G426" s="434">
        <f t="shared" si="12"/>
        <v>0</v>
      </c>
    </row>
    <row r="427" spans="3:7" ht="30" hidden="1" x14ac:dyDescent="0.25">
      <c r="C427" s="111" t="s">
        <v>122</v>
      </c>
      <c r="D427" t="s">
        <v>4</v>
      </c>
      <c r="E427">
        <v>0</v>
      </c>
      <c r="F427">
        <v>4284.6000000000004</v>
      </c>
      <c r="G427" s="434">
        <f t="shared" si="12"/>
        <v>0</v>
      </c>
    </row>
    <row r="428" spans="3:7" ht="30" hidden="1" x14ac:dyDescent="0.25">
      <c r="C428" s="111" t="s">
        <v>123</v>
      </c>
      <c r="D428" t="s">
        <v>4</v>
      </c>
      <c r="E428">
        <v>224.93739162593374</v>
      </c>
      <c r="F428">
        <v>99174.18</v>
      </c>
    </row>
    <row r="429" spans="3:7" ht="30" hidden="1" x14ac:dyDescent="0.25">
      <c r="C429" s="111" t="s">
        <v>124</v>
      </c>
      <c r="D429" t="s">
        <v>4</v>
      </c>
      <c r="E429">
        <v>224.93739162593374</v>
      </c>
      <c r="F429">
        <v>4455.99</v>
      </c>
      <c r="G429" s="434">
        <f t="shared" si="12"/>
        <v>1002318.7677112444</v>
      </c>
    </row>
    <row r="430" spans="3:7" ht="30" hidden="1" x14ac:dyDescent="0.25">
      <c r="C430" s="111" t="s">
        <v>125</v>
      </c>
      <c r="D430" t="s">
        <v>4</v>
      </c>
      <c r="E430">
        <v>47.425618604294449</v>
      </c>
      <c r="F430">
        <v>141819.93000000002</v>
      </c>
    </row>
    <row r="431" spans="3:7" ht="30" hidden="1" x14ac:dyDescent="0.25">
      <c r="C431" s="111" t="s">
        <v>126</v>
      </c>
      <c r="D431" t="s">
        <v>4</v>
      </c>
      <c r="E431">
        <v>47.425618604294449</v>
      </c>
      <c r="F431">
        <v>4884.4400000000005</v>
      </c>
      <c r="G431" s="434">
        <f t="shared" si="12"/>
        <v>231647.58853556</v>
      </c>
    </row>
    <row r="432" spans="3:7" ht="30" hidden="1" x14ac:dyDescent="0.25">
      <c r="C432" s="111" t="s">
        <v>127</v>
      </c>
      <c r="D432" t="s">
        <v>4</v>
      </c>
      <c r="E432">
        <v>92.771064253832861</v>
      </c>
      <c r="F432">
        <v>173445.75</v>
      </c>
    </row>
    <row r="433" spans="1:8" ht="30" hidden="1" x14ac:dyDescent="0.25">
      <c r="C433" s="111" t="s">
        <v>128</v>
      </c>
      <c r="D433" t="s">
        <v>4</v>
      </c>
      <c r="E433">
        <v>92.771064253832861</v>
      </c>
      <c r="F433">
        <v>6341.21</v>
      </c>
      <c r="G433" s="434">
        <f t="shared" si="12"/>
        <v>588280.80035704747</v>
      </c>
    </row>
    <row r="434" spans="1:8" hidden="1" x14ac:dyDescent="0.25">
      <c r="C434" s="111" t="s">
        <v>41</v>
      </c>
      <c r="G434" s="434">
        <f t="shared" si="12"/>
        <v>0</v>
      </c>
    </row>
    <row r="435" spans="1:8" ht="60" hidden="1" x14ac:dyDescent="0.25">
      <c r="C435" s="111" t="s">
        <v>168</v>
      </c>
      <c r="D435" t="s">
        <v>42</v>
      </c>
      <c r="E435">
        <v>260</v>
      </c>
      <c r="F435">
        <v>4608.5</v>
      </c>
      <c r="G435" s="434">
        <f t="shared" si="12"/>
        <v>1198210</v>
      </c>
    </row>
    <row r="436" spans="1:8" ht="30" hidden="1" x14ac:dyDescent="0.25">
      <c r="C436" s="111" t="s">
        <v>135</v>
      </c>
      <c r="D436" t="s">
        <v>4</v>
      </c>
      <c r="E436">
        <v>37.479000000000006</v>
      </c>
      <c r="F436">
        <v>61090.18</v>
      </c>
      <c r="G436" s="434">
        <f t="shared" si="12"/>
        <v>2289598.8562200004</v>
      </c>
    </row>
    <row r="437" spans="1:8" ht="45" hidden="1" x14ac:dyDescent="0.25">
      <c r="C437" s="111" t="s">
        <v>324</v>
      </c>
      <c r="D437" t="s">
        <v>4</v>
      </c>
      <c r="E437">
        <v>37.479000000000006</v>
      </c>
      <c r="F437">
        <v>66918.05</v>
      </c>
      <c r="G437" s="434">
        <f t="shared" si="12"/>
        <v>2508021.5959500005</v>
      </c>
    </row>
    <row r="438" spans="1:8" ht="75" hidden="1" x14ac:dyDescent="0.25">
      <c r="C438" s="111" t="s">
        <v>172</v>
      </c>
      <c r="D438" t="s">
        <v>39</v>
      </c>
      <c r="E438">
        <v>36.091700000000003</v>
      </c>
      <c r="F438">
        <v>126467.22</v>
      </c>
      <c r="G438" s="434">
        <f t="shared" si="12"/>
        <v>4564416.9640740007</v>
      </c>
    </row>
    <row r="439" spans="1:8" ht="90" hidden="1" x14ac:dyDescent="0.25">
      <c r="C439" s="111" t="s">
        <v>170</v>
      </c>
      <c r="D439" t="s">
        <v>36</v>
      </c>
      <c r="E439">
        <v>414.93299999999994</v>
      </c>
      <c r="F439">
        <v>48343.01</v>
      </c>
      <c r="G439" s="434">
        <f t="shared" si="12"/>
        <v>20059110.168329999</v>
      </c>
    </row>
    <row r="440" spans="1:8" hidden="1" x14ac:dyDescent="0.25">
      <c r="C440" s="111" t="s">
        <v>174</v>
      </c>
      <c r="D440" t="s">
        <v>5</v>
      </c>
      <c r="E440">
        <v>10</v>
      </c>
      <c r="F440">
        <v>442561.1</v>
      </c>
      <c r="G440" s="434">
        <f t="shared" si="12"/>
        <v>4425611</v>
      </c>
    </row>
    <row r="441" spans="1:8" hidden="1" x14ac:dyDescent="0.25">
      <c r="A441" s="431"/>
      <c r="B441" s="431"/>
      <c r="C441" s="432"/>
      <c r="D441" s="431"/>
      <c r="E441" s="431"/>
      <c r="F441" s="431"/>
      <c r="G441" s="434">
        <f t="shared" si="12"/>
        <v>0</v>
      </c>
      <c r="H441" s="434">
        <f>SUM(G403:G440)</f>
        <v>168705724.30784923</v>
      </c>
    </row>
    <row r="442" spans="1:8" hidden="1" x14ac:dyDescent="0.25">
      <c r="C442" s="111" t="s">
        <v>103</v>
      </c>
      <c r="D442" t="s">
        <v>4</v>
      </c>
      <c r="E442">
        <v>719.35</v>
      </c>
      <c r="F442">
        <v>1984.34</v>
      </c>
      <c r="G442" s="434">
        <f t="shared" si="12"/>
        <v>1427434.9790000001</v>
      </c>
    </row>
    <row r="443" spans="1:8" hidden="1" x14ac:dyDescent="0.25">
      <c r="C443" s="111" t="s">
        <v>318</v>
      </c>
      <c r="D443" t="s">
        <v>36</v>
      </c>
      <c r="E443">
        <v>885.1702499999999</v>
      </c>
      <c r="F443">
        <v>18650.099999999999</v>
      </c>
      <c r="G443" s="434">
        <f t="shared" si="12"/>
        <v>16508513.679524997</v>
      </c>
    </row>
    <row r="444" spans="1:8" hidden="1" x14ac:dyDescent="0.25">
      <c r="C444" s="111" t="s">
        <v>7</v>
      </c>
      <c r="G444" s="434">
        <f t="shared" si="12"/>
        <v>0</v>
      </c>
    </row>
    <row r="445" spans="1:8" ht="30" hidden="1" x14ac:dyDescent="0.25">
      <c r="C445" s="111" t="s">
        <v>319</v>
      </c>
      <c r="D445" t="s">
        <v>39</v>
      </c>
      <c r="E445">
        <v>145.75595247499996</v>
      </c>
      <c r="F445">
        <v>10710.16</v>
      </c>
      <c r="G445" s="434">
        <f t="shared" ref="G445:G508" si="13">+E445*F445</f>
        <v>1561069.5719596455</v>
      </c>
    </row>
    <row r="446" spans="1:8" ht="45" hidden="1" x14ac:dyDescent="0.25">
      <c r="C446" s="111" t="s">
        <v>163</v>
      </c>
      <c r="D446" t="s">
        <v>39</v>
      </c>
      <c r="E446">
        <v>583.02380989999983</v>
      </c>
      <c r="F446">
        <v>25085.75</v>
      </c>
      <c r="G446" s="434">
        <f t="shared" si="13"/>
        <v>14625589.53919892</v>
      </c>
    </row>
    <row r="447" spans="1:8" ht="45" hidden="1" x14ac:dyDescent="0.25">
      <c r="C447" s="111" t="s">
        <v>164</v>
      </c>
      <c r="D447" t="s">
        <v>39</v>
      </c>
      <c r="E447">
        <v>5.5919270399999981</v>
      </c>
      <c r="F447">
        <v>32028.15</v>
      </c>
      <c r="G447" s="434">
        <f t="shared" si="13"/>
        <v>179099.07802617594</v>
      </c>
    </row>
    <row r="448" spans="1:8" ht="45" hidden="1" x14ac:dyDescent="0.25">
      <c r="C448" s="111" t="s">
        <v>149</v>
      </c>
      <c r="D448" t="s">
        <v>39</v>
      </c>
      <c r="E448">
        <v>1.3979817599999995</v>
      </c>
      <c r="F448">
        <v>12611.56</v>
      </c>
      <c r="G448" s="434">
        <f t="shared" si="13"/>
        <v>17630.730845145594</v>
      </c>
    </row>
    <row r="449" spans="3:7" ht="45" hidden="1" x14ac:dyDescent="0.25">
      <c r="C449" s="111" t="s">
        <v>150</v>
      </c>
      <c r="D449" t="s">
        <v>39</v>
      </c>
      <c r="E449">
        <v>55.217971814999999</v>
      </c>
      <c r="F449">
        <v>347498.07</v>
      </c>
      <c r="G449" s="434">
        <f t="shared" si="13"/>
        <v>19188138.635026898</v>
      </c>
    </row>
    <row r="450" spans="3:7" hidden="1" x14ac:dyDescent="0.25">
      <c r="C450" s="111" t="s">
        <v>329</v>
      </c>
      <c r="D450" t="s">
        <v>39</v>
      </c>
      <c r="E450">
        <v>220.87188725999999</v>
      </c>
      <c r="F450">
        <v>125000</v>
      </c>
      <c r="G450" s="434">
        <f t="shared" si="13"/>
        <v>27608985.907499999</v>
      </c>
    </row>
    <row r="451" spans="3:7" hidden="1" x14ac:dyDescent="0.25">
      <c r="C451" s="111" t="s">
        <v>110</v>
      </c>
      <c r="D451" t="s">
        <v>36</v>
      </c>
      <c r="E451">
        <v>1830.2409630000004</v>
      </c>
      <c r="F451">
        <v>20628.04</v>
      </c>
      <c r="G451" s="434">
        <f t="shared" si="13"/>
        <v>37754283.794402532</v>
      </c>
    </row>
    <row r="452" spans="3:7" hidden="1" x14ac:dyDescent="0.25">
      <c r="C452" s="111" t="s">
        <v>109</v>
      </c>
      <c r="D452" t="s">
        <v>36</v>
      </c>
      <c r="E452">
        <v>203.36010700000006</v>
      </c>
      <c r="F452">
        <v>38347.760000000002</v>
      </c>
      <c r="G452" s="434">
        <f t="shared" si="13"/>
        <v>7798404.5768103227</v>
      </c>
    </row>
    <row r="453" spans="3:7" hidden="1" x14ac:dyDescent="0.25">
      <c r="C453" s="111" t="s">
        <v>106</v>
      </c>
      <c r="D453" t="s">
        <v>39</v>
      </c>
      <c r="E453">
        <v>121.30300016838113</v>
      </c>
      <c r="F453">
        <v>109685.67</v>
      </c>
      <c r="G453" s="434">
        <f t="shared" si="13"/>
        <v>13305200.846478997</v>
      </c>
    </row>
    <row r="454" spans="3:7" ht="30" hidden="1" x14ac:dyDescent="0.25">
      <c r="C454" s="111" t="s">
        <v>107</v>
      </c>
      <c r="D454" t="s">
        <v>39</v>
      </c>
      <c r="E454">
        <v>589.96147941291656</v>
      </c>
      <c r="F454">
        <v>19163.82</v>
      </c>
      <c r="G454" s="434">
        <f t="shared" si="13"/>
        <v>11305915.598402839</v>
      </c>
    </row>
    <row r="455" spans="3:7" ht="30" hidden="1" x14ac:dyDescent="0.25">
      <c r="C455" s="111" t="s">
        <v>108</v>
      </c>
      <c r="D455" t="s">
        <v>39</v>
      </c>
      <c r="E455">
        <v>166.03224829685894</v>
      </c>
      <c r="F455">
        <v>122244.08</v>
      </c>
      <c r="G455" s="434">
        <f t="shared" si="13"/>
        <v>20296459.44338109</v>
      </c>
    </row>
    <row r="456" spans="3:7" hidden="1" x14ac:dyDescent="0.25">
      <c r="C456" s="111" t="s">
        <v>111</v>
      </c>
      <c r="D456" t="s">
        <v>39</v>
      </c>
      <c r="E456">
        <v>5.2778756580308528</v>
      </c>
      <c r="F456">
        <v>132790.07999999999</v>
      </c>
      <c r="G456" s="434">
        <f t="shared" si="13"/>
        <v>700849.53085996956</v>
      </c>
    </row>
    <row r="457" spans="3:7" ht="30" hidden="1" x14ac:dyDescent="0.25">
      <c r="C457" s="111" t="s">
        <v>153</v>
      </c>
      <c r="D457" t="s">
        <v>40</v>
      </c>
      <c r="E457">
        <v>4271.7592649511407</v>
      </c>
      <c r="F457">
        <v>2176.8000000000002</v>
      </c>
      <c r="G457" s="434">
        <f t="shared" si="13"/>
        <v>9298765.5679456443</v>
      </c>
    </row>
    <row r="458" spans="3:7" hidden="1" x14ac:dyDescent="0.25">
      <c r="C458" s="111" t="s">
        <v>27</v>
      </c>
      <c r="G458" s="434">
        <f t="shared" si="13"/>
        <v>0</v>
      </c>
    </row>
    <row r="459" spans="3:7" ht="30" hidden="1" x14ac:dyDescent="0.25">
      <c r="C459" s="111" t="s">
        <v>328</v>
      </c>
      <c r="D459" t="s">
        <v>4</v>
      </c>
      <c r="E459">
        <v>10.590000000000002</v>
      </c>
      <c r="F459">
        <v>760913.61</v>
      </c>
      <c r="G459" s="434">
        <f t="shared" si="13"/>
        <v>8058075.129900001</v>
      </c>
    </row>
    <row r="460" spans="3:7" ht="30" x14ac:dyDescent="0.25">
      <c r="C460" s="111" t="s">
        <v>165</v>
      </c>
      <c r="D460" t="s">
        <v>48</v>
      </c>
      <c r="E460">
        <v>13</v>
      </c>
      <c r="F460">
        <v>1219802.8600000001</v>
      </c>
      <c r="G460" s="434">
        <f t="shared" si="13"/>
        <v>15857437.180000002</v>
      </c>
    </row>
    <row r="461" spans="3:7" ht="30" hidden="1" x14ac:dyDescent="0.25">
      <c r="C461" s="111" t="s">
        <v>136</v>
      </c>
      <c r="D461" t="s">
        <v>39</v>
      </c>
      <c r="E461">
        <v>3.0178164831246841</v>
      </c>
      <c r="F461">
        <v>694744.33</v>
      </c>
      <c r="G461" s="434">
        <f t="shared" si="13"/>
        <v>2096610.8906314147</v>
      </c>
    </row>
    <row r="462" spans="3:7" ht="30" hidden="1" x14ac:dyDescent="0.25">
      <c r="C462" s="111" t="s">
        <v>310</v>
      </c>
      <c r="D462" t="s">
        <v>26</v>
      </c>
      <c r="E462">
        <v>1</v>
      </c>
      <c r="F462">
        <v>1496880.35</v>
      </c>
      <c r="G462" s="434">
        <f t="shared" si="13"/>
        <v>1496880.35</v>
      </c>
    </row>
    <row r="463" spans="3:7" ht="30" hidden="1" x14ac:dyDescent="0.25">
      <c r="C463" s="111" t="s">
        <v>134</v>
      </c>
      <c r="D463" t="s">
        <v>39</v>
      </c>
      <c r="E463">
        <v>1.1000000000000001</v>
      </c>
      <c r="F463">
        <v>781423.03</v>
      </c>
      <c r="G463" s="434">
        <f t="shared" si="13"/>
        <v>859565.3330000001</v>
      </c>
    </row>
    <row r="464" spans="3:7" ht="75" hidden="1" x14ac:dyDescent="0.25">
      <c r="C464" s="111" t="s">
        <v>243</v>
      </c>
      <c r="D464" t="s">
        <v>4</v>
      </c>
      <c r="E464">
        <v>1.5</v>
      </c>
      <c r="F464">
        <v>561425.17000000004</v>
      </c>
      <c r="G464" s="434">
        <f t="shared" si="13"/>
        <v>842137.75500000012</v>
      </c>
    </row>
    <row r="465" spans="3:7" ht="45" hidden="1" x14ac:dyDescent="0.25">
      <c r="C465" s="111" t="s">
        <v>309</v>
      </c>
      <c r="D465" t="s">
        <v>39</v>
      </c>
      <c r="E465">
        <v>20.278855915593429</v>
      </c>
      <c r="F465">
        <v>1080478.21</v>
      </c>
      <c r="G465" s="434">
        <f t="shared" si="13"/>
        <v>21910861.9405283</v>
      </c>
    </row>
    <row r="466" spans="3:7" hidden="1" x14ac:dyDescent="0.25">
      <c r="C466" s="111" t="s">
        <v>129</v>
      </c>
      <c r="G466" s="434">
        <f t="shared" si="13"/>
        <v>0</v>
      </c>
    </row>
    <row r="467" spans="3:7" ht="30" hidden="1" x14ac:dyDescent="0.25">
      <c r="C467" s="111" t="s">
        <v>121</v>
      </c>
      <c r="D467" t="s">
        <v>4</v>
      </c>
      <c r="E467">
        <v>0</v>
      </c>
      <c r="F467">
        <v>67290.929999999993</v>
      </c>
      <c r="G467" s="434">
        <f t="shared" si="13"/>
        <v>0</v>
      </c>
    </row>
    <row r="468" spans="3:7" ht="30" hidden="1" x14ac:dyDescent="0.25">
      <c r="C468" s="111" t="s">
        <v>122</v>
      </c>
      <c r="D468" t="s">
        <v>4</v>
      </c>
      <c r="E468">
        <v>0</v>
      </c>
      <c r="F468">
        <v>4284.6000000000004</v>
      </c>
      <c r="G468" s="434">
        <f t="shared" si="13"/>
        <v>0</v>
      </c>
    </row>
    <row r="469" spans="3:7" ht="30" hidden="1" x14ac:dyDescent="0.25">
      <c r="C469" s="111" t="s">
        <v>123</v>
      </c>
      <c r="D469" t="s">
        <v>4</v>
      </c>
      <c r="E469">
        <v>622.05078487193953</v>
      </c>
      <c r="F469">
        <v>99174.18</v>
      </c>
    </row>
    <row r="470" spans="3:7" ht="30" hidden="1" x14ac:dyDescent="0.25">
      <c r="C470" s="111" t="s">
        <v>124</v>
      </c>
      <c r="D470" t="s">
        <v>4</v>
      </c>
      <c r="E470">
        <v>622.05078487193953</v>
      </c>
      <c r="F470">
        <v>4455.99</v>
      </c>
      <c r="G470" s="434">
        <f t="shared" si="13"/>
        <v>2771852.0768815135</v>
      </c>
    </row>
    <row r="471" spans="3:7" ht="30" hidden="1" x14ac:dyDescent="0.25">
      <c r="C471" s="111" t="s">
        <v>127</v>
      </c>
      <c r="D471" t="s">
        <v>4</v>
      </c>
      <c r="E471">
        <v>5.9203547191025585</v>
      </c>
      <c r="F471">
        <v>173445.75</v>
      </c>
    </row>
    <row r="472" spans="3:7" ht="30" hidden="1" x14ac:dyDescent="0.25">
      <c r="C472" s="111" t="s">
        <v>128</v>
      </c>
      <c r="D472" t="s">
        <v>4</v>
      </c>
      <c r="E472">
        <v>5.9203547191025585</v>
      </c>
      <c r="F472">
        <v>6341.21</v>
      </c>
      <c r="G472" s="434">
        <f t="shared" si="13"/>
        <v>37542.212548320334</v>
      </c>
    </row>
    <row r="473" spans="3:7" ht="30" hidden="1" x14ac:dyDescent="0.25">
      <c r="C473" s="111" t="s">
        <v>166</v>
      </c>
      <c r="D473" t="s">
        <v>4</v>
      </c>
      <c r="E473">
        <v>79.41750608765993</v>
      </c>
      <c r="F473">
        <v>224092.25999999998</v>
      </c>
    </row>
    <row r="474" spans="3:7" ht="30" hidden="1" x14ac:dyDescent="0.25">
      <c r="C474" s="111" t="s">
        <v>167</v>
      </c>
      <c r="D474" t="s">
        <v>4</v>
      </c>
      <c r="E474">
        <v>79.41750608765993</v>
      </c>
      <c r="F474">
        <v>17138.400000000001</v>
      </c>
      <c r="G474" s="434">
        <f t="shared" si="13"/>
        <v>1361088.9863327511</v>
      </c>
    </row>
    <row r="475" spans="3:7" hidden="1" x14ac:dyDescent="0.25">
      <c r="C475" s="111" t="s">
        <v>41</v>
      </c>
      <c r="G475" s="434">
        <f t="shared" si="13"/>
        <v>0</v>
      </c>
    </row>
    <row r="476" spans="3:7" ht="60" hidden="1" x14ac:dyDescent="0.25">
      <c r="C476" s="111" t="s">
        <v>168</v>
      </c>
      <c r="D476" t="s">
        <v>42</v>
      </c>
      <c r="E476">
        <v>260</v>
      </c>
      <c r="F476">
        <v>4608.5</v>
      </c>
      <c r="G476" s="434">
        <f t="shared" si="13"/>
        <v>1198210</v>
      </c>
    </row>
    <row r="477" spans="3:7" ht="30" hidden="1" x14ac:dyDescent="0.25">
      <c r="C477" s="111" t="s">
        <v>135</v>
      </c>
      <c r="D477" t="s">
        <v>4</v>
      </c>
      <c r="E477">
        <v>71.935000000000002</v>
      </c>
      <c r="F477">
        <v>61090.18</v>
      </c>
      <c r="G477" s="434">
        <f t="shared" si="13"/>
        <v>4394522.0982999997</v>
      </c>
    </row>
    <row r="478" spans="3:7" ht="45" hidden="1" x14ac:dyDescent="0.25">
      <c r="C478" s="111" t="s">
        <v>324</v>
      </c>
      <c r="D478" t="s">
        <v>4</v>
      </c>
      <c r="E478">
        <v>71.935000000000002</v>
      </c>
      <c r="F478">
        <v>66918.05</v>
      </c>
      <c r="G478" s="434">
        <f t="shared" si="13"/>
        <v>4813749.9267500006</v>
      </c>
    </row>
    <row r="479" spans="3:7" ht="75" hidden="1" x14ac:dyDescent="0.25">
      <c r="C479" s="111" t="s">
        <v>172</v>
      </c>
      <c r="D479" t="s">
        <v>39</v>
      </c>
      <c r="E479">
        <v>62.611349999999995</v>
      </c>
      <c r="F479">
        <v>126467.22</v>
      </c>
      <c r="G479" s="434">
        <f t="shared" si="13"/>
        <v>7918283.3749469994</v>
      </c>
    </row>
    <row r="480" spans="3:7" ht="90" hidden="1" x14ac:dyDescent="0.25">
      <c r="C480" s="111" t="s">
        <v>170</v>
      </c>
      <c r="D480" t="s">
        <v>36</v>
      </c>
      <c r="E480">
        <v>885.1702499999999</v>
      </c>
      <c r="F480">
        <v>48343.01</v>
      </c>
      <c r="G480" s="434">
        <f t="shared" si="13"/>
        <v>42791794.247452497</v>
      </c>
    </row>
    <row r="481" spans="1:8" hidden="1" x14ac:dyDescent="0.25">
      <c r="C481" s="111" t="s">
        <v>174</v>
      </c>
      <c r="D481" t="s">
        <v>5</v>
      </c>
      <c r="E481">
        <v>10</v>
      </c>
      <c r="F481">
        <v>442561.1</v>
      </c>
      <c r="G481" s="434">
        <f t="shared" si="13"/>
        <v>4425611</v>
      </c>
    </row>
    <row r="482" spans="1:8" ht="60" hidden="1" x14ac:dyDescent="0.25">
      <c r="C482" s="111" t="s">
        <v>229</v>
      </c>
      <c r="D482" t="s">
        <v>9</v>
      </c>
      <c r="E482">
        <v>2</v>
      </c>
      <c r="F482">
        <v>3679039.02</v>
      </c>
      <c r="G482" s="434">
        <f t="shared" si="13"/>
        <v>7358078.04</v>
      </c>
    </row>
    <row r="483" spans="1:8" hidden="1" x14ac:dyDescent="0.25">
      <c r="A483" s="431"/>
      <c r="B483" s="431"/>
      <c r="C483" s="432"/>
      <c r="D483" s="431"/>
      <c r="E483" s="431"/>
      <c r="F483" s="431"/>
      <c r="G483" s="434">
        <f t="shared" si="13"/>
        <v>0</v>
      </c>
      <c r="H483" s="434">
        <f>SUM(G442:G482)</f>
        <v>309768642.02163506</v>
      </c>
    </row>
    <row r="484" spans="1:8" hidden="1" x14ac:dyDescent="0.25">
      <c r="C484" s="111" t="s">
        <v>103</v>
      </c>
      <c r="D484" t="s">
        <v>4</v>
      </c>
      <c r="E484">
        <v>467.44</v>
      </c>
      <c r="F484">
        <v>1984.34</v>
      </c>
      <c r="G484" s="434">
        <f t="shared" si="13"/>
        <v>927559.88959999999</v>
      </c>
    </row>
    <row r="485" spans="1:8" ht="45" hidden="1" x14ac:dyDescent="0.25">
      <c r="C485" s="111" t="s">
        <v>147</v>
      </c>
      <c r="D485" t="s">
        <v>36</v>
      </c>
      <c r="E485">
        <v>115.86099999999999</v>
      </c>
      <c r="F485">
        <v>24481</v>
      </c>
      <c r="G485" s="434">
        <f t="shared" si="13"/>
        <v>2836393.1409999998</v>
      </c>
    </row>
    <row r="486" spans="1:8" hidden="1" x14ac:dyDescent="0.25">
      <c r="C486" s="111" t="s">
        <v>318</v>
      </c>
      <c r="D486" t="s">
        <v>36</v>
      </c>
      <c r="E486">
        <v>127.15199999999999</v>
      </c>
      <c r="F486">
        <v>18650.099999999999</v>
      </c>
      <c r="G486" s="434">
        <f t="shared" si="13"/>
        <v>2371397.5151999998</v>
      </c>
    </row>
    <row r="487" spans="1:8" hidden="1" x14ac:dyDescent="0.25">
      <c r="C487" s="111" t="s">
        <v>7</v>
      </c>
      <c r="G487" s="434">
        <f t="shared" si="13"/>
        <v>0</v>
      </c>
    </row>
    <row r="488" spans="1:8" ht="30" hidden="1" x14ac:dyDescent="0.25">
      <c r="C488" s="111" t="s">
        <v>319</v>
      </c>
      <c r="D488" t="s">
        <v>39</v>
      </c>
      <c r="E488">
        <v>108.04693903999998</v>
      </c>
      <c r="F488">
        <v>10710.16</v>
      </c>
      <c r="G488" s="434">
        <f t="shared" si="13"/>
        <v>1157200.0046286462</v>
      </c>
    </row>
    <row r="489" spans="1:8" ht="45" hidden="1" x14ac:dyDescent="0.25">
      <c r="C489" s="111" t="s">
        <v>163</v>
      </c>
      <c r="D489" t="s">
        <v>39</v>
      </c>
      <c r="E489">
        <v>432.18775615999994</v>
      </c>
      <c r="F489">
        <v>25085.75</v>
      </c>
      <c r="G489" s="434">
        <f t="shared" si="13"/>
        <v>10841754.004090719</v>
      </c>
    </row>
    <row r="490" spans="1:8" ht="45" hidden="1" x14ac:dyDescent="0.25">
      <c r="C490" s="111" t="s">
        <v>164</v>
      </c>
      <c r="D490" t="s">
        <v>39</v>
      </c>
      <c r="E490">
        <v>51.154378240000057</v>
      </c>
      <c r="F490">
        <v>32028.15</v>
      </c>
      <c r="G490" s="434">
        <f t="shared" si="13"/>
        <v>1638380.0994274579</v>
      </c>
    </row>
    <row r="491" spans="1:8" ht="45" hidden="1" x14ac:dyDescent="0.25">
      <c r="C491" s="111" t="s">
        <v>149</v>
      </c>
      <c r="D491" t="s">
        <v>39</v>
      </c>
      <c r="E491">
        <v>12.788594560000014</v>
      </c>
      <c r="F491">
        <v>12611.56</v>
      </c>
      <c r="G491" s="434">
        <f t="shared" si="13"/>
        <v>161284.12760911378</v>
      </c>
    </row>
    <row r="492" spans="1:8" ht="45" hidden="1" x14ac:dyDescent="0.25">
      <c r="C492" s="111" t="s">
        <v>150</v>
      </c>
      <c r="D492" t="s">
        <v>39</v>
      </c>
      <c r="E492">
        <v>45.006314400000008</v>
      </c>
      <c r="F492">
        <v>347498.07</v>
      </c>
      <c r="G492" s="434">
        <f t="shared" si="13"/>
        <v>15639607.391813211</v>
      </c>
    </row>
    <row r="493" spans="1:8" hidden="1" x14ac:dyDescent="0.25">
      <c r="C493" s="111" t="s">
        <v>329</v>
      </c>
      <c r="D493" t="s">
        <v>39</v>
      </c>
      <c r="E493">
        <v>180.02525760000003</v>
      </c>
      <c r="F493">
        <v>125000</v>
      </c>
      <c r="G493" s="434">
        <f t="shared" si="13"/>
        <v>22503157.200000003</v>
      </c>
    </row>
    <row r="494" spans="1:8" hidden="1" x14ac:dyDescent="0.25">
      <c r="C494" s="111" t="s">
        <v>110</v>
      </c>
      <c r="D494" t="s">
        <v>36</v>
      </c>
      <c r="E494">
        <v>1714.0673340000001</v>
      </c>
      <c r="F494">
        <v>20628.04</v>
      </c>
      <c r="G494" s="434">
        <f t="shared" si="13"/>
        <v>35357849.528445363</v>
      </c>
    </row>
    <row r="495" spans="1:8" hidden="1" x14ac:dyDescent="0.25">
      <c r="C495" s="111" t="s">
        <v>109</v>
      </c>
      <c r="D495" t="s">
        <v>36</v>
      </c>
      <c r="E495">
        <v>190.45192600000001</v>
      </c>
      <c r="F495">
        <v>38347.760000000002</v>
      </c>
      <c r="G495" s="434">
        <f t="shared" si="13"/>
        <v>7303404.7497857613</v>
      </c>
    </row>
    <row r="496" spans="1:8" hidden="1" x14ac:dyDescent="0.25">
      <c r="C496" s="111" t="s">
        <v>106</v>
      </c>
      <c r="D496" t="s">
        <v>39</v>
      </c>
      <c r="E496">
        <v>92.271394778038015</v>
      </c>
      <c r="F496">
        <v>109685.67</v>
      </c>
      <c r="G496" s="434">
        <f t="shared" si="13"/>
        <v>10120849.758063601</v>
      </c>
    </row>
    <row r="497" spans="3:7" ht="30" hidden="1" x14ac:dyDescent="0.25">
      <c r="C497" s="111" t="s">
        <v>107</v>
      </c>
      <c r="D497" t="s">
        <v>39</v>
      </c>
      <c r="E497">
        <v>495.40132057690704</v>
      </c>
      <c r="F497">
        <v>19163.82</v>
      </c>
      <c r="G497" s="434">
        <f t="shared" si="13"/>
        <v>9493781.7352981418</v>
      </c>
    </row>
    <row r="498" spans="3:7" ht="30" hidden="1" x14ac:dyDescent="0.25">
      <c r="C498" s="111" t="s">
        <v>108</v>
      </c>
      <c r="D498" t="s">
        <v>39</v>
      </c>
      <c r="E498">
        <v>139.82172378240281</v>
      </c>
      <c r="F498">
        <v>122244.08</v>
      </c>
      <c r="G498" s="434">
        <f t="shared" si="13"/>
        <v>17092377.987793952</v>
      </c>
    </row>
    <row r="499" spans="3:7" hidden="1" x14ac:dyDescent="0.25">
      <c r="C499" s="111" t="s">
        <v>111</v>
      </c>
      <c r="D499" t="s">
        <v>39</v>
      </c>
      <c r="E499">
        <v>5.2778756580308528</v>
      </c>
      <c r="F499">
        <v>132790.07999999999</v>
      </c>
      <c r="G499" s="434">
        <f t="shared" si="13"/>
        <v>700849.53085996956</v>
      </c>
    </row>
    <row r="500" spans="3:7" ht="30" hidden="1" x14ac:dyDescent="0.25">
      <c r="C500" s="111" t="s">
        <v>153</v>
      </c>
      <c r="D500" t="s">
        <v>40</v>
      </c>
      <c r="E500">
        <v>3338.0791942309288</v>
      </c>
      <c r="F500">
        <v>2176.8000000000002</v>
      </c>
      <c r="G500" s="434">
        <f t="shared" si="13"/>
        <v>7266330.7900018869</v>
      </c>
    </row>
    <row r="501" spans="3:7" hidden="1" x14ac:dyDescent="0.25">
      <c r="C501" s="111" t="s">
        <v>27</v>
      </c>
      <c r="G501" s="434">
        <f t="shared" si="13"/>
        <v>0</v>
      </c>
    </row>
    <row r="502" spans="3:7" ht="30" hidden="1" x14ac:dyDescent="0.25">
      <c r="C502" s="111" t="s">
        <v>328</v>
      </c>
      <c r="D502" t="s">
        <v>4</v>
      </c>
      <c r="E502">
        <v>11.12</v>
      </c>
      <c r="F502">
        <v>760913.61</v>
      </c>
      <c r="G502" s="434">
        <f t="shared" si="13"/>
        <v>8461359.3432</v>
      </c>
    </row>
    <row r="503" spans="3:7" ht="30" x14ac:dyDescent="0.25">
      <c r="C503" s="111" t="s">
        <v>165</v>
      </c>
      <c r="D503" t="s">
        <v>48</v>
      </c>
      <c r="E503">
        <v>11</v>
      </c>
      <c r="F503">
        <v>1219802.8600000001</v>
      </c>
      <c r="G503" s="434">
        <f t="shared" si="13"/>
        <v>13417831.460000001</v>
      </c>
    </row>
    <row r="504" spans="3:7" ht="30" hidden="1" x14ac:dyDescent="0.25">
      <c r="C504" s="111" t="s">
        <v>136</v>
      </c>
      <c r="D504" t="s">
        <v>39</v>
      </c>
      <c r="E504">
        <v>2.3486949714324501</v>
      </c>
      <c r="F504">
        <v>694744.33</v>
      </c>
      <c r="G504" s="434">
        <f t="shared" si="13"/>
        <v>1631742.5143022067</v>
      </c>
    </row>
    <row r="505" spans="3:7" ht="30" hidden="1" x14ac:dyDescent="0.25">
      <c r="C505" s="111" t="s">
        <v>134</v>
      </c>
      <c r="D505" t="s">
        <v>39</v>
      </c>
      <c r="E505">
        <v>1.1000000000000001</v>
      </c>
      <c r="F505">
        <v>781423.03</v>
      </c>
      <c r="G505" s="434">
        <f t="shared" si="13"/>
        <v>859565.3330000001</v>
      </c>
    </row>
    <row r="506" spans="3:7" ht="75" hidden="1" x14ac:dyDescent="0.25">
      <c r="C506" s="111" t="s">
        <v>243</v>
      </c>
      <c r="D506" t="s">
        <v>4</v>
      </c>
      <c r="E506">
        <v>1.5</v>
      </c>
      <c r="F506">
        <v>561425.17000000004</v>
      </c>
      <c r="G506" s="434">
        <f t="shared" si="13"/>
        <v>842137.75500000012</v>
      </c>
    </row>
    <row r="507" spans="3:7" ht="45" hidden="1" x14ac:dyDescent="0.25">
      <c r="C507" s="111" t="s">
        <v>309</v>
      </c>
      <c r="D507" t="s">
        <v>39</v>
      </c>
      <c r="E507">
        <v>0.90453809428573584</v>
      </c>
      <c r="F507">
        <v>1080478.21</v>
      </c>
      <c r="G507" s="434">
        <f t="shared" si="13"/>
        <v>977333.70099066303</v>
      </c>
    </row>
    <row r="508" spans="3:7" hidden="1" x14ac:dyDescent="0.25">
      <c r="C508" s="111" t="s">
        <v>129</v>
      </c>
      <c r="G508" s="434">
        <f t="shared" si="13"/>
        <v>0</v>
      </c>
    </row>
    <row r="509" spans="3:7" ht="30" hidden="1" x14ac:dyDescent="0.25">
      <c r="C509" s="111" t="s">
        <v>121</v>
      </c>
      <c r="D509" t="s">
        <v>4</v>
      </c>
      <c r="E509">
        <v>0</v>
      </c>
      <c r="F509">
        <v>67290.929999999993</v>
      </c>
      <c r="G509" s="434">
        <f t="shared" ref="G509:G572" si="14">+E509*F509</f>
        <v>0</v>
      </c>
    </row>
    <row r="510" spans="3:7" ht="30" hidden="1" x14ac:dyDescent="0.25">
      <c r="C510" s="111" t="s">
        <v>122</v>
      </c>
      <c r="D510" t="s">
        <v>4</v>
      </c>
      <c r="E510">
        <v>0</v>
      </c>
      <c r="F510">
        <v>4284.6000000000004</v>
      </c>
      <c r="G510" s="434">
        <f t="shared" si="14"/>
        <v>0</v>
      </c>
    </row>
    <row r="511" spans="3:7" ht="30" hidden="1" x14ac:dyDescent="0.25">
      <c r="C511" s="111" t="s">
        <v>123</v>
      </c>
      <c r="D511" t="s">
        <v>4</v>
      </c>
      <c r="E511">
        <v>250.83386974986274</v>
      </c>
      <c r="F511">
        <v>99174.18</v>
      </c>
    </row>
    <row r="512" spans="3:7" ht="30" hidden="1" x14ac:dyDescent="0.25">
      <c r="C512" s="111" t="s">
        <v>124</v>
      </c>
      <c r="D512" t="s">
        <v>4</v>
      </c>
      <c r="E512">
        <v>250.83386974986274</v>
      </c>
      <c r="F512">
        <v>4455.99</v>
      </c>
      <c r="G512" s="434">
        <f t="shared" si="14"/>
        <v>1117713.2152666908</v>
      </c>
    </row>
    <row r="513" spans="1:8" ht="30" hidden="1" x14ac:dyDescent="0.25">
      <c r="C513" s="111" t="s">
        <v>127</v>
      </c>
      <c r="D513" t="s">
        <v>4</v>
      </c>
      <c r="E513">
        <v>207.24224015587009</v>
      </c>
      <c r="F513">
        <v>173445.75</v>
      </c>
    </row>
    <row r="514" spans="1:8" ht="30" hidden="1" x14ac:dyDescent="0.25">
      <c r="C514" s="111" t="s">
        <v>128</v>
      </c>
      <c r="D514" t="s">
        <v>4</v>
      </c>
      <c r="E514">
        <v>207.24224015587009</v>
      </c>
      <c r="F514">
        <v>6341.21</v>
      </c>
      <c r="G514" s="434">
        <f t="shared" si="14"/>
        <v>1314166.565698805</v>
      </c>
    </row>
    <row r="515" spans="1:8" hidden="1" x14ac:dyDescent="0.25">
      <c r="C515" s="111" t="s">
        <v>41</v>
      </c>
      <c r="G515" s="434">
        <f t="shared" si="14"/>
        <v>0</v>
      </c>
    </row>
    <row r="516" spans="1:8" ht="60" hidden="1" x14ac:dyDescent="0.25">
      <c r="C516" s="111" t="s">
        <v>168</v>
      </c>
      <c r="D516" t="s">
        <v>42</v>
      </c>
      <c r="E516">
        <v>260</v>
      </c>
      <c r="F516">
        <v>4608.5</v>
      </c>
      <c r="G516" s="434">
        <f t="shared" si="14"/>
        <v>1198210</v>
      </c>
    </row>
    <row r="517" spans="1:8" ht="30" hidden="1" x14ac:dyDescent="0.25">
      <c r="C517" s="111" t="s">
        <v>135</v>
      </c>
      <c r="D517" t="s">
        <v>4</v>
      </c>
      <c r="E517">
        <v>46.744</v>
      </c>
      <c r="F517">
        <v>61090.18</v>
      </c>
      <c r="G517" s="434">
        <f t="shared" si="14"/>
        <v>2855599.3739200002</v>
      </c>
    </row>
    <row r="518" spans="1:8" ht="45" hidden="1" x14ac:dyDescent="0.25">
      <c r="C518" s="111" t="s">
        <v>324</v>
      </c>
      <c r="D518" t="s">
        <v>4</v>
      </c>
      <c r="E518">
        <v>46.744</v>
      </c>
      <c r="F518">
        <v>66918.05</v>
      </c>
      <c r="G518" s="434">
        <f t="shared" si="14"/>
        <v>3128017.3292</v>
      </c>
    </row>
    <row r="519" spans="1:8" ht="75" hidden="1" x14ac:dyDescent="0.25">
      <c r="C519" s="111" t="s">
        <v>172</v>
      </c>
      <c r="D519" t="s">
        <v>39</v>
      </c>
      <c r="E519">
        <v>67.464899999999986</v>
      </c>
      <c r="F519">
        <v>126467.22</v>
      </c>
      <c r="G519" s="434">
        <f t="shared" si="14"/>
        <v>8532098.3505779989</v>
      </c>
    </row>
    <row r="520" spans="1:8" ht="30" hidden="1" x14ac:dyDescent="0.25">
      <c r="C520" s="111" t="s">
        <v>132</v>
      </c>
      <c r="D520" t="s">
        <v>39</v>
      </c>
      <c r="E520">
        <v>23.1722</v>
      </c>
      <c r="F520">
        <v>630206.52</v>
      </c>
      <c r="G520" s="434">
        <f t="shared" si="14"/>
        <v>14603271.522744</v>
      </c>
    </row>
    <row r="521" spans="1:8" ht="90" hidden="1" x14ac:dyDescent="0.25">
      <c r="C521" s="111" t="s">
        <v>170</v>
      </c>
      <c r="D521" t="s">
        <v>36</v>
      </c>
      <c r="E521">
        <v>127.15199999999999</v>
      </c>
      <c r="F521">
        <v>48343.01</v>
      </c>
      <c r="G521" s="434">
        <f t="shared" si="14"/>
        <v>6146910.4075199999</v>
      </c>
    </row>
    <row r="522" spans="1:8" hidden="1" x14ac:dyDescent="0.25">
      <c r="C522" s="111" t="s">
        <v>174</v>
      </c>
      <c r="D522" t="s">
        <v>5</v>
      </c>
      <c r="E522">
        <v>10</v>
      </c>
      <c r="F522">
        <v>442561.1</v>
      </c>
      <c r="G522" s="434">
        <f t="shared" si="14"/>
        <v>4425611</v>
      </c>
    </row>
    <row r="523" spans="1:8" ht="60" hidden="1" x14ac:dyDescent="0.25">
      <c r="C523" s="111" t="s">
        <v>229</v>
      </c>
      <c r="D523" t="s">
        <v>9</v>
      </c>
      <c r="E523">
        <v>3</v>
      </c>
      <c r="F523">
        <v>3679039.02</v>
      </c>
      <c r="G523" s="434">
        <f t="shared" si="14"/>
        <v>11037117.060000001</v>
      </c>
    </row>
    <row r="524" spans="1:8" hidden="1" x14ac:dyDescent="0.25">
      <c r="A524" s="431"/>
      <c r="B524" s="431"/>
      <c r="C524" s="432"/>
      <c r="D524" s="431"/>
      <c r="E524" s="431"/>
      <c r="F524" s="431"/>
      <c r="G524" s="434">
        <f t="shared" si="14"/>
        <v>0</v>
      </c>
      <c r="H524" s="434">
        <f>SUM(G484:G523)</f>
        <v>225960862.38503826</v>
      </c>
    </row>
    <row r="525" spans="1:8" hidden="1" x14ac:dyDescent="0.25">
      <c r="C525" s="111" t="s">
        <v>103</v>
      </c>
      <c r="D525" t="s">
        <v>4</v>
      </c>
      <c r="E525">
        <v>182.63</v>
      </c>
      <c r="F525">
        <v>1984.34</v>
      </c>
      <c r="G525" s="434">
        <f t="shared" si="14"/>
        <v>362400.01419999998</v>
      </c>
    </row>
    <row r="526" spans="1:8" hidden="1" x14ac:dyDescent="0.25">
      <c r="C526" s="111" t="s">
        <v>318</v>
      </c>
      <c r="D526" t="s">
        <v>36</v>
      </c>
      <c r="E526">
        <v>101.628</v>
      </c>
      <c r="F526">
        <v>18650.099999999999</v>
      </c>
      <c r="G526" s="434">
        <f t="shared" si="14"/>
        <v>1895372.3627999998</v>
      </c>
    </row>
    <row r="527" spans="1:8" hidden="1" x14ac:dyDescent="0.25">
      <c r="C527" s="111" t="s">
        <v>7</v>
      </c>
      <c r="G527" s="434">
        <f t="shared" si="14"/>
        <v>0</v>
      </c>
    </row>
    <row r="528" spans="1:8" ht="30" hidden="1" x14ac:dyDescent="0.25">
      <c r="C528" s="111" t="s">
        <v>319</v>
      </c>
      <c r="D528" t="s">
        <v>39</v>
      </c>
      <c r="E528">
        <v>35.786508619999999</v>
      </c>
      <c r="F528">
        <v>10710.16</v>
      </c>
      <c r="G528" s="434">
        <f t="shared" si="14"/>
        <v>383279.23316157918</v>
      </c>
    </row>
    <row r="529" spans="3:7" ht="45" hidden="1" x14ac:dyDescent="0.25">
      <c r="C529" s="111" t="s">
        <v>163</v>
      </c>
      <c r="D529" t="s">
        <v>39</v>
      </c>
      <c r="E529">
        <v>143.14603448</v>
      </c>
      <c r="F529">
        <v>25085.75</v>
      </c>
      <c r="G529" s="434">
        <f t="shared" si="14"/>
        <v>3590925.6344566601</v>
      </c>
    </row>
    <row r="530" spans="3:7" ht="45" hidden="1" x14ac:dyDescent="0.25">
      <c r="C530" s="111" t="s">
        <v>150</v>
      </c>
      <c r="D530" t="s">
        <v>39</v>
      </c>
      <c r="E530">
        <v>12.38301798</v>
      </c>
      <c r="F530">
        <v>347498.07</v>
      </c>
      <c r="G530" s="434">
        <f t="shared" si="14"/>
        <v>4303074.8488252982</v>
      </c>
    </row>
    <row r="531" spans="3:7" hidden="1" x14ac:dyDescent="0.25">
      <c r="C531" s="111" t="s">
        <v>329</v>
      </c>
      <c r="D531" t="s">
        <v>39</v>
      </c>
      <c r="E531">
        <v>49.53207192</v>
      </c>
      <c r="F531">
        <v>125000</v>
      </c>
      <c r="G531" s="434">
        <f t="shared" si="14"/>
        <v>6191508.9900000002</v>
      </c>
    </row>
    <row r="532" spans="3:7" hidden="1" x14ac:dyDescent="0.25">
      <c r="C532" s="111" t="s">
        <v>110</v>
      </c>
      <c r="D532" t="s">
        <v>36</v>
      </c>
      <c r="E532">
        <v>496.06132500000001</v>
      </c>
      <c r="F532">
        <v>20628.04</v>
      </c>
      <c r="G532" s="434">
        <f t="shared" si="14"/>
        <v>10232772.854553001</v>
      </c>
    </row>
    <row r="533" spans="3:7" hidden="1" x14ac:dyDescent="0.25">
      <c r="C533" s="111" t="s">
        <v>109</v>
      </c>
      <c r="D533" t="s">
        <v>36</v>
      </c>
      <c r="E533">
        <v>55.117925000000007</v>
      </c>
      <c r="F533">
        <v>38347.760000000002</v>
      </c>
      <c r="G533" s="434">
        <f t="shared" si="14"/>
        <v>2113648.9595980002</v>
      </c>
    </row>
    <row r="534" spans="3:7" hidden="1" x14ac:dyDescent="0.25">
      <c r="C534" s="111" t="s">
        <v>106</v>
      </c>
      <c r="D534" t="s">
        <v>39</v>
      </c>
      <c r="E534">
        <v>29.105158802959952</v>
      </c>
      <c r="F534">
        <v>109685.67</v>
      </c>
      <c r="G534" s="434">
        <f t="shared" si="14"/>
        <v>3192418.8437590604</v>
      </c>
    </row>
    <row r="535" spans="3:7" ht="30" hidden="1" x14ac:dyDescent="0.25">
      <c r="C535" s="111" t="s">
        <v>107</v>
      </c>
      <c r="D535" t="s">
        <v>39</v>
      </c>
      <c r="E535">
        <v>143.82701204163479</v>
      </c>
      <c r="F535">
        <v>19163.82</v>
      </c>
      <c r="G535" s="434">
        <f t="shared" si="14"/>
        <v>2756274.9699037215</v>
      </c>
    </row>
    <row r="536" spans="3:7" ht="30" hidden="1" x14ac:dyDescent="0.25">
      <c r="C536" s="111" t="s">
        <v>108</v>
      </c>
      <c r="D536" t="s">
        <v>39</v>
      </c>
      <c r="E536">
        <v>43.002207426769864</v>
      </c>
      <c r="F536">
        <v>122244.08</v>
      </c>
      <c r="G536" s="434">
        <f t="shared" si="14"/>
        <v>5256765.2848546496</v>
      </c>
    </row>
    <row r="537" spans="3:7" hidden="1" x14ac:dyDescent="0.25">
      <c r="C537" s="111" t="s">
        <v>111</v>
      </c>
      <c r="D537" t="s">
        <v>39</v>
      </c>
      <c r="E537">
        <v>1.7592918860102844</v>
      </c>
      <c r="F537">
        <v>132790.07999999999</v>
      </c>
      <c r="G537" s="434">
        <f t="shared" si="14"/>
        <v>233616.51028665653</v>
      </c>
    </row>
    <row r="538" spans="3:7" ht="30" hidden="1" x14ac:dyDescent="0.25">
      <c r="C538" s="111" t="s">
        <v>153</v>
      </c>
      <c r="D538" t="s">
        <v>40</v>
      </c>
      <c r="E538">
        <v>987.79912844375508</v>
      </c>
      <c r="F538">
        <v>2176.8000000000002</v>
      </c>
      <c r="G538" s="434">
        <f t="shared" si="14"/>
        <v>2150241.142796366</v>
      </c>
    </row>
    <row r="539" spans="3:7" hidden="1" x14ac:dyDescent="0.25">
      <c r="C539" s="111" t="s">
        <v>27</v>
      </c>
      <c r="G539" s="434">
        <f t="shared" si="14"/>
        <v>0</v>
      </c>
    </row>
    <row r="540" spans="3:7" ht="30" hidden="1" x14ac:dyDescent="0.25">
      <c r="C540" s="111" t="s">
        <v>328</v>
      </c>
      <c r="D540" t="s">
        <v>4</v>
      </c>
      <c r="E540">
        <v>3.080000000000001</v>
      </c>
      <c r="F540">
        <v>760913.61</v>
      </c>
      <c r="G540" s="434">
        <f t="shared" si="14"/>
        <v>2343613.9188000006</v>
      </c>
    </row>
    <row r="541" spans="3:7" ht="30" x14ac:dyDescent="0.25">
      <c r="C541" s="111" t="s">
        <v>165</v>
      </c>
      <c r="D541" t="s">
        <v>48</v>
      </c>
      <c r="E541">
        <v>5</v>
      </c>
      <c r="F541">
        <v>1219802.8600000001</v>
      </c>
      <c r="G541" s="434">
        <f t="shared" si="14"/>
        <v>6099014.3000000007</v>
      </c>
    </row>
    <row r="542" spans="3:7" ht="30" hidden="1" x14ac:dyDescent="0.25">
      <c r="C542" s="111" t="s">
        <v>136</v>
      </c>
      <c r="D542" t="s">
        <v>39</v>
      </c>
      <c r="E542">
        <v>0.89324999999999988</v>
      </c>
      <c r="F542">
        <v>694744.33</v>
      </c>
      <c r="G542" s="434">
        <f t="shared" si="14"/>
        <v>620580.37277249992</v>
      </c>
    </row>
    <row r="543" spans="3:7" ht="30" hidden="1" x14ac:dyDescent="0.25">
      <c r="C543" s="111" t="s">
        <v>134</v>
      </c>
      <c r="D543" t="s">
        <v>39</v>
      </c>
      <c r="E543">
        <v>1.1000000000000001</v>
      </c>
      <c r="F543">
        <v>781423.03</v>
      </c>
      <c r="G543" s="434">
        <f t="shared" si="14"/>
        <v>859565.3330000001</v>
      </c>
    </row>
    <row r="544" spans="3:7" ht="75" hidden="1" x14ac:dyDescent="0.25">
      <c r="C544" s="111" t="s">
        <v>243</v>
      </c>
      <c r="D544" t="s">
        <v>4</v>
      </c>
      <c r="E544">
        <v>1.5</v>
      </c>
      <c r="F544">
        <v>561425.17000000004</v>
      </c>
      <c r="G544" s="434">
        <f t="shared" si="14"/>
        <v>842137.75500000012</v>
      </c>
    </row>
    <row r="545" spans="1:8" ht="45" hidden="1" x14ac:dyDescent="0.25">
      <c r="C545" s="111" t="s">
        <v>309</v>
      </c>
      <c r="D545" t="s">
        <v>39</v>
      </c>
      <c r="E545">
        <v>0.63492620993305093</v>
      </c>
      <c r="F545">
        <v>1080478.21</v>
      </c>
      <c r="G545" s="434">
        <f t="shared" si="14"/>
        <v>686023.93479054712</v>
      </c>
    </row>
    <row r="546" spans="1:8" hidden="1" x14ac:dyDescent="0.25">
      <c r="C546" s="111" t="s">
        <v>129</v>
      </c>
      <c r="G546" s="434">
        <f t="shared" si="14"/>
        <v>0</v>
      </c>
    </row>
    <row r="547" spans="1:8" ht="30" hidden="1" x14ac:dyDescent="0.25">
      <c r="C547" s="111" t="s">
        <v>121</v>
      </c>
      <c r="D547" t="s">
        <v>4</v>
      </c>
      <c r="E547">
        <v>0</v>
      </c>
      <c r="F547">
        <v>67290.929999999993</v>
      </c>
      <c r="G547" s="434">
        <f t="shared" si="14"/>
        <v>0</v>
      </c>
    </row>
    <row r="548" spans="1:8" ht="30" hidden="1" x14ac:dyDescent="0.25">
      <c r="C548" s="111" t="s">
        <v>122</v>
      </c>
      <c r="D548" t="s">
        <v>4</v>
      </c>
      <c r="E548">
        <v>0</v>
      </c>
      <c r="F548">
        <v>4284.6000000000004</v>
      </c>
      <c r="G548" s="434">
        <f t="shared" si="14"/>
        <v>0</v>
      </c>
    </row>
    <row r="549" spans="1:8" ht="30" hidden="1" x14ac:dyDescent="0.25">
      <c r="C549" s="111" t="s">
        <v>123</v>
      </c>
      <c r="D549" t="s">
        <v>4</v>
      </c>
      <c r="E549">
        <v>177.64829962258781</v>
      </c>
      <c r="F549">
        <v>99174.18</v>
      </c>
    </row>
    <row r="550" spans="1:8" ht="30" hidden="1" x14ac:dyDescent="0.25">
      <c r="C550" s="111" t="s">
        <v>124</v>
      </c>
      <c r="D550" t="s">
        <v>4</v>
      </c>
      <c r="E550">
        <v>177.64829962258781</v>
      </c>
      <c r="F550">
        <v>4455.99</v>
      </c>
      <c r="G550" s="434">
        <f t="shared" si="14"/>
        <v>791599.04663525498</v>
      </c>
    </row>
    <row r="551" spans="1:8" hidden="1" x14ac:dyDescent="0.25">
      <c r="C551" s="111" t="s">
        <v>41</v>
      </c>
      <c r="G551" s="434">
        <f t="shared" si="14"/>
        <v>0</v>
      </c>
    </row>
    <row r="552" spans="1:8" ht="60" hidden="1" x14ac:dyDescent="0.25">
      <c r="C552" s="111" t="s">
        <v>168</v>
      </c>
      <c r="D552" t="s">
        <v>42</v>
      </c>
      <c r="E552">
        <v>260</v>
      </c>
      <c r="F552">
        <v>4608.5</v>
      </c>
      <c r="G552" s="434">
        <f t="shared" si="14"/>
        <v>1198210</v>
      </c>
    </row>
    <row r="553" spans="1:8" ht="30" hidden="1" x14ac:dyDescent="0.25">
      <c r="C553" s="111" t="s">
        <v>135</v>
      </c>
      <c r="D553" t="s">
        <v>4</v>
      </c>
      <c r="E553">
        <v>18.263000000000002</v>
      </c>
      <c r="F553">
        <v>61090.18</v>
      </c>
      <c r="G553" s="434">
        <f t="shared" si="14"/>
        <v>1115689.9573400002</v>
      </c>
    </row>
    <row r="554" spans="1:8" ht="45" hidden="1" x14ac:dyDescent="0.25">
      <c r="C554" s="111" t="s">
        <v>324</v>
      </c>
      <c r="D554" t="s">
        <v>4</v>
      </c>
      <c r="E554">
        <v>18.263000000000002</v>
      </c>
      <c r="F554">
        <v>66918.05</v>
      </c>
      <c r="G554" s="434">
        <f t="shared" si="14"/>
        <v>1222124.3471500003</v>
      </c>
    </row>
    <row r="555" spans="1:8" ht="75" hidden="1" x14ac:dyDescent="0.25">
      <c r="C555" s="111" t="s">
        <v>172</v>
      </c>
      <c r="D555" t="s">
        <v>39</v>
      </c>
      <c r="E555">
        <v>16.654599999999999</v>
      </c>
      <c r="F555">
        <v>126467.22</v>
      </c>
      <c r="G555" s="434">
        <f t="shared" si="14"/>
        <v>2106260.962212</v>
      </c>
    </row>
    <row r="556" spans="1:8" ht="90" hidden="1" x14ac:dyDescent="0.25">
      <c r="C556" s="111" t="s">
        <v>170</v>
      </c>
      <c r="D556" t="s">
        <v>36</v>
      </c>
      <c r="E556">
        <v>101.628</v>
      </c>
      <c r="F556">
        <v>48343.01</v>
      </c>
      <c r="G556" s="434">
        <f t="shared" si="14"/>
        <v>4913003.4202800002</v>
      </c>
    </row>
    <row r="557" spans="1:8" hidden="1" x14ac:dyDescent="0.25">
      <c r="C557" s="111" t="s">
        <v>174</v>
      </c>
      <c r="D557" t="s">
        <v>5</v>
      </c>
      <c r="E557">
        <v>4</v>
      </c>
      <c r="F557">
        <v>442561.1</v>
      </c>
      <c r="G557" s="434">
        <f t="shared" si="14"/>
        <v>1770244.4</v>
      </c>
    </row>
    <row r="558" spans="1:8" ht="60" hidden="1" x14ac:dyDescent="0.25">
      <c r="C558" s="111" t="s">
        <v>229</v>
      </c>
      <c r="D558" t="s">
        <v>9</v>
      </c>
      <c r="E558">
        <v>1</v>
      </c>
      <c r="F558">
        <v>3679039.02</v>
      </c>
      <c r="G558" s="434">
        <f t="shared" si="14"/>
        <v>3679039.02</v>
      </c>
    </row>
    <row r="559" spans="1:8" hidden="1" x14ac:dyDescent="0.25">
      <c r="A559" s="431"/>
      <c r="B559" s="431"/>
      <c r="C559" s="432"/>
      <c r="D559" s="431"/>
      <c r="E559" s="431"/>
      <c r="F559" s="431"/>
      <c r="G559" s="434">
        <f t="shared" si="14"/>
        <v>0</v>
      </c>
      <c r="H559" s="434">
        <f>SUM(G525:G558)</f>
        <v>70909406.417175293</v>
      </c>
    </row>
    <row r="560" spans="1:8" hidden="1" x14ac:dyDescent="0.25">
      <c r="C560" s="111" t="s">
        <v>103</v>
      </c>
      <c r="D560" t="s">
        <v>4</v>
      </c>
      <c r="E560">
        <v>66.11</v>
      </c>
      <c r="F560">
        <v>1984.34</v>
      </c>
      <c r="G560" s="434">
        <f t="shared" si="14"/>
        <v>131184.71739999999</v>
      </c>
    </row>
    <row r="561" spans="3:7" ht="45" hidden="1" x14ac:dyDescent="0.25">
      <c r="C561" s="111" t="s">
        <v>147</v>
      </c>
      <c r="D561" t="s">
        <v>36</v>
      </c>
      <c r="E561">
        <v>50.252999999999993</v>
      </c>
      <c r="F561">
        <v>24481</v>
      </c>
      <c r="G561" s="434">
        <f t="shared" si="14"/>
        <v>1230243.6929999997</v>
      </c>
    </row>
    <row r="562" spans="3:7" hidden="1" x14ac:dyDescent="0.25">
      <c r="C562" s="111" t="s">
        <v>7</v>
      </c>
      <c r="G562" s="434">
        <f t="shared" si="14"/>
        <v>0</v>
      </c>
    </row>
    <row r="563" spans="3:7" ht="30" hidden="1" x14ac:dyDescent="0.25">
      <c r="C563" s="111" t="s">
        <v>319</v>
      </c>
      <c r="D563" t="s">
        <v>39</v>
      </c>
      <c r="E563">
        <v>14.053342110000001</v>
      </c>
      <c r="F563">
        <v>10710.16</v>
      </c>
      <c r="G563" s="434">
        <f t="shared" si="14"/>
        <v>150513.5425328376</v>
      </c>
    </row>
    <row r="564" spans="3:7" ht="45" hidden="1" x14ac:dyDescent="0.25">
      <c r="C564" s="111" t="s">
        <v>163</v>
      </c>
      <c r="D564" t="s">
        <v>39</v>
      </c>
      <c r="E564">
        <v>56.213368440000004</v>
      </c>
      <c r="F564">
        <v>25085.75</v>
      </c>
      <c r="G564" s="434">
        <f t="shared" si="14"/>
        <v>1410154.5073437302</v>
      </c>
    </row>
    <row r="565" spans="3:7" ht="45" hidden="1" x14ac:dyDescent="0.25">
      <c r="C565" s="111" t="s">
        <v>150</v>
      </c>
      <c r="D565" t="s">
        <v>39</v>
      </c>
      <c r="E565">
        <v>4.08297519</v>
      </c>
      <c r="F565">
        <v>347498.07</v>
      </c>
      <c r="G565" s="434">
        <f t="shared" si="14"/>
        <v>1418825.9983828834</v>
      </c>
    </row>
    <row r="566" spans="3:7" hidden="1" x14ac:dyDescent="0.25">
      <c r="C566" s="111" t="s">
        <v>329</v>
      </c>
      <c r="D566" t="s">
        <v>39</v>
      </c>
      <c r="E566">
        <v>16.33190076</v>
      </c>
      <c r="F566">
        <v>125000</v>
      </c>
      <c r="G566" s="434">
        <f t="shared" si="14"/>
        <v>2041487.595</v>
      </c>
    </row>
    <row r="567" spans="3:7" hidden="1" x14ac:dyDescent="0.25">
      <c r="C567" s="111" t="s">
        <v>110</v>
      </c>
      <c r="D567" t="s">
        <v>36</v>
      </c>
      <c r="E567">
        <v>167.60408400000003</v>
      </c>
      <c r="F567">
        <v>20628.04</v>
      </c>
      <c r="G567" s="434">
        <f t="shared" si="14"/>
        <v>3457343.7489153608</v>
      </c>
    </row>
    <row r="568" spans="3:7" hidden="1" x14ac:dyDescent="0.25">
      <c r="C568" s="111" t="s">
        <v>109</v>
      </c>
      <c r="D568" t="s">
        <v>36</v>
      </c>
      <c r="E568">
        <v>18.622676000000002</v>
      </c>
      <c r="F568">
        <v>38347.760000000002</v>
      </c>
      <c r="G568" s="434">
        <f t="shared" si="14"/>
        <v>714137.90980576014</v>
      </c>
    </row>
    <row r="569" spans="3:7" hidden="1" x14ac:dyDescent="0.25">
      <c r="C569" s="111" t="s">
        <v>106</v>
      </c>
      <c r="D569" t="s">
        <v>39</v>
      </c>
      <c r="E569">
        <v>10.465444379107385</v>
      </c>
      <c r="F569">
        <v>109685.67</v>
      </c>
      <c r="G569" s="434">
        <f t="shared" si="14"/>
        <v>1147909.2785701274</v>
      </c>
    </row>
    <row r="570" spans="3:7" ht="30" hidden="1" x14ac:dyDescent="0.25">
      <c r="C570" s="111" t="s">
        <v>107</v>
      </c>
      <c r="D570" t="s">
        <v>39</v>
      </c>
      <c r="E570">
        <v>41.017395769463782</v>
      </c>
      <c r="F570">
        <v>19163.82</v>
      </c>
      <c r="G570" s="434">
        <f t="shared" si="14"/>
        <v>786049.98939476535</v>
      </c>
    </row>
    <row r="571" spans="3:7" ht="30" hidden="1" x14ac:dyDescent="0.25">
      <c r="C571" s="111" t="s">
        <v>108</v>
      </c>
      <c r="D571" t="s">
        <v>39</v>
      </c>
      <c r="E571">
        <v>14.825318553273391</v>
      </c>
      <c r="F571">
        <v>122244.08</v>
      </c>
      <c r="G571" s="434">
        <f t="shared" si="14"/>
        <v>1812307.4272518368</v>
      </c>
    </row>
    <row r="572" spans="3:7" ht="30" hidden="1" x14ac:dyDescent="0.25">
      <c r="C572" s="111" t="s">
        <v>153</v>
      </c>
      <c r="D572" t="s">
        <v>40</v>
      </c>
      <c r="E572">
        <v>496.64190730536211</v>
      </c>
      <c r="F572">
        <v>2176.8000000000002</v>
      </c>
      <c r="G572" s="434">
        <f t="shared" si="14"/>
        <v>1081090.1038223123</v>
      </c>
    </row>
    <row r="573" spans="3:7" hidden="1" x14ac:dyDescent="0.25">
      <c r="C573" s="111" t="s">
        <v>27</v>
      </c>
      <c r="G573" s="434">
        <f t="shared" ref="G573:G636" si="15">+E573*F573</f>
        <v>0</v>
      </c>
    </row>
    <row r="574" spans="3:7" ht="30" hidden="1" x14ac:dyDescent="0.25">
      <c r="C574" s="111" t="s">
        <v>328</v>
      </c>
      <c r="D574" t="s">
        <v>4</v>
      </c>
      <c r="E574">
        <v>1.1900000000000002</v>
      </c>
      <c r="F574">
        <v>760913.61</v>
      </c>
      <c r="G574" s="434">
        <f t="shared" si="15"/>
        <v>905487.19590000017</v>
      </c>
    </row>
    <row r="575" spans="3:7" ht="30" x14ac:dyDescent="0.25">
      <c r="C575" s="111" t="s">
        <v>165</v>
      </c>
      <c r="D575" t="s">
        <v>48</v>
      </c>
      <c r="E575">
        <v>2</v>
      </c>
      <c r="F575">
        <v>1219802.8600000001</v>
      </c>
      <c r="G575" s="434">
        <f t="shared" si="15"/>
        <v>2439605.7200000002</v>
      </c>
    </row>
    <row r="576" spans="3:7" ht="30" hidden="1" x14ac:dyDescent="0.25">
      <c r="C576" s="111" t="s">
        <v>136</v>
      </c>
      <c r="D576" t="s">
        <v>39</v>
      </c>
      <c r="E576">
        <v>0.59549999999999992</v>
      </c>
      <c r="F576">
        <v>694744.33</v>
      </c>
      <c r="G576" s="434">
        <f t="shared" si="15"/>
        <v>413720.24851499993</v>
      </c>
    </row>
    <row r="577" spans="1:8" ht="30" hidden="1" x14ac:dyDescent="0.25">
      <c r="C577" s="111" t="s">
        <v>134</v>
      </c>
      <c r="D577" t="s">
        <v>39</v>
      </c>
      <c r="E577">
        <v>1.1000000000000001</v>
      </c>
      <c r="F577">
        <v>781423.03</v>
      </c>
      <c r="G577" s="434">
        <f t="shared" si="15"/>
        <v>859565.3330000001</v>
      </c>
    </row>
    <row r="578" spans="1:8" ht="75" hidden="1" x14ac:dyDescent="0.25">
      <c r="C578" s="111" t="s">
        <v>243</v>
      </c>
      <c r="D578" t="s">
        <v>4</v>
      </c>
      <c r="E578">
        <v>1.5</v>
      </c>
      <c r="F578">
        <v>561425.17000000004</v>
      </c>
      <c r="G578" s="434">
        <f t="shared" si="15"/>
        <v>842137.75500000012</v>
      </c>
    </row>
    <row r="579" spans="1:8" hidden="1" x14ac:dyDescent="0.25">
      <c r="C579" s="111" t="s">
        <v>129</v>
      </c>
      <c r="G579" s="434">
        <f t="shared" si="15"/>
        <v>0</v>
      </c>
    </row>
    <row r="580" spans="1:8" ht="30" hidden="1" x14ac:dyDescent="0.25">
      <c r="C580" s="111" t="s">
        <v>121</v>
      </c>
      <c r="D580" t="s">
        <v>4</v>
      </c>
      <c r="E580">
        <v>0</v>
      </c>
      <c r="F580">
        <v>67290.929999999993</v>
      </c>
      <c r="G580" s="434">
        <f t="shared" si="15"/>
        <v>0</v>
      </c>
    </row>
    <row r="581" spans="1:8" ht="30" hidden="1" x14ac:dyDescent="0.25">
      <c r="C581" s="111" t="s">
        <v>122</v>
      </c>
      <c r="D581" t="s">
        <v>4</v>
      </c>
      <c r="E581">
        <v>0</v>
      </c>
      <c r="F581">
        <v>4284.6000000000004</v>
      </c>
      <c r="G581" s="434">
        <f t="shared" si="15"/>
        <v>0</v>
      </c>
    </row>
    <row r="582" spans="1:8" ht="30" hidden="1" x14ac:dyDescent="0.25">
      <c r="C582" s="111" t="s">
        <v>123</v>
      </c>
      <c r="D582" t="s">
        <v>4</v>
      </c>
      <c r="E582">
        <v>64.653668685966196</v>
      </c>
      <c r="F582">
        <v>99174.18</v>
      </c>
    </row>
    <row r="583" spans="1:8" ht="30" hidden="1" x14ac:dyDescent="0.25">
      <c r="C583" s="111" t="s">
        <v>124</v>
      </c>
      <c r="D583" t="s">
        <v>4</v>
      </c>
      <c r="E583">
        <v>64.653668685966196</v>
      </c>
      <c r="F583">
        <v>4455.99</v>
      </c>
      <c r="G583" s="434">
        <f t="shared" si="15"/>
        <v>288096.10112797847</v>
      </c>
    </row>
    <row r="584" spans="1:8" hidden="1" x14ac:dyDescent="0.25">
      <c r="C584" s="111" t="s">
        <v>41</v>
      </c>
      <c r="G584" s="434">
        <f t="shared" si="15"/>
        <v>0</v>
      </c>
    </row>
    <row r="585" spans="1:8" ht="60" hidden="1" x14ac:dyDescent="0.25">
      <c r="C585" s="111" t="s">
        <v>168</v>
      </c>
      <c r="D585" t="s">
        <v>42</v>
      </c>
      <c r="E585">
        <v>260</v>
      </c>
      <c r="F585">
        <v>4608.5</v>
      </c>
      <c r="G585" s="434">
        <f t="shared" si="15"/>
        <v>1198210</v>
      </c>
    </row>
    <row r="586" spans="1:8" ht="30" hidden="1" x14ac:dyDescent="0.25">
      <c r="C586" s="111" t="s">
        <v>135</v>
      </c>
      <c r="D586" t="s">
        <v>4</v>
      </c>
      <c r="E586">
        <v>6.6110000000000007</v>
      </c>
      <c r="F586">
        <v>61090.18</v>
      </c>
      <c r="G586" s="434">
        <f t="shared" si="15"/>
        <v>403867.17998000002</v>
      </c>
    </row>
    <row r="587" spans="1:8" ht="45" hidden="1" x14ac:dyDescent="0.25">
      <c r="C587" s="111" t="s">
        <v>324</v>
      </c>
      <c r="D587" t="s">
        <v>4</v>
      </c>
      <c r="E587">
        <v>6.6110000000000007</v>
      </c>
      <c r="F587">
        <v>66918.05</v>
      </c>
      <c r="G587" s="434">
        <f t="shared" si="15"/>
        <v>442395.22855000006</v>
      </c>
    </row>
    <row r="588" spans="1:8" ht="75" hidden="1" x14ac:dyDescent="0.25">
      <c r="C588" s="111" t="s">
        <v>172</v>
      </c>
      <c r="D588" t="s">
        <v>39</v>
      </c>
      <c r="E588">
        <v>16.875899999999998</v>
      </c>
      <c r="F588">
        <v>126467.22</v>
      </c>
      <c r="G588" s="434">
        <f t="shared" si="15"/>
        <v>2134248.1579979998</v>
      </c>
    </row>
    <row r="589" spans="1:8" ht="30" hidden="1" x14ac:dyDescent="0.25">
      <c r="C589" s="111" t="s">
        <v>132</v>
      </c>
      <c r="D589" t="s">
        <v>39</v>
      </c>
      <c r="E589">
        <v>10.050599999999999</v>
      </c>
      <c r="F589">
        <v>630206.52</v>
      </c>
      <c r="G589" s="434">
        <f t="shared" si="15"/>
        <v>6333953.6499119997</v>
      </c>
    </row>
    <row r="590" spans="1:8" hidden="1" x14ac:dyDescent="0.25">
      <c r="C590" s="111" t="s">
        <v>174</v>
      </c>
      <c r="D590" t="s">
        <v>5</v>
      </c>
      <c r="E590">
        <v>2</v>
      </c>
      <c r="F590">
        <v>442561.1</v>
      </c>
      <c r="G590" s="434">
        <f t="shared" si="15"/>
        <v>885122.2</v>
      </c>
    </row>
    <row r="591" spans="1:8" ht="60" hidden="1" x14ac:dyDescent="0.25">
      <c r="C591" s="111" t="s">
        <v>229</v>
      </c>
      <c r="D591" t="s">
        <v>9</v>
      </c>
      <c r="E591">
        <v>1</v>
      </c>
      <c r="F591">
        <v>3679039.02</v>
      </c>
      <c r="G591" s="434">
        <f t="shared" si="15"/>
        <v>3679039.02</v>
      </c>
    </row>
    <row r="592" spans="1:8" hidden="1" x14ac:dyDescent="0.25">
      <c r="A592" s="431"/>
      <c r="B592" s="431"/>
      <c r="C592" s="432"/>
      <c r="D592" s="431"/>
      <c r="E592" s="431"/>
      <c r="F592" s="431"/>
      <c r="G592" s="434">
        <f t="shared" si="15"/>
        <v>0</v>
      </c>
      <c r="H592" s="434">
        <f>SUM(G560:G591)</f>
        <v>36206696.301402584</v>
      </c>
    </row>
    <row r="593" spans="3:7" hidden="1" x14ac:dyDescent="0.25">
      <c r="C593" s="111" t="s">
        <v>103</v>
      </c>
      <c r="D593" t="s">
        <v>4</v>
      </c>
      <c r="E593">
        <v>549.72</v>
      </c>
      <c r="F593">
        <v>1984.34</v>
      </c>
      <c r="G593" s="434">
        <f t="shared" si="15"/>
        <v>1090831.3848000001</v>
      </c>
    </row>
    <row r="594" spans="3:7" hidden="1" x14ac:dyDescent="0.25">
      <c r="C594" s="111" t="s">
        <v>7</v>
      </c>
      <c r="G594" s="434">
        <f t="shared" si="15"/>
        <v>0</v>
      </c>
    </row>
    <row r="595" spans="3:7" ht="30" hidden="1" x14ac:dyDescent="0.25">
      <c r="C595" s="111" t="s">
        <v>319</v>
      </c>
      <c r="D595" t="s">
        <v>39</v>
      </c>
      <c r="E595">
        <v>59.698577760000006</v>
      </c>
      <c r="F595">
        <v>10710.16</v>
      </c>
      <c r="G595" s="434">
        <f t="shared" si="15"/>
        <v>639381.3195820417</v>
      </c>
    </row>
    <row r="596" spans="3:7" ht="45" hidden="1" x14ac:dyDescent="0.25">
      <c r="C596" s="111" t="s">
        <v>163</v>
      </c>
      <c r="D596" t="s">
        <v>39</v>
      </c>
      <c r="E596">
        <v>238.79431104000003</v>
      </c>
      <c r="F596">
        <v>25085.75</v>
      </c>
      <c r="G596" s="434">
        <f t="shared" si="15"/>
        <v>5990334.3881716803</v>
      </c>
    </row>
    <row r="597" spans="3:7" ht="45" hidden="1" x14ac:dyDescent="0.25">
      <c r="C597" s="111" t="s">
        <v>164</v>
      </c>
      <c r="D597" t="s">
        <v>39</v>
      </c>
      <c r="E597">
        <v>3.2595539200000037</v>
      </c>
      <c r="F597">
        <v>32028.15</v>
      </c>
      <c r="G597" s="434">
        <f t="shared" si="15"/>
        <v>104397.48188284812</v>
      </c>
    </row>
    <row r="598" spans="3:7" ht="45" hidden="1" x14ac:dyDescent="0.25">
      <c r="C598" s="111" t="s">
        <v>149</v>
      </c>
      <c r="D598" t="s">
        <v>39</v>
      </c>
      <c r="E598">
        <v>0.81488848000000091</v>
      </c>
      <c r="F598">
        <v>12611.56</v>
      </c>
      <c r="G598" s="434">
        <f t="shared" si="15"/>
        <v>10277.014958828811</v>
      </c>
    </row>
    <row r="599" spans="3:7" ht="45" hidden="1" x14ac:dyDescent="0.25">
      <c r="C599" s="111" t="s">
        <v>150</v>
      </c>
      <c r="D599" t="s">
        <v>39</v>
      </c>
      <c r="E599">
        <v>21.013656960000002</v>
      </c>
      <c r="F599">
        <v>347498.07</v>
      </c>
      <c r="G599" s="434">
        <f t="shared" si="15"/>
        <v>7302205.2372420682</v>
      </c>
    </row>
    <row r="600" spans="3:7" hidden="1" x14ac:dyDescent="0.25">
      <c r="C600" s="111" t="s">
        <v>329</v>
      </c>
      <c r="D600" t="s">
        <v>39</v>
      </c>
      <c r="E600">
        <v>84.054627840000009</v>
      </c>
      <c r="F600">
        <v>125000</v>
      </c>
      <c r="G600" s="434">
        <f t="shared" si="15"/>
        <v>10506828.48</v>
      </c>
    </row>
    <row r="601" spans="3:7" hidden="1" x14ac:dyDescent="0.25">
      <c r="C601" s="111" t="s">
        <v>110</v>
      </c>
      <c r="D601" t="s">
        <v>36</v>
      </c>
      <c r="E601">
        <v>843.40461600000003</v>
      </c>
      <c r="F601">
        <v>20628.04</v>
      </c>
      <c r="G601" s="434">
        <f t="shared" si="15"/>
        <v>17397784.155032642</v>
      </c>
    </row>
    <row r="602" spans="3:7" hidden="1" x14ac:dyDescent="0.25">
      <c r="C602" s="111" t="s">
        <v>109</v>
      </c>
      <c r="D602" t="s">
        <v>36</v>
      </c>
      <c r="E602">
        <v>93.711624000000015</v>
      </c>
      <c r="F602">
        <v>38347.760000000002</v>
      </c>
      <c r="G602" s="434">
        <f t="shared" si="15"/>
        <v>3593630.8663622406</v>
      </c>
    </row>
    <row r="603" spans="3:7" hidden="1" x14ac:dyDescent="0.25">
      <c r="C603" s="111" t="s">
        <v>106</v>
      </c>
      <c r="D603" t="s">
        <v>39</v>
      </c>
      <c r="E603">
        <v>41.498034688166243</v>
      </c>
      <c r="F603">
        <v>109685.67</v>
      </c>
      <c r="G603" s="434">
        <f t="shared" si="15"/>
        <v>4551739.7384547554</v>
      </c>
    </row>
    <row r="604" spans="3:7" ht="30" hidden="1" x14ac:dyDescent="0.25">
      <c r="C604" s="111" t="s">
        <v>107</v>
      </c>
      <c r="D604" t="s">
        <v>39</v>
      </c>
      <c r="E604">
        <v>258.88195189284659</v>
      </c>
      <c r="F604">
        <v>19163.82</v>
      </c>
      <c r="G604" s="434">
        <f t="shared" si="15"/>
        <v>4961167.1273231711</v>
      </c>
    </row>
    <row r="605" spans="3:7" ht="30" hidden="1" x14ac:dyDescent="0.25">
      <c r="C605" s="111" t="s">
        <v>108</v>
      </c>
      <c r="D605" t="s">
        <v>39</v>
      </c>
      <c r="E605">
        <v>76.354912000480269</v>
      </c>
      <c r="F605">
        <v>122244.08</v>
      </c>
      <c r="G605" s="434">
        <f t="shared" si="15"/>
        <v>9333935.9709796701</v>
      </c>
    </row>
    <row r="606" spans="3:7" hidden="1" x14ac:dyDescent="0.25">
      <c r="C606" s="111" t="s">
        <v>111</v>
      </c>
      <c r="D606" t="s">
        <v>39</v>
      </c>
      <c r="E606">
        <v>3.5185837720205688</v>
      </c>
      <c r="F606">
        <v>132790.07999999999</v>
      </c>
      <c r="G606" s="434">
        <f t="shared" si="15"/>
        <v>467233.02057331306</v>
      </c>
    </row>
    <row r="607" spans="3:7" ht="30" hidden="1" x14ac:dyDescent="0.25">
      <c r="C607" s="111" t="s">
        <v>153</v>
      </c>
      <c r="D607" t="s">
        <v>40</v>
      </c>
      <c r="E607">
        <v>1522.7224787917403</v>
      </c>
      <c r="F607">
        <v>2176.8000000000002</v>
      </c>
      <c r="G607" s="434">
        <f t="shared" si="15"/>
        <v>3314662.2918338603</v>
      </c>
    </row>
    <row r="608" spans="3:7" hidden="1" x14ac:dyDescent="0.25">
      <c r="C608" s="111" t="s">
        <v>27</v>
      </c>
      <c r="G608" s="434">
        <f t="shared" si="15"/>
        <v>0</v>
      </c>
    </row>
    <row r="609" spans="3:7" ht="30" hidden="1" x14ac:dyDescent="0.25">
      <c r="C609" s="111" t="s">
        <v>328</v>
      </c>
      <c r="D609" t="s">
        <v>4</v>
      </c>
      <c r="E609">
        <v>6.8799999999999981</v>
      </c>
      <c r="F609">
        <v>760913.61</v>
      </c>
      <c r="G609" s="434">
        <f t="shared" si="15"/>
        <v>5235085.6367999986</v>
      </c>
    </row>
    <row r="610" spans="3:7" ht="30" x14ac:dyDescent="0.25">
      <c r="C610" s="111" t="s">
        <v>165</v>
      </c>
      <c r="D610" t="s">
        <v>48</v>
      </c>
      <c r="E610">
        <v>8</v>
      </c>
      <c r="F610">
        <v>1219802.8600000001</v>
      </c>
      <c r="G610" s="434">
        <f t="shared" si="15"/>
        <v>9758422.8800000008</v>
      </c>
    </row>
    <row r="611" spans="3:7" ht="30" hidden="1" x14ac:dyDescent="0.25">
      <c r="C611" s="111" t="s">
        <v>136</v>
      </c>
      <c r="D611" t="s">
        <v>39</v>
      </c>
      <c r="E611">
        <v>2.1579529039138809</v>
      </c>
      <c r="F611">
        <v>694744.33</v>
      </c>
      <c r="G611" s="434">
        <f t="shared" si="15"/>
        <v>1499225.5444012035</v>
      </c>
    </row>
    <row r="612" spans="3:7" ht="30" hidden="1" x14ac:dyDescent="0.25">
      <c r="C612" s="111" t="s">
        <v>134</v>
      </c>
      <c r="D612" t="s">
        <v>39</v>
      </c>
      <c r="E612">
        <v>1.1000000000000001</v>
      </c>
      <c r="F612">
        <v>781423.03</v>
      </c>
      <c r="G612" s="434">
        <f t="shared" si="15"/>
        <v>859565.3330000001</v>
      </c>
    </row>
    <row r="613" spans="3:7" hidden="1" x14ac:dyDescent="0.25">
      <c r="C613" s="111" t="s">
        <v>129</v>
      </c>
      <c r="G613" s="434">
        <f t="shared" si="15"/>
        <v>0</v>
      </c>
    </row>
    <row r="614" spans="3:7" ht="30" hidden="1" x14ac:dyDescent="0.25">
      <c r="C614" s="111" t="s">
        <v>121</v>
      </c>
      <c r="D614" t="s">
        <v>4</v>
      </c>
      <c r="E614">
        <v>0</v>
      </c>
      <c r="F614">
        <v>67290.929999999993</v>
      </c>
      <c r="G614" s="434">
        <f t="shared" si="15"/>
        <v>0</v>
      </c>
    </row>
    <row r="615" spans="3:7" ht="30" hidden="1" x14ac:dyDescent="0.25">
      <c r="C615" s="111" t="s">
        <v>122</v>
      </c>
      <c r="D615" t="s">
        <v>4</v>
      </c>
      <c r="E615">
        <v>0</v>
      </c>
      <c r="F615">
        <v>4284.6000000000004</v>
      </c>
      <c r="G615" s="434">
        <f t="shared" si="15"/>
        <v>0</v>
      </c>
    </row>
    <row r="616" spans="3:7" ht="30" hidden="1" x14ac:dyDescent="0.25">
      <c r="C616" s="111" t="s">
        <v>123</v>
      </c>
      <c r="D616" t="s">
        <v>4</v>
      </c>
      <c r="E616">
        <v>254.38464248476248</v>
      </c>
      <c r="F616">
        <v>99174.18</v>
      </c>
    </row>
    <row r="617" spans="3:7" ht="30" hidden="1" x14ac:dyDescent="0.25">
      <c r="C617" s="111" t="s">
        <v>124</v>
      </c>
      <c r="D617" t="s">
        <v>4</v>
      </c>
      <c r="E617">
        <v>254.38464248476248</v>
      </c>
      <c r="F617">
        <v>4455.99</v>
      </c>
      <c r="G617" s="434">
        <f t="shared" si="15"/>
        <v>1133535.4230656768</v>
      </c>
    </row>
    <row r="618" spans="3:7" hidden="1" x14ac:dyDescent="0.25">
      <c r="C618" s="111" t="s">
        <v>41</v>
      </c>
      <c r="G618" s="434">
        <f t="shared" si="15"/>
        <v>0</v>
      </c>
    </row>
    <row r="619" spans="3:7" ht="60" hidden="1" x14ac:dyDescent="0.25">
      <c r="C619" s="111" t="s">
        <v>168</v>
      </c>
      <c r="D619" t="s">
        <v>42</v>
      </c>
      <c r="E619">
        <v>110.00000000000001</v>
      </c>
      <c r="F619">
        <v>4608.5</v>
      </c>
      <c r="G619" s="434">
        <f t="shared" si="15"/>
        <v>506935.00000000006</v>
      </c>
    </row>
    <row r="620" spans="3:7" ht="30" hidden="1" x14ac:dyDescent="0.25">
      <c r="C620" s="111" t="s">
        <v>135</v>
      </c>
      <c r="D620" t="s">
        <v>4</v>
      </c>
      <c r="E620">
        <v>54.972000000000008</v>
      </c>
      <c r="F620">
        <v>61090.18</v>
      </c>
      <c r="G620" s="434">
        <f t="shared" si="15"/>
        <v>3358249.3749600006</v>
      </c>
    </row>
    <row r="621" spans="3:7" ht="45" hidden="1" x14ac:dyDescent="0.25">
      <c r="C621" s="111" t="s">
        <v>324</v>
      </c>
      <c r="D621" t="s">
        <v>4</v>
      </c>
      <c r="E621">
        <v>54.972000000000008</v>
      </c>
      <c r="F621">
        <v>66918.05</v>
      </c>
      <c r="G621" s="434">
        <f t="shared" si="15"/>
        <v>3678619.0446000006</v>
      </c>
    </row>
    <row r="622" spans="3:7" ht="75" hidden="1" x14ac:dyDescent="0.25">
      <c r="C622" s="111" t="s">
        <v>172</v>
      </c>
      <c r="D622" t="s">
        <v>39</v>
      </c>
      <c r="E622">
        <v>19.735199999999999</v>
      </c>
      <c r="F622">
        <v>126467.22</v>
      </c>
      <c r="G622" s="434">
        <f t="shared" si="15"/>
        <v>2495855.8801440001</v>
      </c>
    </row>
    <row r="623" spans="3:7" hidden="1" x14ac:dyDescent="0.25">
      <c r="C623" s="111" t="s">
        <v>174</v>
      </c>
      <c r="D623" t="s">
        <v>5</v>
      </c>
      <c r="E623">
        <v>5</v>
      </c>
      <c r="F623">
        <v>442561.1</v>
      </c>
      <c r="G623" s="434">
        <f t="shared" si="15"/>
        <v>2212805.5</v>
      </c>
    </row>
    <row r="624" spans="3:7" ht="60" hidden="1" x14ac:dyDescent="0.25">
      <c r="C624" s="111" t="s">
        <v>229</v>
      </c>
      <c r="D624" t="s">
        <v>9</v>
      </c>
      <c r="E624">
        <v>1</v>
      </c>
      <c r="F624">
        <v>3679039.02</v>
      </c>
      <c r="G624" s="434">
        <f t="shared" si="15"/>
        <v>3679039.02</v>
      </c>
    </row>
    <row r="625" spans="1:8" hidden="1" x14ac:dyDescent="0.25">
      <c r="A625" s="431"/>
      <c r="B625" s="431"/>
      <c r="C625" s="432"/>
      <c r="D625" s="431"/>
      <c r="E625" s="431"/>
      <c r="F625" s="431"/>
      <c r="G625" s="434">
        <f t="shared" si="15"/>
        <v>0</v>
      </c>
      <c r="H625" s="434">
        <f>SUM(G593:G624)</f>
        <v>103681747.11416797</v>
      </c>
    </row>
    <row r="626" spans="1:8" hidden="1" x14ac:dyDescent="0.25">
      <c r="C626" s="111" t="s">
        <v>103</v>
      </c>
      <c r="D626" t="s">
        <v>4</v>
      </c>
      <c r="E626">
        <v>444.53000000000003</v>
      </c>
      <c r="F626">
        <v>1984.34</v>
      </c>
      <c r="G626" s="434">
        <f t="shared" si="15"/>
        <v>882098.66020000004</v>
      </c>
    </row>
    <row r="627" spans="1:8" ht="45" hidden="1" x14ac:dyDescent="0.25">
      <c r="C627" s="111" t="s">
        <v>147</v>
      </c>
      <c r="D627" t="s">
        <v>36</v>
      </c>
      <c r="E627">
        <v>118.56699999999999</v>
      </c>
      <c r="F627">
        <v>24481</v>
      </c>
      <c r="G627" s="434">
        <f t="shared" si="15"/>
        <v>2902638.727</v>
      </c>
    </row>
    <row r="628" spans="1:8" hidden="1" x14ac:dyDescent="0.25">
      <c r="C628" s="111" t="s">
        <v>318</v>
      </c>
      <c r="D628" t="s">
        <v>36</v>
      </c>
      <c r="E628">
        <v>381.93449999999996</v>
      </c>
      <c r="F628">
        <v>18650.099999999999</v>
      </c>
      <c r="G628" s="434">
        <f t="shared" si="15"/>
        <v>7123116.618449999</v>
      </c>
    </row>
    <row r="629" spans="1:8" hidden="1" x14ac:dyDescent="0.25">
      <c r="C629" s="111" t="s">
        <v>7</v>
      </c>
      <c r="G629" s="434">
        <f t="shared" si="15"/>
        <v>0</v>
      </c>
    </row>
    <row r="630" spans="1:8" ht="30" hidden="1" x14ac:dyDescent="0.25">
      <c r="C630" s="111" t="s">
        <v>319</v>
      </c>
      <c r="D630" t="s">
        <v>39</v>
      </c>
      <c r="E630">
        <v>101.01349453999998</v>
      </c>
      <c r="F630">
        <v>10710.16</v>
      </c>
      <c r="G630" s="434">
        <f t="shared" si="15"/>
        <v>1081870.6886825261</v>
      </c>
    </row>
    <row r="631" spans="1:8" ht="45" hidden="1" x14ac:dyDescent="0.25">
      <c r="C631" s="111" t="s">
        <v>163</v>
      </c>
      <c r="D631" t="s">
        <v>39</v>
      </c>
      <c r="E631">
        <v>404.05397815999993</v>
      </c>
      <c r="F631">
        <v>25085.75</v>
      </c>
      <c r="G631" s="434">
        <f t="shared" si="15"/>
        <v>10135997.082627218</v>
      </c>
    </row>
    <row r="632" spans="1:8" ht="45" hidden="1" x14ac:dyDescent="0.25">
      <c r="C632" s="111" t="s">
        <v>164</v>
      </c>
      <c r="D632" t="s">
        <v>39</v>
      </c>
      <c r="E632">
        <v>32.348302000000011</v>
      </c>
      <c r="F632">
        <v>32028.15</v>
      </c>
      <c r="G632" s="434">
        <f t="shared" si="15"/>
        <v>1036056.2687013004</v>
      </c>
    </row>
    <row r="633" spans="1:8" ht="45" hidden="1" x14ac:dyDescent="0.25">
      <c r="C633" s="111" t="s">
        <v>149</v>
      </c>
      <c r="D633" t="s">
        <v>39</v>
      </c>
      <c r="E633">
        <v>8.0870755000000027</v>
      </c>
      <c r="F633">
        <v>12611.56</v>
      </c>
      <c r="G633" s="434">
        <f t="shared" si="15"/>
        <v>101990.63789278003</v>
      </c>
    </row>
    <row r="634" spans="1:8" ht="45" hidden="1" x14ac:dyDescent="0.25">
      <c r="C634" s="111" t="s">
        <v>150</v>
      </c>
      <c r="D634" t="s">
        <v>39</v>
      </c>
      <c r="E634">
        <v>39.802187160000003</v>
      </c>
      <c r="F634">
        <v>347498.07</v>
      </c>
      <c r="G634" s="434">
        <f t="shared" si="15"/>
        <v>13831183.219878782</v>
      </c>
    </row>
    <row r="635" spans="1:8" hidden="1" x14ac:dyDescent="0.25">
      <c r="C635" s="111" t="s">
        <v>329</v>
      </c>
      <c r="D635" t="s">
        <v>39</v>
      </c>
      <c r="E635">
        <v>159.20874864000001</v>
      </c>
      <c r="F635">
        <v>125000</v>
      </c>
      <c r="G635" s="434">
        <f t="shared" si="15"/>
        <v>19901093.580000002</v>
      </c>
    </row>
    <row r="636" spans="1:8" hidden="1" x14ac:dyDescent="0.25">
      <c r="C636" s="111" t="s">
        <v>110</v>
      </c>
      <c r="D636" t="s">
        <v>36</v>
      </c>
      <c r="E636">
        <v>1595.167479</v>
      </c>
      <c r="F636">
        <v>20628.04</v>
      </c>
      <c r="G636" s="434">
        <f t="shared" si="15"/>
        <v>32905178.563511159</v>
      </c>
    </row>
    <row r="637" spans="1:8" hidden="1" x14ac:dyDescent="0.25">
      <c r="C637" s="111" t="s">
        <v>109</v>
      </c>
      <c r="D637" t="s">
        <v>36</v>
      </c>
      <c r="E637">
        <v>177.24083100000001</v>
      </c>
      <c r="F637">
        <v>38347.760000000002</v>
      </c>
      <c r="G637" s="434">
        <f t="shared" ref="G637:G700" si="16">+E637*F637</f>
        <v>6796788.8493885612</v>
      </c>
    </row>
    <row r="638" spans="1:8" hidden="1" x14ac:dyDescent="0.25">
      <c r="C638" s="111" t="s">
        <v>106</v>
      </c>
      <c r="D638" t="s">
        <v>39</v>
      </c>
      <c r="E638">
        <v>79.743474958337018</v>
      </c>
      <c r="F638">
        <v>109685.67</v>
      </c>
      <c r="G638" s="434">
        <f t="shared" si="16"/>
        <v>8746716.4789334182</v>
      </c>
    </row>
    <row r="639" spans="1:8" ht="30" hidden="1" x14ac:dyDescent="0.25">
      <c r="C639" s="111" t="s">
        <v>107</v>
      </c>
      <c r="D639" t="s">
        <v>39</v>
      </c>
      <c r="E639">
        <v>432.60314149829213</v>
      </c>
      <c r="F639">
        <v>19163.82</v>
      </c>
      <c r="G639" s="434">
        <f t="shared" si="16"/>
        <v>8290328.7351078009</v>
      </c>
    </row>
    <row r="640" spans="1:8" ht="30" hidden="1" x14ac:dyDescent="0.25">
      <c r="C640" s="111" t="s">
        <v>108</v>
      </c>
      <c r="D640" t="s">
        <v>39</v>
      </c>
      <c r="E640">
        <v>124.75217901274908</v>
      </c>
      <c r="F640">
        <v>122244.08</v>
      </c>
      <c r="G640" s="434">
        <f t="shared" si="16"/>
        <v>15250215.351408821</v>
      </c>
    </row>
    <row r="641" spans="3:7" hidden="1" x14ac:dyDescent="0.25">
      <c r="C641" s="111" t="s">
        <v>111</v>
      </c>
      <c r="D641" t="s">
        <v>39</v>
      </c>
      <c r="E641">
        <v>8.7964594300514225</v>
      </c>
      <c r="F641">
        <v>132790.07999999999</v>
      </c>
      <c r="G641" s="434">
        <f t="shared" si="16"/>
        <v>1168082.5514332827</v>
      </c>
    </row>
    <row r="642" spans="3:7" ht="30" hidden="1" x14ac:dyDescent="0.25">
      <c r="C642" s="111" t="s">
        <v>153</v>
      </c>
      <c r="D642" t="s">
        <v>40</v>
      </c>
      <c r="E642">
        <v>3207.0710393175927</v>
      </c>
      <c r="F642">
        <v>2176.8000000000002</v>
      </c>
      <c r="G642" s="434">
        <f t="shared" si="16"/>
        <v>6981152.238386536</v>
      </c>
    </row>
    <row r="643" spans="3:7" hidden="1" x14ac:dyDescent="0.25">
      <c r="C643" s="111" t="s">
        <v>27</v>
      </c>
      <c r="G643" s="434">
        <f t="shared" si="16"/>
        <v>0</v>
      </c>
    </row>
    <row r="644" spans="3:7" ht="30" hidden="1" x14ac:dyDescent="0.25">
      <c r="C644" s="111" t="s">
        <v>328</v>
      </c>
      <c r="D644" t="s">
        <v>4</v>
      </c>
      <c r="E644">
        <v>9.879999999999999</v>
      </c>
      <c r="F644">
        <v>760913.61</v>
      </c>
      <c r="G644" s="434">
        <f t="shared" si="16"/>
        <v>7517826.4667999987</v>
      </c>
    </row>
    <row r="645" spans="3:7" ht="30" x14ac:dyDescent="0.25">
      <c r="C645" s="111" t="s">
        <v>165</v>
      </c>
      <c r="D645" t="s">
        <v>48</v>
      </c>
      <c r="E645">
        <v>10</v>
      </c>
      <c r="F645">
        <v>1219802.8600000001</v>
      </c>
      <c r="G645" s="434">
        <f t="shared" si="16"/>
        <v>12198028.600000001</v>
      </c>
    </row>
    <row r="646" spans="3:7" ht="30" hidden="1" x14ac:dyDescent="0.25">
      <c r="C646" s="111" t="s">
        <v>136</v>
      </c>
      <c r="D646" t="s">
        <v>39</v>
      </c>
      <c r="E646">
        <v>2.0842499999999999</v>
      </c>
      <c r="F646">
        <v>694744.33</v>
      </c>
      <c r="G646" s="434">
        <f t="shared" si="16"/>
        <v>1448020.8698024999</v>
      </c>
    </row>
    <row r="647" spans="3:7" ht="30" hidden="1" x14ac:dyDescent="0.25">
      <c r="C647" s="111" t="s">
        <v>134</v>
      </c>
      <c r="D647" t="s">
        <v>39</v>
      </c>
      <c r="E647">
        <v>1.1000000000000001</v>
      </c>
      <c r="F647">
        <v>781423.03</v>
      </c>
      <c r="G647" s="434">
        <f t="shared" si="16"/>
        <v>859565.3330000001</v>
      </c>
    </row>
    <row r="648" spans="3:7" ht="75" hidden="1" x14ac:dyDescent="0.25">
      <c r="C648" s="111" t="s">
        <v>243</v>
      </c>
      <c r="D648" t="s">
        <v>4</v>
      </c>
      <c r="E648">
        <v>1.5</v>
      </c>
      <c r="F648">
        <v>561425.17000000004</v>
      </c>
      <c r="G648" s="434">
        <f t="shared" si="16"/>
        <v>842137.75500000012</v>
      </c>
    </row>
    <row r="649" spans="3:7" hidden="1" x14ac:dyDescent="0.25">
      <c r="C649" s="111" t="s">
        <v>129</v>
      </c>
      <c r="G649" s="434">
        <f t="shared" si="16"/>
        <v>0</v>
      </c>
    </row>
    <row r="650" spans="3:7" ht="30" hidden="1" x14ac:dyDescent="0.25">
      <c r="C650" s="111" t="s">
        <v>121</v>
      </c>
      <c r="D650" t="s">
        <v>4</v>
      </c>
      <c r="E650">
        <v>0</v>
      </c>
      <c r="F650">
        <v>67290.929999999993</v>
      </c>
      <c r="G650" s="434">
        <f t="shared" si="16"/>
        <v>0</v>
      </c>
    </row>
    <row r="651" spans="3:7" ht="30" hidden="1" x14ac:dyDescent="0.25">
      <c r="C651" s="111" t="s">
        <v>122</v>
      </c>
      <c r="D651" t="s">
        <v>4</v>
      </c>
      <c r="E651">
        <v>0</v>
      </c>
      <c r="F651">
        <v>4284.6000000000004</v>
      </c>
      <c r="G651" s="434">
        <f t="shared" si="16"/>
        <v>0</v>
      </c>
    </row>
    <row r="652" spans="3:7" ht="30" hidden="1" x14ac:dyDescent="0.25">
      <c r="C652" s="111" t="s">
        <v>123</v>
      </c>
      <c r="D652" t="s">
        <v>4</v>
      </c>
      <c r="E652">
        <v>298.99313545882933</v>
      </c>
      <c r="F652">
        <v>99174.18</v>
      </c>
    </row>
    <row r="653" spans="3:7" ht="30" hidden="1" x14ac:dyDescent="0.25">
      <c r="C653" s="111" t="s">
        <v>124</v>
      </c>
      <c r="D653" t="s">
        <v>4</v>
      </c>
      <c r="E653">
        <v>298.99313545882933</v>
      </c>
      <c r="F653">
        <v>4455.99</v>
      </c>
      <c r="G653" s="434">
        <f t="shared" si="16"/>
        <v>1332310.4216731889</v>
      </c>
    </row>
    <row r="654" spans="3:7" ht="30" hidden="1" x14ac:dyDescent="0.25">
      <c r="C654" s="111" t="s">
        <v>125</v>
      </c>
      <c r="D654" t="s">
        <v>4</v>
      </c>
      <c r="E654">
        <v>134.58692015839827</v>
      </c>
      <c r="F654">
        <v>141819.93000000002</v>
      </c>
    </row>
    <row r="655" spans="3:7" ht="30" hidden="1" x14ac:dyDescent="0.25">
      <c r="C655" s="111" t="s">
        <v>126</v>
      </c>
      <c r="D655" t="s">
        <v>4</v>
      </c>
      <c r="E655">
        <v>134.58692015839827</v>
      </c>
      <c r="F655">
        <v>4884.4400000000005</v>
      </c>
      <c r="G655" s="434">
        <f t="shared" si="16"/>
        <v>657381.73629848694</v>
      </c>
    </row>
    <row r="656" spans="3:7" hidden="1" x14ac:dyDescent="0.25">
      <c r="C656" s="111" t="s">
        <v>41</v>
      </c>
      <c r="G656" s="434">
        <f t="shared" si="16"/>
        <v>0</v>
      </c>
    </row>
    <row r="657" spans="1:8" ht="60" hidden="1" x14ac:dyDescent="0.25">
      <c r="C657" s="111" t="s">
        <v>168</v>
      </c>
      <c r="D657" t="s">
        <v>42</v>
      </c>
      <c r="E657">
        <v>260</v>
      </c>
      <c r="F657">
        <v>4608.5</v>
      </c>
      <c r="G657" s="434">
        <f t="shared" si="16"/>
        <v>1198210</v>
      </c>
    </row>
    <row r="658" spans="1:8" ht="30" hidden="1" x14ac:dyDescent="0.25">
      <c r="C658" s="111" t="s">
        <v>135</v>
      </c>
      <c r="D658" t="s">
        <v>4</v>
      </c>
      <c r="E658">
        <v>44.453000000000003</v>
      </c>
      <c r="F658">
        <v>61090.18</v>
      </c>
      <c r="G658" s="434">
        <f t="shared" si="16"/>
        <v>2715641.7715400001</v>
      </c>
    </row>
    <row r="659" spans="1:8" ht="45" hidden="1" x14ac:dyDescent="0.25">
      <c r="C659" s="111" t="s">
        <v>324</v>
      </c>
      <c r="D659" t="s">
        <v>4</v>
      </c>
      <c r="E659">
        <v>44.453000000000003</v>
      </c>
      <c r="F659">
        <v>66918.05</v>
      </c>
      <c r="G659" s="434">
        <f t="shared" si="16"/>
        <v>2974708.0766500002</v>
      </c>
    </row>
    <row r="660" spans="1:8" ht="75" hidden="1" x14ac:dyDescent="0.25">
      <c r="C660" s="111" t="s">
        <v>172</v>
      </c>
      <c r="D660" t="s">
        <v>39</v>
      </c>
      <c r="E660">
        <v>62.732399999999998</v>
      </c>
      <c r="F660">
        <v>126467.22</v>
      </c>
      <c r="G660" s="434">
        <f t="shared" si="16"/>
        <v>7933592.2319280002</v>
      </c>
    </row>
    <row r="661" spans="1:8" ht="30" hidden="1" x14ac:dyDescent="0.25">
      <c r="C661" s="111" t="s">
        <v>132</v>
      </c>
      <c r="D661" t="s">
        <v>39</v>
      </c>
      <c r="E661">
        <v>23.7134</v>
      </c>
      <c r="F661">
        <v>630206.52</v>
      </c>
      <c r="G661" s="434">
        <f t="shared" si="16"/>
        <v>14944339.291368</v>
      </c>
    </row>
    <row r="662" spans="1:8" ht="90" hidden="1" x14ac:dyDescent="0.25">
      <c r="C662" s="111" t="s">
        <v>170</v>
      </c>
      <c r="D662" t="s">
        <v>36</v>
      </c>
      <c r="E662">
        <v>381.93449999999996</v>
      </c>
      <c r="F662">
        <v>48343.01</v>
      </c>
      <c r="G662" s="434">
        <f t="shared" si="16"/>
        <v>18463863.352844998</v>
      </c>
    </row>
    <row r="663" spans="1:8" hidden="1" x14ac:dyDescent="0.25">
      <c r="C663" s="111" t="s">
        <v>174</v>
      </c>
      <c r="D663" t="s">
        <v>5</v>
      </c>
      <c r="E663">
        <v>7</v>
      </c>
      <c r="F663">
        <v>442561.1</v>
      </c>
      <c r="G663" s="434">
        <f t="shared" si="16"/>
        <v>3097927.6999999997</v>
      </c>
    </row>
    <row r="664" spans="1:8" ht="60" hidden="1" x14ac:dyDescent="0.25">
      <c r="C664" s="111" t="s">
        <v>229</v>
      </c>
      <c r="D664" t="s">
        <v>9</v>
      </c>
      <c r="E664">
        <v>1</v>
      </c>
      <c r="F664">
        <v>3679039.02</v>
      </c>
      <c r="G664" s="434">
        <f t="shared" si="16"/>
        <v>3679039.02</v>
      </c>
    </row>
    <row r="665" spans="1:8" hidden="1" x14ac:dyDescent="0.25">
      <c r="A665" s="431"/>
      <c r="B665" s="431"/>
      <c r="C665" s="432"/>
      <c r="D665" s="431"/>
      <c r="E665" s="431"/>
      <c r="F665" s="431"/>
      <c r="G665" s="434">
        <f t="shared" si="16"/>
        <v>0</v>
      </c>
      <c r="H665" s="434">
        <f>SUM(G626:G664)</f>
        <v>216997100.87850735</v>
      </c>
    </row>
    <row r="666" spans="1:8" hidden="1" x14ac:dyDescent="0.25">
      <c r="C666" s="111" t="s">
        <v>103</v>
      </c>
      <c r="D666" t="s">
        <v>4</v>
      </c>
      <c r="E666">
        <v>424.07000000000005</v>
      </c>
      <c r="F666">
        <v>1984.34</v>
      </c>
      <c r="G666" s="434">
        <f t="shared" si="16"/>
        <v>841499.06380000012</v>
      </c>
    </row>
    <row r="667" spans="1:8" ht="45" hidden="1" x14ac:dyDescent="0.25">
      <c r="C667" s="111" t="s">
        <v>147</v>
      </c>
      <c r="D667" t="s">
        <v>36</v>
      </c>
      <c r="E667">
        <v>125.86799999999998</v>
      </c>
      <c r="F667">
        <v>24481</v>
      </c>
      <c r="G667" s="434">
        <f t="shared" si="16"/>
        <v>3081374.5079999994</v>
      </c>
    </row>
    <row r="668" spans="1:8" hidden="1" x14ac:dyDescent="0.25">
      <c r="C668" s="111" t="s">
        <v>318</v>
      </c>
      <c r="D668" t="s">
        <v>36</v>
      </c>
      <c r="E668">
        <v>343.81199999999995</v>
      </c>
      <c r="F668">
        <v>18650.099999999999</v>
      </c>
      <c r="G668" s="434">
        <f t="shared" si="16"/>
        <v>6412128.1811999986</v>
      </c>
    </row>
    <row r="669" spans="1:8" hidden="1" x14ac:dyDescent="0.25">
      <c r="C669" s="111" t="s">
        <v>7</v>
      </c>
      <c r="G669" s="434">
        <f t="shared" si="16"/>
        <v>0</v>
      </c>
    </row>
    <row r="670" spans="1:8" ht="30" hidden="1" x14ac:dyDescent="0.25">
      <c r="C670" s="111" t="s">
        <v>319</v>
      </c>
      <c r="D670" t="s">
        <v>39</v>
      </c>
      <c r="E670">
        <v>95.781220719999993</v>
      </c>
      <c r="F670">
        <v>10710.16</v>
      </c>
      <c r="G670" s="434">
        <f t="shared" si="16"/>
        <v>1025832.1989065151</v>
      </c>
    </row>
    <row r="671" spans="1:8" ht="45" hidden="1" x14ac:dyDescent="0.25">
      <c r="C671" s="111" t="s">
        <v>163</v>
      </c>
      <c r="D671" t="s">
        <v>39</v>
      </c>
      <c r="E671">
        <v>383.12488287999997</v>
      </c>
      <c r="F671">
        <v>25085.75</v>
      </c>
      <c r="G671" s="434">
        <f t="shared" si="16"/>
        <v>9610975.0307069588</v>
      </c>
    </row>
    <row r="672" spans="1:8" ht="45" hidden="1" x14ac:dyDescent="0.25">
      <c r="C672" s="111" t="s">
        <v>164</v>
      </c>
      <c r="D672" t="s">
        <v>39</v>
      </c>
      <c r="E672">
        <v>14.222398399999992</v>
      </c>
      <c r="F672">
        <v>32028.15</v>
      </c>
      <c r="G672" s="434">
        <f t="shared" si="16"/>
        <v>455517.10931495979</v>
      </c>
    </row>
    <row r="673" spans="3:7" ht="45" hidden="1" x14ac:dyDescent="0.25">
      <c r="C673" s="111" t="s">
        <v>149</v>
      </c>
      <c r="D673" t="s">
        <v>39</v>
      </c>
      <c r="E673">
        <v>3.5555995999999981</v>
      </c>
      <c r="F673">
        <v>12611.56</v>
      </c>
      <c r="G673" s="434">
        <f t="shared" si="16"/>
        <v>44841.657691375971</v>
      </c>
    </row>
    <row r="674" spans="3:7" ht="45" hidden="1" x14ac:dyDescent="0.25">
      <c r="C674" s="111" t="s">
        <v>150</v>
      </c>
      <c r="D674" t="s">
        <v>39</v>
      </c>
      <c r="E674">
        <v>33.778637279999998</v>
      </c>
      <c r="F674">
        <v>347498.07</v>
      </c>
      <c r="G674" s="434">
        <f t="shared" si="16"/>
        <v>11738011.262030048</v>
      </c>
    </row>
    <row r="675" spans="3:7" hidden="1" x14ac:dyDescent="0.25">
      <c r="C675" s="111" t="s">
        <v>329</v>
      </c>
      <c r="D675" t="s">
        <v>39</v>
      </c>
      <c r="E675">
        <v>135.11454911999999</v>
      </c>
      <c r="F675">
        <v>125000</v>
      </c>
      <c r="G675" s="434">
        <f t="shared" si="16"/>
        <v>16889318.640000001</v>
      </c>
    </row>
    <row r="676" spans="3:7" hidden="1" x14ac:dyDescent="0.25">
      <c r="C676" s="111" t="s">
        <v>110</v>
      </c>
      <c r="D676" t="s">
        <v>36</v>
      </c>
      <c r="E676">
        <v>1391.7136229999999</v>
      </c>
      <c r="F676">
        <v>20628.04</v>
      </c>
      <c r="G676" s="434">
        <f t="shared" si="16"/>
        <v>28708324.283788919</v>
      </c>
    </row>
    <row r="677" spans="3:7" hidden="1" x14ac:dyDescent="0.25">
      <c r="C677" s="111" t="s">
        <v>109</v>
      </c>
      <c r="D677" t="s">
        <v>36</v>
      </c>
      <c r="E677">
        <v>154.63484700000001</v>
      </c>
      <c r="F677">
        <v>38347.760000000002</v>
      </c>
      <c r="G677" s="434">
        <f t="shared" si="16"/>
        <v>5929900.000392721</v>
      </c>
    </row>
    <row r="678" spans="3:7" hidden="1" x14ac:dyDescent="0.25">
      <c r="C678" s="111" t="s">
        <v>106</v>
      </c>
      <c r="D678" t="s">
        <v>39</v>
      </c>
      <c r="E678">
        <v>66.879596475152084</v>
      </c>
      <c r="F678">
        <v>109685.67</v>
      </c>
      <c r="G678" s="434">
        <f t="shared" si="16"/>
        <v>7335733.3487066943</v>
      </c>
    </row>
    <row r="679" spans="3:7" ht="30" hidden="1" x14ac:dyDescent="0.25">
      <c r="C679" s="111" t="s">
        <v>107</v>
      </c>
      <c r="D679" t="s">
        <v>39</v>
      </c>
      <c r="E679">
        <v>376.65021835905952</v>
      </c>
      <c r="F679">
        <v>19163.82</v>
      </c>
      <c r="G679" s="434">
        <f t="shared" si="16"/>
        <v>7218056.9875937123</v>
      </c>
    </row>
    <row r="680" spans="3:7" ht="30" hidden="1" x14ac:dyDescent="0.25">
      <c r="C680" s="111" t="s">
        <v>108</v>
      </c>
      <c r="D680" t="s">
        <v>39</v>
      </c>
      <c r="E680">
        <v>114.98091783884838</v>
      </c>
      <c r="F680">
        <v>122244.08</v>
      </c>
      <c r="G680" s="434">
        <f t="shared" si="16"/>
        <v>14055736.51876561</v>
      </c>
    </row>
    <row r="681" spans="3:7" hidden="1" x14ac:dyDescent="0.25">
      <c r="C681" s="111" t="s">
        <v>111</v>
      </c>
      <c r="D681" t="s">
        <v>39</v>
      </c>
      <c r="E681">
        <v>7.0371675440411376</v>
      </c>
      <c r="F681">
        <v>132790.07999999999</v>
      </c>
      <c r="G681" s="434">
        <f t="shared" si="16"/>
        <v>934466.04114662611</v>
      </c>
    </row>
    <row r="682" spans="3:7" ht="30" hidden="1" x14ac:dyDescent="0.25">
      <c r="C682" s="111" t="s">
        <v>153</v>
      </c>
      <c r="D682" t="s">
        <v>40</v>
      </c>
      <c r="E682">
        <v>2959.6423718498158</v>
      </c>
      <c r="F682">
        <v>2176.8000000000002</v>
      </c>
      <c r="G682" s="434">
        <f t="shared" si="16"/>
        <v>6442549.5150426794</v>
      </c>
    </row>
    <row r="683" spans="3:7" hidden="1" x14ac:dyDescent="0.25">
      <c r="C683" s="111" t="s">
        <v>27</v>
      </c>
      <c r="G683" s="434">
        <f t="shared" si="16"/>
        <v>0</v>
      </c>
    </row>
    <row r="684" spans="3:7" ht="30" hidden="1" x14ac:dyDescent="0.25">
      <c r="C684" s="111" t="s">
        <v>328</v>
      </c>
      <c r="D684" t="s">
        <v>4</v>
      </c>
      <c r="E684">
        <v>17.04</v>
      </c>
      <c r="F684">
        <v>760913.61</v>
      </c>
      <c r="G684" s="434">
        <f t="shared" si="16"/>
        <v>12965967.914399998</v>
      </c>
    </row>
    <row r="685" spans="3:7" ht="30" x14ac:dyDescent="0.25">
      <c r="C685" s="111" t="s">
        <v>165</v>
      </c>
      <c r="D685" t="s">
        <v>48</v>
      </c>
      <c r="E685">
        <v>16</v>
      </c>
      <c r="F685">
        <v>1219802.8600000001</v>
      </c>
      <c r="G685" s="434">
        <f t="shared" si="16"/>
        <v>19516845.760000002</v>
      </c>
    </row>
    <row r="686" spans="3:7" ht="30" hidden="1" x14ac:dyDescent="0.25">
      <c r="C686" s="111" t="s">
        <v>136</v>
      </c>
      <c r="D686" t="s">
        <v>39</v>
      </c>
      <c r="E686">
        <v>3.9386112735782515</v>
      </c>
      <c r="F686">
        <v>694744.33</v>
      </c>
      <c r="G686" s="434">
        <f t="shared" si="16"/>
        <v>2736327.8503925689</v>
      </c>
    </row>
    <row r="687" spans="3:7" ht="30" hidden="1" x14ac:dyDescent="0.25">
      <c r="C687" s="111" t="s">
        <v>134</v>
      </c>
      <c r="D687" t="s">
        <v>39</v>
      </c>
      <c r="E687">
        <v>1.1000000000000001</v>
      </c>
      <c r="F687">
        <v>781423.03</v>
      </c>
      <c r="G687" s="434">
        <f t="shared" si="16"/>
        <v>859565.3330000001</v>
      </c>
    </row>
    <row r="688" spans="3:7" hidden="1" x14ac:dyDescent="0.25">
      <c r="C688" s="111" t="s">
        <v>173</v>
      </c>
      <c r="D688" t="s">
        <v>11</v>
      </c>
      <c r="E688">
        <v>0</v>
      </c>
      <c r="F688">
        <v>428631.6</v>
      </c>
      <c r="G688" s="434">
        <f t="shared" si="16"/>
        <v>0</v>
      </c>
    </row>
    <row r="689" spans="3:7" ht="75" hidden="1" x14ac:dyDescent="0.25">
      <c r="C689" s="111" t="s">
        <v>243</v>
      </c>
      <c r="D689" t="s">
        <v>4</v>
      </c>
      <c r="E689">
        <v>1.5</v>
      </c>
      <c r="F689">
        <v>561425.17000000004</v>
      </c>
      <c r="G689" s="434">
        <f t="shared" si="16"/>
        <v>842137.75500000012</v>
      </c>
    </row>
    <row r="690" spans="3:7" hidden="1" x14ac:dyDescent="0.25">
      <c r="C690" s="111" t="s">
        <v>129</v>
      </c>
      <c r="G690" s="434">
        <f t="shared" si="16"/>
        <v>0</v>
      </c>
    </row>
    <row r="691" spans="3:7" ht="30" hidden="1" x14ac:dyDescent="0.25">
      <c r="C691" s="111" t="s">
        <v>121</v>
      </c>
      <c r="D691" t="s">
        <v>4</v>
      </c>
      <c r="E691">
        <v>0</v>
      </c>
      <c r="F691">
        <v>67290.929999999993</v>
      </c>
      <c r="G691" s="434">
        <f t="shared" si="16"/>
        <v>0</v>
      </c>
    </row>
    <row r="692" spans="3:7" ht="30" hidden="1" x14ac:dyDescent="0.25">
      <c r="C692" s="111" t="s">
        <v>122</v>
      </c>
      <c r="D692" t="s">
        <v>4</v>
      </c>
      <c r="E692">
        <v>0</v>
      </c>
      <c r="F692">
        <v>4284.6000000000004</v>
      </c>
      <c r="G692" s="434">
        <f t="shared" si="16"/>
        <v>0</v>
      </c>
    </row>
    <row r="693" spans="3:7" ht="30" hidden="1" x14ac:dyDescent="0.25">
      <c r="C693" s="111" t="s">
        <v>123</v>
      </c>
      <c r="D693" t="s">
        <v>4</v>
      </c>
      <c r="E693">
        <v>403.77160470266455</v>
      </c>
      <c r="F693">
        <v>99174.18</v>
      </c>
    </row>
    <row r="694" spans="3:7" ht="30" hidden="1" x14ac:dyDescent="0.25">
      <c r="C694" s="111" t="s">
        <v>124</v>
      </c>
      <c r="D694" t="s">
        <v>4</v>
      </c>
      <c r="E694">
        <v>403.77160470266455</v>
      </c>
      <c r="F694">
        <v>4455.99</v>
      </c>
      <c r="G694" s="434">
        <f t="shared" si="16"/>
        <v>1799202.232839026</v>
      </c>
    </row>
    <row r="695" spans="3:7" ht="30" hidden="1" x14ac:dyDescent="0.25">
      <c r="C695" s="111" t="s">
        <v>125</v>
      </c>
      <c r="D695" t="s">
        <v>4</v>
      </c>
      <c r="E695">
        <v>8.0247679094164361</v>
      </c>
      <c r="F695">
        <v>141819.93000000002</v>
      </c>
    </row>
    <row r="696" spans="3:7" ht="30" hidden="1" x14ac:dyDescent="0.25">
      <c r="C696" s="111" t="s">
        <v>126</v>
      </c>
      <c r="D696" t="s">
        <v>4</v>
      </c>
      <c r="E696">
        <v>8.0247679094164361</v>
      </c>
      <c r="F696">
        <v>4884.4400000000005</v>
      </c>
      <c r="G696" s="434">
        <f t="shared" si="16"/>
        <v>39196.497367470023</v>
      </c>
    </row>
    <row r="697" spans="3:7" hidden="1" x14ac:dyDescent="0.25">
      <c r="C697" s="111" t="s">
        <v>41</v>
      </c>
      <c r="G697" s="434">
        <f t="shared" si="16"/>
        <v>0</v>
      </c>
    </row>
    <row r="698" spans="3:7" ht="60" hidden="1" x14ac:dyDescent="0.25">
      <c r="C698" s="111" t="s">
        <v>168</v>
      </c>
      <c r="D698" t="s">
        <v>42</v>
      </c>
      <c r="E698">
        <v>260</v>
      </c>
      <c r="F698">
        <v>4608.5</v>
      </c>
      <c r="G698" s="434">
        <f t="shared" si="16"/>
        <v>1198210</v>
      </c>
    </row>
    <row r="699" spans="3:7" ht="30" hidden="1" x14ac:dyDescent="0.25">
      <c r="C699" s="111" t="s">
        <v>135</v>
      </c>
      <c r="D699" t="s">
        <v>4</v>
      </c>
      <c r="E699">
        <v>42.407000000000011</v>
      </c>
      <c r="F699">
        <v>61090.18</v>
      </c>
      <c r="G699" s="434">
        <f t="shared" si="16"/>
        <v>2590651.2632600009</v>
      </c>
    </row>
    <row r="700" spans="3:7" ht="45" hidden="1" x14ac:dyDescent="0.25">
      <c r="C700" s="111" t="s">
        <v>324</v>
      </c>
      <c r="D700" t="s">
        <v>4</v>
      </c>
      <c r="E700">
        <v>42.407000000000011</v>
      </c>
      <c r="F700">
        <v>66918.05</v>
      </c>
      <c r="G700" s="434">
        <f t="shared" si="16"/>
        <v>2837793.7463500006</v>
      </c>
    </row>
    <row r="701" spans="3:7" ht="75" hidden="1" x14ac:dyDescent="0.25">
      <c r="C701" s="111" t="s">
        <v>172</v>
      </c>
      <c r="D701" t="s">
        <v>39</v>
      </c>
      <c r="E701">
        <v>63.321200000000005</v>
      </c>
      <c r="F701">
        <v>126467.22</v>
      </c>
      <c r="G701" s="434">
        <f t="shared" ref="G701:G764" si="17">+E701*F701</f>
        <v>8008056.1310640005</v>
      </c>
    </row>
    <row r="702" spans="3:7" ht="30" hidden="1" x14ac:dyDescent="0.25">
      <c r="C702" s="111" t="s">
        <v>132</v>
      </c>
      <c r="D702" t="s">
        <v>39</v>
      </c>
      <c r="E702">
        <v>25.173599999999997</v>
      </c>
      <c r="F702">
        <v>630206.52</v>
      </c>
      <c r="G702" s="434">
        <f t="shared" si="17"/>
        <v>15864566.851871999</v>
      </c>
    </row>
    <row r="703" spans="3:7" ht="90" hidden="1" x14ac:dyDescent="0.25">
      <c r="C703" s="111" t="s">
        <v>170</v>
      </c>
      <c r="D703" t="s">
        <v>36</v>
      </c>
      <c r="E703">
        <v>343.81199999999995</v>
      </c>
      <c r="F703">
        <v>48343.01</v>
      </c>
      <c r="G703" s="434">
        <f t="shared" si="17"/>
        <v>16620906.954119999</v>
      </c>
    </row>
    <row r="704" spans="3:7" hidden="1" x14ac:dyDescent="0.25">
      <c r="C704" s="111" t="s">
        <v>174</v>
      </c>
      <c r="D704" t="s">
        <v>5</v>
      </c>
      <c r="E704">
        <v>11</v>
      </c>
      <c r="F704">
        <v>442561.1</v>
      </c>
      <c r="G704" s="434">
        <f t="shared" si="17"/>
        <v>4868172.0999999996</v>
      </c>
    </row>
    <row r="705" spans="1:8" ht="60" hidden="1" x14ac:dyDescent="0.25">
      <c r="C705" s="111" t="s">
        <v>229</v>
      </c>
      <c r="D705" t="s">
        <v>9</v>
      </c>
      <c r="E705">
        <v>2</v>
      </c>
      <c r="F705">
        <v>3679039.02</v>
      </c>
      <c r="G705" s="434">
        <f t="shared" si="17"/>
        <v>7358078.04</v>
      </c>
    </row>
    <row r="706" spans="1:8" hidden="1" x14ac:dyDescent="0.25">
      <c r="A706" s="431"/>
      <c r="B706" s="431"/>
      <c r="C706" s="432"/>
      <c r="D706" s="431"/>
      <c r="E706" s="431"/>
      <c r="F706" s="431"/>
      <c r="G706" s="434">
        <f t="shared" si="17"/>
        <v>0</v>
      </c>
      <c r="H706" s="434">
        <f>SUM(G666:G705)</f>
        <v>218829942.77675188</v>
      </c>
    </row>
    <row r="707" spans="1:8" hidden="1" x14ac:dyDescent="0.25">
      <c r="C707" s="111" t="s">
        <v>103</v>
      </c>
      <c r="D707" t="s">
        <v>4</v>
      </c>
      <c r="E707">
        <v>386.07999999999993</v>
      </c>
      <c r="F707">
        <v>1984.34</v>
      </c>
      <c r="G707" s="434">
        <f t="shared" si="17"/>
        <v>766113.98719999986</v>
      </c>
    </row>
    <row r="708" spans="1:8" ht="45" hidden="1" x14ac:dyDescent="0.25">
      <c r="C708" s="111" t="s">
        <v>162</v>
      </c>
      <c r="D708" t="s">
        <v>39</v>
      </c>
      <c r="E708">
        <v>2</v>
      </c>
      <c r="F708">
        <v>70267.460000000006</v>
      </c>
      <c r="G708" s="434">
        <f t="shared" si="17"/>
        <v>140534.92000000001</v>
      </c>
    </row>
    <row r="709" spans="1:8" ht="45" hidden="1" x14ac:dyDescent="0.25">
      <c r="C709" s="111" t="s">
        <v>147</v>
      </c>
      <c r="D709" t="s">
        <v>36</v>
      </c>
      <c r="E709">
        <v>77.487999999999985</v>
      </c>
      <c r="F709">
        <v>24481</v>
      </c>
      <c r="G709" s="434">
        <f t="shared" si="17"/>
        <v>1896983.7279999997</v>
      </c>
    </row>
    <row r="710" spans="1:8" hidden="1" x14ac:dyDescent="0.25">
      <c r="C710" s="111" t="s">
        <v>318</v>
      </c>
      <c r="D710" t="s">
        <v>36</v>
      </c>
      <c r="E710">
        <v>313.22399999999999</v>
      </c>
      <c r="F710">
        <v>18650.099999999999</v>
      </c>
      <c r="G710" s="434">
        <f t="shared" si="17"/>
        <v>5841658.9223999996</v>
      </c>
    </row>
    <row r="711" spans="1:8" hidden="1" x14ac:dyDescent="0.25">
      <c r="C711" s="111" t="s">
        <v>7</v>
      </c>
      <c r="G711" s="434">
        <f t="shared" si="17"/>
        <v>0</v>
      </c>
    </row>
    <row r="712" spans="1:8" ht="30" hidden="1" x14ac:dyDescent="0.25">
      <c r="C712" s="111" t="s">
        <v>319</v>
      </c>
      <c r="D712" t="s">
        <v>39</v>
      </c>
      <c r="E712">
        <v>77.656870400000003</v>
      </c>
      <c r="F712">
        <v>10710.16</v>
      </c>
      <c r="G712" s="434">
        <f t="shared" si="17"/>
        <v>831717.50708326406</v>
      </c>
    </row>
    <row r="713" spans="1:8" ht="45" hidden="1" x14ac:dyDescent="0.25">
      <c r="C713" s="111" t="s">
        <v>163</v>
      </c>
      <c r="D713" t="s">
        <v>39</v>
      </c>
      <c r="E713">
        <v>310.62748160000001</v>
      </c>
      <c r="F713">
        <v>25085.75</v>
      </c>
      <c r="G713" s="434">
        <f t="shared" si="17"/>
        <v>7792323.3465472003</v>
      </c>
    </row>
    <row r="714" spans="1:8" ht="45" hidden="1" x14ac:dyDescent="0.25">
      <c r="C714" s="111" t="s">
        <v>164</v>
      </c>
      <c r="D714" t="s">
        <v>39</v>
      </c>
      <c r="E714">
        <v>4.9866163199999995</v>
      </c>
      <c r="F714">
        <v>32028.15</v>
      </c>
      <c r="G714" s="434">
        <f t="shared" si="17"/>
        <v>159712.09548940801</v>
      </c>
    </row>
    <row r="715" spans="1:8" ht="45" hidden="1" x14ac:dyDescent="0.25">
      <c r="C715" s="111" t="s">
        <v>149</v>
      </c>
      <c r="D715" t="s">
        <v>39</v>
      </c>
      <c r="E715">
        <v>1.2466540799999999</v>
      </c>
      <c r="F715">
        <v>12611.56</v>
      </c>
      <c r="G715" s="434">
        <f t="shared" si="17"/>
        <v>15722.252729164798</v>
      </c>
    </row>
    <row r="716" spans="1:8" ht="45" hidden="1" x14ac:dyDescent="0.25">
      <c r="C716" s="111" t="s">
        <v>150</v>
      </c>
      <c r="D716" t="s">
        <v>39</v>
      </c>
      <c r="E716">
        <v>28.008481920000005</v>
      </c>
      <c r="F716">
        <v>347498.07</v>
      </c>
      <c r="G716" s="434">
        <f t="shared" si="17"/>
        <v>9732893.4108298961</v>
      </c>
    </row>
    <row r="717" spans="1:8" hidden="1" x14ac:dyDescent="0.25">
      <c r="C717" s="111" t="s">
        <v>329</v>
      </c>
      <c r="D717" t="s">
        <v>39</v>
      </c>
      <c r="E717">
        <v>112.03392768000002</v>
      </c>
      <c r="F717">
        <v>125000</v>
      </c>
      <c r="G717" s="434">
        <f t="shared" si="17"/>
        <v>14004240.960000003</v>
      </c>
    </row>
    <row r="718" spans="1:8" hidden="1" x14ac:dyDescent="0.25">
      <c r="C718" s="111" t="s">
        <v>110</v>
      </c>
      <c r="D718" t="s">
        <v>36</v>
      </c>
      <c r="E718">
        <v>1166.2531920000004</v>
      </c>
      <c r="F718">
        <v>20628.04</v>
      </c>
      <c r="G718" s="434">
        <f t="shared" si="17"/>
        <v>24057517.494703688</v>
      </c>
    </row>
    <row r="719" spans="1:8" hidden="1" x14ac:dyDescent="0.25">
      <c r="C719" s="111" t="s">
        <v>109</v>
      </c>
      <c r="D719" t="s">
        <v>36</v>
      </c>
      <c r="E719">
        <v>129.58368800000002</v>
      </c>
      <c r="F719">
        <v>38347.760000000002</v>
      </c>
      <c r="G719" s="434">
        <f t="shared" si="17"/>
        <v>4969244.1673388807</v>
      </c>
    </row>
    <row r="720" spans="1:8" hidden="1" x14ac:dyDescent="0.25">
      <c r="C720" s="111" t="s">
        <v>106</v>
      </c>
      <c r="D720" t="s">
        <v>39</v>
      </c>
      <c r="E720">
        <v>61.281593005934759</v>
      </c>
      <c r="F720">
        <v>109685.67</v>
      </c>
      <c r="G720" s="434">
        <f t="shared" si="17"/>
        <v>6721712.5875232676</v>
      </c>
    </row>
    <row r="721" spans="3:7" ht="30" hidden="1" x14ac:dyDescent="0.25">
      <c r="C721" s="111" t="s">
        <v>107</v>
      </c>
      <c r="D721" t="s">
        <v>39</v>
      </c>
      <c r="E721">
        <v>302.93538865894675</v>
      </c>
      <c r="F721">
        <v>19163.82</v>
      </c>
      <c r="G721" s="434">
        <f t="shared" si="17"/>
        <v>5805399.2598900972</v>
      </c>
    </row>
    <row r="722" spans="3:7" ht="30" hidden="1" x14ac:dyDescent="0.25">
      <c r="C722" s="111" t="s">
        <v>108</v>
      </c>
      <c r="D722" t="s">
        <v>39</v>
      </c>
      <c r="E722">
        <v>89.41075599745902</v>
      </c>
      <c r="F722">
        <v>122244.08</v>
      </c>
      <c r="G722" s="434">
        <f t="shared" si="17"/>
        <v>10929935.609013861</v>
      </c>
    </row>
    <row r="723" spans="3:7" hidden="1" x14ac:dyDescent="0.25">
      <c r="C723" s="111" t="s">
        <v>111</v>
      </c>
      <c r="D723" t="s">
        <v>39</v>
      </c>
      <c r="E723">
        <v>8.7964594300514225</v>
      </c>
      <c r="F723">
        <v>132790.07999999999</v>
      </c>
      <c r="G723" s="434">
        <f t="shared" si="17"/>
        <v>1168082.5514332827</v>
      </c>
    </row>
    <row r="724" spans="3:7" ht="30" hidden="1" x14ac:dyDescent="0.25">
      <c r="C724" s="111" t="s">
        <v>153</v>
      </c>
      <c r="D724" t="s">
        <v>40</v>
      </c>
      <c r="E724">
        <v>2404.2110277110469</v>
      </c>
      <c r="F724">
        <v>2176.8000000000002</v>
      </c>
      <c r="G724" s="434">
        <f t="shared" si="17"/>
        <v>5233486.5651214076</v>
      </c>
    </row>
    <row r="725" spans="3:7" hidden="1" x14ac:dyDescent="0.25">
      <c r="C725" s="111" t="s">
        <v>27</v>
      </c>
      <c r="G725" s="434">
        <f t="shared" si="17"/>
        <v>0</v>
      </c>
    </row>
    <row r="726" spans="3:7" ht="30" hidden="1" x14ac:dyDescent="0.25">
      <c r="C726" s="111" t="s">
        <v>328</v>
      </c>
      <c r="D726" t="s">
        <v>4</v>
      </c>
      <c r="E726">
        <v>9.1200000000000045</v>
      </c>
      <c r="F726">
        <v>760913.61</v>
      </c>
      <c r="G726" s="434">
        <f t="shared" si="17"/>
        <v>6939532.1232000031</v>
      </c>
    </row>
    <row r="727" spans="3:7" ht="30" x14ac:dyDescent="0.25">
      <c r="C727" s="111" t="s">
        <v>165</v>
      </c>
      <c r="D727" t="s">
        <v>48</v>
      </c>
      <c r="E727">
        <v>12</v>
      </c>
      <c r="F727">
        <v>1219802.8600000001</v>
      </c>
      <c r="G727" s="434">
        <f t="shared" si="17"/>
        <v>14637634.32</v>
      </c>
    </row>
    <row r="728" spans="3:7" ht="30" hidden="1" x14ac:dyDescent="0.25">
      <c r="C728" s="111" t="s">
        <v>136</v>
      </c>
      <c r="D728" t="s">
        <v>39</v>
      </c>
      <c r="E728">
        <v>3.2550556804183985</v>
      </c>
      <c r="F728">
        <v>694744.33</v>
      </c>
      <c r="G728" s="434">
        <f t="shared" si="17"/>
        <v>2261431.4778049742</v>
      </c>
    </row>
    <row r="729" spans="3:7" hidden="1" x14ac:dyDescent="0.25">
      <c r="C729" s="111" t="s">
        <v>129</v>
      </c>
      <c r="G729" s="434">
        <f t="shared" si="17"/>
        <v>0</v>
      </c>
    </row>
    <row r="730" spans="3:7" ht="30" hidden="1" x14ac:dyDescent="0.25">
      <c r="C730" s="111" t="s">
        <v>121</v>
      </c>
      <c r="D730" t="s">
        <v>4</v>
      </c>
      <c r="E730">
        <v>0</v>
      </c>
      <c r="F730">
        <v>67290.929999999993</v>
      </c>
      <c r="G730" s="434">
        <f t="shared" si="17"/>
        <v>0</v>
      </c>
    </row>
    <row r="731" spans="3:7" ht="30" hidden="1" x14ac:dyDescent="0.25">
      <c r="C731" s="111" t="s">
        <v>122</v>
      </c>
      <c r="D731" t="s">
        <v>4</v>
      </c>
      <c r="E731">
        <v>0</v>
      </c>
      <c r="F731">
        <v>4284.6000000000004</v>
      </c>
      <c r="G731" s="434">
        <f t="shared" si="17"/>
        <v>0</v>
      </c>
    </row>
    <row r="732" spans="3:7" ht="30" hidden="1" x14ac:dyDescent="0.25">
      <c r="C732" s="111" t="s">
        <v>123</v>
      </c>
      <c r="D732" t="s">
        <v>4</v>
      </c>
      <c r="E732">
        <v>376.34363193392153</v>
      </c>
      <c r="F732">
        <v>99174.18</v>
      </c>
    </row>
    <row r="733" spans="3:7" ht="30" hidden="1" x14ac:dyDescent="0.25">
      <c r="C733" s="111" t="s">
        <v>124</v>
      </c>
      <c r="D733" t="s">
        <v>4</v>
      </c>
      <c r="E733">
        <v>376.34363193392153</v>
      </c>
      <c r="F733">
        <v>4455.99</v>
      </c>
      <c r="G733" s="434">
        <f t="shared" si="17"/>
        <v>1676983.4604612349</v>
      </c>
    </row>
    <row r="734" spans="3:7" hidden="1" x14ac:dyDescent="0.25">
      <c r="C734" s="111" t="s">
        <v>41</v>
      </c>
      <c r="G734" s="434">
        <f t="shared" si="17"/>
        <v>0</v>
      </c>
    </row>
    <row r="735" spans="3:7" ht="60" hidden="1" x14ac:dyDescent="0.25">
      <c r="C735" s="111" t="s">
        <v>168</v>
      </c>
      <c r="D735" t="s">
        <v>42</v>
      </c>
      <c r="E735">
        <v>550</v>
      </c>
      <c r="F735">
        <v>4608.5</v>
      </c>
      <c r="G735" s="434">
        <f t="shared" si="17"/>
        <v>2534675</v>
      </c>
    </row>
    <row r="736" spans="3:7" ht="30" hidden="1" x14ac:dyDescent="0.25">
      <c r="C736" s="111" t="s">
        <v>135</v>
      </c>
      <c r="D736" t="s">
        <v>4</v>
      </c>
      <c r="E736">
        <v>38.607999999999997</v>
      </c>
      <c r="F736">
        <v>61090.18</v>
      </c>
      <c r="G736" s="434">
        <f t="shared" si="17"/>
        <v>2358569.6694399999</v>
      </c>
    </row>
    <row r="737" spans="1:8" ht="45" hidden="1" x14ac:dyDescent="0.25">
      <c r="C737" s="111" t="s">
        <v>324</v>
      </c>
      <c r="D737" t="s">
        <v>4</v>
      </c>
      <c r="E737">
        <v>38.607999999999997</v>
      </c>
      <c r="F737">
        <v>66918.05</v>
      </c>
      <c r="G737" s="434">
        <f t="shared" si="17"/>
        <v>2583572.0743999998</v>
      </c>
    </row>
    <row r="738" spans="1:8" ht="75" hidden="1" x14ac:dyDescent="0.25">
      <c r="C738" s="111" t="s">
        <v>172</v>
      </c>
      <c r="D738" t="s">
        <v>39</v>
      </c>
      <c r="E738">
        <v>48.447999999999979</v>
      </c>
      <c r="F738">
        <v>126467.22</v>
      </c>
      <c r="G738" s="434">
        <f t="shared" si="17"/>
        <v>6127083.8745599976</v>
      </c>
    </row>
    <row r="739" spans="1:8" ht="30" hidden="1" x14ac:dyDescent="0.25">
      <c r="C739" s="111" t="s">
        <v>132</v>
      </c>
      <c r="D739" t="s">
        <v>39</v>
      </c>
      <c r="E739">
        <v>15.497599999999998</v>
      </c>
      <c r="F739">
        <v>630206.52</v>
      </c>
      <c r="G739" s="434">
        <f t="shared" si="17"/>
        <v>9766688.5643520001</v>
      </c>
    </row>
    <row r="740" spans="1:8" ht="90" hidden="1" x14ac:dyDescent="0.25">
      <c r="C740" s="111" t="s">
        <v>170</v>
      </c>
      <c r="D740" t="s">
        <v>36</v>
      </c>
      <c r="E740">
        <v>313.22399999999999</v>
      </c>
      <c r="F740">
        <v>48343.01</v>
      </c>
      <c r="G740" s="434">
        <f t="shared" si="17"/>
        <v>15142190.96424</v>
      </c>
    </row>
    <row r="741" spans="1:8" hidden="1" x14ac:dyDescent="0.25">
      <c r="C741" s="111" t="s">
        <v>174</v>
      </c>
      <c r="D741" t="s">
        <v>5</v>
      </c>
      <c r="E741">
        <v>10</v>
      </c>
      <c r="F741">
        <v>442561.1</v>
      </c>
      <c r="G741" s="434">
        <f t="shared" si="17"/>
        <v>4425611</v>
      </c>
    </row>
    <row r="742" spans="1:8" ht="60" hidden="1" x14ac:dyDescent="0.25">
      <c r="C742" s="111" t="s">
        <v>229</v>
      </c>
      <c r="D742" t="s">
        <v>9</v>
      </c>
      <c r="E742">
        <v>2</v>
      </c>
      <c r="F742">
        <v>3679039.02</v>
      </c>
      <c r="G742" s="434">
        <f t="shared" si="17"/>
        <v>7358078.04</v>
      </c>
    </row>
    <row r="743" spans="1:8" hidden="1" x14ac:dyDescent="0.25">
      <c r="A743" s="431"/>
      <c r="B743" s="431"/>
      <c r="C743" s="432"/>
      <c r="D743" s="431"/>
      <c r="E743" s="431"/>
      <c r="F743" s="431"/>
      <c r="G743" s="434">
        <f t="shared" si="17"/>
        <v>0</v>
      </c>
      <c r="H743" s="434">
        <f>SUM(G707:G742)</f>
        <v>175879329.93376163</v>
      </c>
    </row>
    <row r="744" spans="1:8" hidden="1" x14ac:dyDescent="0.25">
      <c r="C744" s="111" t="s">
        <v>103</v>
      </c>
      <c r="D744" t="s">
        <v>4</v>
      </c>
      <c r="E744">
        <v>576.16999999999996</v>
      </c>
      <c r="F744">
        <v>1984.34</v>
      </c>
      <c r="G744" s="434">
        <f t="shared" si="17"/>
        <v>1143317.1777999999</v>
      </c>
    </row>
    <row r="745" spans="1:8" hidden="1" x14ac:dyDescent="0.25">
      <c r="C745" s="111" t="s">
        <v>318</v>
      </c>
      <c r="D745" t="s">
        <v>36</v>
      </c>
      <c r="E745">
        <v>696.17774999999995</v>
      </c>
      <c r="F745">
        <v>18650.099999999999</v>
      </c>
      <c r="G745" s="434">
        <f t="shared" si="17"/>
        <v>12983784.655274998</v>
      </c>
    </row>
    <row r="746" spans="1:8" hidden="1" x14ac:dyDescent="0.25">
      <c r="C746" s="111" t="s">
        <v>7</v>
      </c>
      <c r="G746" s="434">
        <f t="shared" si="17"/>
        <v>0</v>
      </c>
    </row>
    <row r="747" spans="1:8" ht="30" hidden="1" x14ac:dyDescent="0.25">
      <c r="C747" s="111" t="s">
        <v>319</v>
      </c>
      <c r="D747" t="s">
        <v>39</v>
      </c>
      <c r="E747">
        <v>121.59845894</v>
      </c>
      <c r="F747">
        <v>10710.16</v>
      </c>
      <c r="G747" s="434">
        <f t="shared" si="17"/>
        <v>1302338.9510008304</v>
      </c>
    </row>
    <row r="748" spans="1:8" ht="45" hidden="1" x14ac:dyDescent="0.25">
      <c r="C748" s="111" t="s">
        <v>163</v>
      </c>
      <c r="D748" t="s">
        <v>39</v>
      </c>
      <c r="E748">
        <v>486.39383576</v>
      </c>
      <c r="F748">
        <v>25085.75</v>
      </c>
      <c r="G748" s="434">
        <f t="shared" si="17"/>
        <v>12201554.16541642</v>
      </c>
    </row>
    <row r="749" spans="1:8" ht="45" hidden="1" x14ac:dyDescent="0.25">
      <c r="C749" s="111" t="s">
        <v>164</v>
      </c>
      <c r="D749" t="s">
        <v>39</v>
      </c>
      <c r="E749">
        <v>11.161090919999996</v>
      </c>
      <c r="F749">
        <v>32028.15</v>
      </c>
      <c r="G749" s="434">
        <f t="shared" si="17"/>
        <v>357469.09414939786</v>
      </c>
    </row>
    <row r="750" spans="1:8" ht="45" hidden="1" x14ac:dyDescent="0.25">
      <c r="C750" s="111" t="s">
        <v>149</v>
      </c>
      <c r="D750" t="s">
        <v>39</v>
      </c>
      <c r="E750">
        <v>2.790272729999999</v>
      </c>
      <c r="F750">
        <v>12611.56</v>
      </c>
      <c r="G750" s="434">
        <f t="shared" si="17"/>
        <v>35189.691950758788</v>
      </c>
    </row>
    <row r="751" spans="1:8" ht="45" hidden="1" x14ac:dyDescent="0.25">
      <c r="C751" s="111" t="s">
        <v>150</v>
      </c>
      <c r="D751" t="s">
        <v>39</v>
      </c>
      <c r="E751">
        <v>43.675856430000003</v>
      </c>
      <c r="F751">
        <v>347498.07</v>
      </c>
      <c r="G751" s="434">
        <f t="shared" si="17"/>
        <v>15177275.815022092</v>
      </c>
    </row>
    <row r="752" spans="1:8" hidden="1" x14ac:dyDescent="0.25">
      <c r="C752" s="111" t="s">
        <v>329</v>
      </c>
      <c r="D752" t="s">
        <v>39</v>
      </c>
      <c r="E752">
        <v>174.70342572000001</v>
      </c>
      <c r="F752">
        <v>125000</v>
      </c>
      <c r="G752" s="434">
        <f t="shared" si="17"/>
        <v>21837928.215</v>
      </c>
    </row>
    <row r="753" spans="3:7" hidden="1" x14ac:dyDescent="0.25">
      <c r="C753" s="111" t="s">
        <v>110</v>
      </c>
      <c r="D753" t="s">
        <v>36</v>
      </c>
      <c r="E753">
        <v>1751.37138</v>
      </c>
      <c r="F753">
        <v>20628.04</v>
      </c>
      <c r="G753" s="434">
        <f t="shared" si="17"/>
        <v>36127358.8814952</v>
      </c>
    </row>
    <row r="754" spans="3:7" hidden="1" x14ac:dyDescent="0.25">
      <c r="C754" s="111" t="s">
        <v>109</v>
      </c>
      <c r="D754" t="s">
        <v>36</v>
      </c>
      <c r="E754">
        <v>194.59682000000001</v>
      </c>
      <c r="F754">
        <v>38347.760000000002</v>
      </c>
      <c r="G754" s="434">
        <f t="shared" si="17"/>
        <v>7462352.1501232004</v>
      </c>
    </row>
    <row r="755" spans="3:7" hidden="1" x14ac:dyDescent="0.25">
      <c r="C755" s="111" t="s">
        <v>106</v>
      </c>
      <c r="D755" t="s">
        <v>39</v>
      </c>
      <c r="E755">
        <v>100.60149957384041</v>
      </c>
      <c r="F755">
        <v>109685.67</v>
      </c>
      <c r="G755" s="434">
        <f t="shared" si="17"/>
        <v>11034542.8837614</v>
      </c>
    </row>
    <row r="756" spans="3:7" ht="30" hidden="1" x14ac:dyDescent="0.25">
      <c r="C756" s="111" t="s">
        <v>107</v>
      </c>
      <c r="D756" t="s">
        <v>39</v>
      </c>
      <c r="E756">
        <v>485.98937529166039</v>
      </c>
      <c r="F756">
        <v>19163.82</v>
      </c>
      <c r="G756" s="434">
        <f t="shared" si="17"/>
        <v>9313412.9100018274</v>
      </c>
    </row>
    <row r="757" spans="3:7" ht="30" hidden="1" x14ac:dyDescent="0.25">
      <c r="C757" s="111" t="s">
        <v>108</v>
      </c>
      <c r="D757" t="s">
        <v>39</v>
      </c>
      <c r="E757">
        <v>144.16019187745232</v>
      </c>
      <c r="F757">
        <v>122244.08</v>
      </c>
      <c r="G757" s="434">
        <f t="shared" si="17"/>
        <v>17622730.028682631</v>
      </c>
    </row>
    <row r="758" spans="3:7" hidden="1" x14ac:dyDescent="0.25">
      <c r="C758" s="111" t="s">
        <v>111</v>
      </c>
      <c r="D758" t="s">
        <v>39</v>
      </c>
      <c r="E758">
        <v>7.0371675440411376</v>
      </c>
      <c r="F758">
        <v>132790.07999999999</v>
      </c>
      <c r="G758" s="434">
        <f t="shared" si="17"/>
        <v>934466.04114662611</v>
      </c>
    </row>
    <row r="759" spans="3:7" ht="30" hidden="1" x14ac:dyDescent="0.25">
      <c r="C759" s="111" t="s">
        <v>153</v>
      </c>
      <c r="D759" t="s">
        <v>40</v>
      </c>
      <c r="E759">
        <v>3613.7073275238067</v>
      </c>
      <c r="F759">
        <v>2176.8000000000002</v>
      </c>
      <c r="G759" s="434">
        <f t="shared" si="17"/>
        <v>7866318.1105538234</v>
      </c>
    </row>
    <row r="760" spans="3:7" hidden="1" x14ac:dyDescent="0.25">
      <c r="C760" s="111" t="s">
        <v>27</v>
      </c>
      <c r="G760" s="434">
        <f t="shared" si="17"/>
        <v>0</v>
      </c>
    </row>
    <row r="761" spans="3:7" ht="30" hidden="1" x14ac:dyDescent="0.25">
      <c r="C761" s="111" t="s">
        <v>328</v>
      </c>
      <c r="D761" t="s">
        <v>4</v>
      </c>
      <c r="E761">
        <v>11.640000000000006</v>
      </c>
      <c r="F761">
        <v>760913.61</v>
      </c>
      <c r="G761" s="434">
        <f t="shared" si="17"/>
        <v>8857034.4204000048</v>
      </c>
    </row>
    <row r="762" spans="3:7" ht="30" x14ac:dyDescent="0.25">
      <c r="C762" s="111" t="s">
        <v>165</v>
      </c>
      <c r="D762" t="s">
        <v>48</v>
      </c>
      <c r="E762">
        <v>16</v>
      </c>
      <c r="F762">
        <v>1219802.8600000001</v>
      </c>
      <c r="G762" s="434">
        <f t="shared" si="17"/>
        <v>19516845.760000002</v>
      </c>
    </row>
    <row r="763" spans="3:7" ht="30" hidden="1" x14ac:dyDescent="0.25">
      <c r="C763" s="111" t="s">
        <v>136</v>
      </c>
      <c r="D763" t="s">
        <v>39</v>
      </c>
      <c r="E763">
        <v>5.25881762287651</v>
      </c>
      <c r="F763">
        <v>694744.33</v>
      </c>
      <c r="G763" s="434">
        <f t="shared" si="17"/>
        <v>3653533.7259975332</v>
      </c>
    </row>
    <row r="764" spans="3:7" ht="30" hidden="1" x14ac:dyDescent="0.25">
      <c r="C764" s="111" t="s">
        <v>134</v>
      </c>
      <c r="D764" t="s">
        <v>39</v>
      </c>
      <c r="E764">
        <v>1.1000000000000001</v>
      </c>
      <c r="F764">
        <v>781423.03</v>
      </c>
      <c r="G764" s="434">
        <f t="shared" si="17"/>
        <v>859565.3330000001</v>
      </c>
    </row>
    <row r="765" spans="3:7" ht="75" hidden="1" x14ac:dyDescent="0.25">
      <c r="C765" s="111" t="s">
        <v>243</v>
      </c>
      <c r="D765" t="s">
        <v>4</v>
      </c>
      <c r="E765">
        <v>1.5</v>
      </c>
      <c r="F765">
        <v>561425.17000000004</v>
      </c>
      <c r="G765" s="434">
        <f t="shared" ref="G765:G828" si="18">+E765*F765</f>
        <v>842137.75500000012</v>
      </c>
    </row>
    <row r="766" spans="3:7" ht="45" hidden="1" x14ac:dyDescent="0.25">
      <c r="C766" s="111" t="s">
        <v>309</v>
      </c>
      <c r="D766" t="s">
        <v>39</v>
      </c>
      <c r="E766">
        <v>1.6439708807309843</v>
      </c>
      <c r="F766">
        <v>1080478.21</v>
      </c>
      <c r="G766" s="434">
        <f t="shared" si="18"/>
        <v>1776274.7145043374</v>
      </c>
    </row>
    <row r="767" spans="3:7" hidden="1" x14ac:dyDescent="0.25">
      <c r="C767" s="111" t="s">
        <v>129</v>
      </c>
      <c r="G767" s="434">
        <f t="shared" si="18"/>
        <v>0</v>
      </c>
    </row>
    <row r="768" spans="3:7" ht="30" hidden="1" x14ac:dyDescent="0.25">
      <c r="C768" s="111" t="s">
        <v>121</v>
      </c>
      <c r="D768" t="s">
        <v>4</v>
      </c>
      <c r="E768">
        <v>0</v>
      </c>
      <c r="F768">
        <v>67290.929999999993</v>
      </c>
      <c r="G768" s="434">
        <f t="shared" si="18"/>
        <v>0</v>
      </c>
    </row>
    <row r="769" spans="1:8" ht="30" hidden="1" x14ac:dyDescent="0.25">
      <c r="C769" s="111" t="s">
        <v>122</v>
      </c>
      <c r="D769" t="s">
        <v>4</v>
      </c>
      <c r="E769">
        <v>0</v>
      </c>
      <c r="F769">
        <v>4284.6000000000004</v>
      </c>
      <c r="G769" s="434">
        <f t="shared" si="18"/>
        <v>0</v>
      </c>
    </row>
    <row r="770" spans="1:8" ht="30" hidden="1" x14ac:dyDescent="0.25">
      <c r="C770" s="111" t="s">
        <v>123</v>
      </c>
      <c r="D770" t="s">
        <v>4</v>
      </c>
      <c r="E770">
        <v>424.84762548811079</v>
      </c>
      <c r="F770">
        <v>99174.18</v>
      </c>
    </row>
    <row r="771" spans="1:8" ht="30" hidden="1" x14ac:dyDescent="0.25">
      <c r="C771" s="111" t="s">
        <v>124</v>
      </c>
      <c r="D771" t="s">
        <v>4</v>
      </c>
      <c r="E771">
        <v>424.84762548811079</v>
      </c>
      <c r="F771">
        <v>4455.99</v>
      </c>
      <c r="G771" s="434">
        <f t="shared" si="18"/>
        <v>1893116.7706987667</v>
      </c>
    </row>
    <row r="772" spans="1:8" ht="30" hidden="1" x14ac:dyDescent="0.25">
      <c r="C772" s="111" t="s">
        <v>125</v>
      </c>
      <c r="D772" t="s">
        <v>4</v>
      </c>
      <c r="E772">
        <v>129.04994253158804</v>
      </c>
      <c r="F772">
        <v>141819.93000000002</v>
      </c>
    </row>
    <row r="773" spans="1:8" ht="30" hidden="1" x14ac:dyDescent="0.25">
      <c r="C773" s="111" t="s">
        <v>126</v>
      </c>
      <c r="D773" t="s">
        <v>4</v>
      </c>
      <c r="E773">
        <v>129.04994253158804</v>
      </c>
      <c r="F773">
        <v>4884.4400000000005</v>
      </c>
      <c r="G773" s="434">
        <f t="shared" si="18"/>
        <v>630336.70129898994</v>
      </c>
    </row>
    <row r="774" spans="1:8" ht="30" hidden="1" x14ac:dyDescent="0.25">
      <c r="C774" s="111" t="s">
        <v>166</v>
      </c>
      <c r="D774" t="s">
        <v>4</v>
      </c>
      <c r="E774">
        <v>8.8929635105514766</v>
      </c>
      <c r="F774">
        <v>224092.25999999998</v>
      </c>
    </row>
    <row r="775" spans="1:8" ht="30" hidden="1" x14ac:dyDescent="0.25">
      <c r="C775" s="111" t="s">
        <v>167</v>
      </c>
      <c r="D775" t="s">
        <v>4</v>
      </c>
      <c r="E775">
        <v>8.8929635105514766</v>
      </c>
      <c r="F775">
        <v>17138.400000000001</v>
      </c>
      <c r="G775" s="434">
        <f t="shared" si="18"/>
        <v>152411.16582923543</v>
      </c>
    </row>
    <row r="776" spans="1:8" hidden="1" x14ac:dyDescent="0.25">
      <c r="C776" s="111" t="s">
        <v>41</v>
      </c>
      <c r="G776" s="434">
        <f t="shared" si="18"/>
        <v>0</v>
      </c>
    </row>
    <row r="777" spans="1:8" ht="60" hidden="1" x14ac:dyDescent="0.25">
      <c r="C777" s="111" t="s">
        <v>168</v>
      </c>
      <c r="D777" t="s">
        <v>42</v>
      </c>
      <c r="E777">
        <v>260</v>
      </c>
      <c r="F777">
        <v>4608.5</v>
      </c>
      <c r="G777" s="434">
        <f t="shared" si="18"/>
        <v>1198210</v>
      </c>
    </row>
    <row r="778" spans="1:8" ht="30" hidden="1" x14ac:dyDescent="0.25">
      <c r="C778" s="111" t="s">
        <v>135</v>
      </c>
      <c r="D778" t="s">
        <v>4</v>
      </c>
      <c r="E778">
        <v>57.616999999999997</v>
      </c>
      <c r="F778">
        <v>61090.18</v>
      </c>
      <c r="G778" s="434">
        <f t="shared" si="18"/>
        <v>3519832.9010600001</v>
      </c>
    </row>
    <row r="779" spans="1:8" ht="45" hidden="1" x14ac:dyDescent="0.25">
      <c r="C779" s="111" t="s">
        <v>324</v>
      </c>
      <c r="D779" t="s">
        <v>4</v>
      </c>
      <c r="E779">
        <v>57.616999999999997</v>
      </c>
      <c r="F779">
        <v>66918.05</v>
      </c>
      <c r="G779" s="434">
        <f t="shared" si="18"/>
        <v>3855617.2868499998</v>
      </c>
    </row>
    <row r="780" spans="1:8" ht="75" hidden="1" x14ac:dyDescent="0.25">
      <c r="C780" s="111" t="s">
        <v>172</v>
      </c>
      <c r="D780" t="s">
        <v>39</v>
      </c>
      <c r="E780">
        <v>53.776649999999997</v>
      </c>
      <c r="F780">
        <v>126467.22</v>
      </c>
      <c r="G780" s="434">
        <f t="shared" si="18"/>
        <v>6800983.4264129996</v>
      </c>
    </row>
    <row r="781" spans="1:8" ht="90" hidden="1" x14ac:dyDescent="0.25">
      <c r="C781" s="111" t="s">
        <v>170</v>
      </c>
      <c r="D781" t="s">
        <v>36</v>
      </c>
      <c r="E781">
        <v>696.17774999999995</v>
      </c>
      <c r="F781">
        <v>48343.01</v>
      </c>
      <c r="G781" s="434">
        <f t="shared" si="18"/>
        <v>33655327.9300275</v>
      </c>
    </row>
    <row r="782" spans="1:8" hidden="1" x14ac:dyDescent="0.25">
      <c r="C782" s="111" t="s">
        <v>174</v>
      </c>
      <c r="D782" t="s">
        <v>5</v>
      </c>
      <c r="E782">
        <v>16</v>
      </c>
      <c r="F782">
        <v>442561.1</v>
      </c>
      <c r="G782" s="434">
        <f t="shared" si="18"/>
        <v>7080977.5999999996</v>
      </c>
    </row>
    <row r="783" spans="1:8" ht="60" hidden="1" x14ac:dyDescent="0.25">
      <c r="C783" s="111" t="s">
        <v>229</v>
      </c>
      <c r="D783" t="s">
        <v>9</v>
      </c>
      <c r="E783">
        <v>6</v>
      </c>
      <c r="F783">
        <v>3679039.02</v>
      </c>
      <c r="G783" s="434">
        <f t="shared" si="18"/>
        <v>22074234.120000001</v>
      </c>
    </row>
    <row r="784" spans="1:8" hidden="1" x14ac:dyDescent="0.25">
      <c r="A784" s="431"/>
      <c r="B784" s="431"/>
      <c r="C784" s="432"/>
      <c r="D784" s="431"/>
      <c r="E784" s="431"/>
      <c r="F784" s="431"/>
      <c r="G784" s="434">
        <f t="shared" si="18"/>
        <v>0</v>
      </c>
      <c r="H784" s="444">
        <f>SUM(G744:G783)</f>
        <v>271766478.38245851</v>
      </c>
    </row>
    <row r="785" spans="3:7" hidden="1" x14ac:dyDescent="0.25">
      <c r="C785" s="111" t="s">
        <v>103</v>
      </c>
      <c r="D785" t="s">
        <v>4</v>
      </c>
      <c r="E785">
        <v>246.82</v>
      </c>
      <c r="F785">
        <v>1984.34</v>
      </c>
      <c r="G785" s="434">
        <f t="shared" si="18"/>
        <v>489774.79879999999</v>
      </c>
    </row>
    <row r="786" spans="3:7" ht="45" hidden="1" x14ac:dyDescent="0.25">
      <c r="C786" s="111" t="s">
        <v>162</v>
      </c>
      <c r="D786" t="s">
        <v>39</v>
      </c>
      <c r="E786">
        <v>2</v>
      </c>
      <c r="F786">
        <v>70267.460000000006</v>
      </c>
      <c r="G786" s="434">
        <f t="shared" si="18"/>
        <v>140534.92000000001</v>
      </c>
    </row>
    <row r="787" spans="3:7" hidden="1" x14ac:dyDescent="0.25">
      <c r="C787" s="111" t="s">
        <v>318</v>
      </c>
      <c r="D787" t="s">
        <v>36</v>
      </c>
      <c r="E787">
        <v>221.45999999999992</v>
      </c>
      <c r="F787">
        <v>18650.099999999999</v>
      </c>
      <c r="G787" s="434">
        <f t="shared" si="18"/>
        <v>4130251.1459999983</v>
      </c>
    </row>
    <row r="788" spans="3:7" hidden="1" x14ac:dyDescent="0.25">
      <c r="C788" s="111" t="s">
        <v>7</v>
      </c>
      <c r="G788" s="434">
        <f t="shared" si="18"/>
        <v>0</v>
      </c>
    </row>
    <row r="789" spans="3:7" ht="30" hidden="1" x14ac:dyDescent="0.25">
      <c r="C789" s="111" t="s">
        <v>319</v>
      </c>
      <c r="D789" t="s">
        <v>39</v>
      </c>
      <c r="E789">
        <v>52.454249999999995</v>
      </c>
      <c r="F789">
        <v>10710.16</v>
      </c>
      <c r="G789" s="434">
        <f t="shared" si="18"/>
        <v>561793.41017999989</v>
      </c>
    </row>
    <row r="790" spans="3:7" ht="45" hidden="1" x14ac:dyDescent="0.25">
      <c r="C790" s="111" t="s">
        <v>163</v>
      </c>
      <c r="D790" t="s">
        <v>39</v>
      </c>
      <c r="E790">
        <v>209.81699999999998</v>
      </c>
      <c r="F790">
        <v>25085.75</v>
      </c>
      <c r="G790" s="434">
        <f t="shared" si="18"/>
        <v>5263416.8077499997</v>
      </c>
    </row>
    <row r="791" spans="3:7" ht="45" hidden="1" x14ac:dyDescent="0.25">
      <c r="C791" s="111" t="s">
        <v>164</v>
      </c>
      <c r="D791" t="s">
        <v>39</v>
      </c>
      <c r="E791">
        <v>4.6385852799999983</v>
      </c>
      <c r="F791">
        <v>32028.15</v>
      </c>
      <c r="G791" s="434">
        <f t="shared" si="18"/>
        <v>148565.30513563196</v>
      </c>
    </row>
    <row r="792" spans="3:7" ht="45" hidden="1" x14ac:dyDescent="0.25">
      <c r="C792" s="111" t="s">
        <v>149</v>
      </c>
      <c r="D792" t="s">
        <v>39</v>
      </c>
      <c r="E792">
        <v>1.1596463199999996</v>
      </c>
      <c r="F792">
        <v>12611.56</v>
      </c>
      <c r="G792" s="434">
        <f t="shared" si="18"/>
        <v>14624.949143459195</v>
      </c>
    </row>
    <row r="793" spans="3:7" ht="45" hidden="1" x14ac:dyDescent="0.25">
      <c r="C793" s="111" t="s">
        <v>150</v>
      </c>
      <c r="D793" t="s">
        <v>39</v>
      </c>
      <c r="E793">
        <v>20.070641280000004</v>
      </c>
      <c r="F793">
        <v>347498.07</v>
      </c>
      <c r="G793" s="434">
        <f t="shared" si="18"/>
        <v>6974509.1084623309</v>
      </c>
    </row>
    <row r="794" spans="3:7" hidden="1" x14ac:dyDescent="0.25">
      <c r="C794" s="111" t="s">
        <v>329</v>
      </c>
      <c r="D794" t="s">
        <v>39</v>
      </c>
      <c r="E794">
        <v>80.282565120000015</v>
      </c>
      <c r="F794">
        <v>125000</v>
      </c>
      <c r="G794" s="434">
        <f t="shared" si="18"/>
        <v>10035320.640000002</v>
      </c>
    </row>
    <row r="795" spans="3:7" hidden="1" x14ac:dyDescent="0.25">
      <c r="C795" s="111" t="s">
        <v>110</v>
      </c>
      <c r="D795" t="s">
        <v>36</v>
      </c>
      <c r="E795">
        <v>817.1385479999999</v>
      </c>
      <c r="F795">
        <v>20628.04</v>
      </c>
      <c r="G795" s="434">
        <f t="shared" si="18"/>
        <v>16855966.65368592</v>
      </c>
    </row>
    <row r="796" spans="3:7" hidden="1" x14ac:dyDescent="0.25">
      <c r="C796" s="111" t="s">
        <v>109</v>
      </c>
      <c r="D796" t="s">
        <v>36</v>
      </c>
      <c r="E796">
        <v>90.793171999999984</v>
      </c>
      <c r="F796">
        <v>38347.760000000002</v>
      </c>
      <c r="G796" s="434">
        <f t="shared" si="18"/>
        <v>3481714.7694947198</v>
      </c>
    </row>
    <row r="797" spans="3:7" hidden="1" x14ac:dyDescent="0.25">
      <c r="C797" s="111" t="s">
        <v>106</v>
      </c>
      <c r="D797" t="s">
        <v>39</v>
      </c>
      <c r="E797">
        <v>39.891163436756806</v>
      </c>
      <c r="F797">
        <v>109685.67</v>
      </c>
      <c r="G797" s="434">
        <f t="shared" si="18"/>
        <v>4375488.9886401724</v>
      </c>
    </row>
    <row r="798" spans="3:7" ht="30" hidden="1" x14ac:dyDescent="0.25">
      <c r="C798" s="111" t="s">
        <v>107</v>
      </c>
      <c r="D798" t="s">
        <v>39</v>
      </c>
      <c r="E798">
        <v>226.62370824426307</v>
      </c>
      <c r="F798">
        <v>19163.82</v>
      </c>
      <c r="G798" s="434">
        <f t="shared" si="18"/>
        <v>4342975.9525255738</v>
      </c>
    </row>
    <row r="799" spans="3:7" ht="30" hidden="1" x14ac:dyDescent="0.25">
      <c r="C799" s="111" t="s">
        <v>108</v>
      </c>
      <c r="D799" t="s">
        <v>39</v>
      </c>
      <c r="E799">
        <v>63.503381477426942</v>
      </c>
      <c r="F799">
        <v>122244.08</v>
      </c>
      <c r="G799" s="434">
        <f t="shared" si="18"/>
        <v>7762912.4455970973</v>
      </c>
    </row>
    <row r="800" spans="3:7" hidden="1" x14ac:dyDescent="0.25">
      <c r="C800" s="111" t="s">
        <v>111</v>
      </c>
      <c r="D800" t="s">
        <v>39</v>
      </c>
      <c r="E800">
        <v>1.7592918860102844</v>
      </c>
      <c r="F800">
        <v>132790.07999999999</v>
      </c>
      <c r="G800" s="434">
        <f t="shared" si="18"/>
        <v>233616.51028665653</v>
      </c>
    </row>
    <row r="801" spans="3:7" ht="30" hidden="1" x14ac:dyDescent="0.25">
      <c r="C801" s="111" t="s">
        <v>153</v>
      </c>
      <c r="D801" t="s">
        <v>40</v>
      </c>
      <c r="E801">
        <v>1435.5827164174716</v>
      </c>
      <c r="F801">
        <v>2176.8000000000002</v>
      </c>
      <c r="G801" s="434">
        <f t="shared" si="18"/>
        <v>3124976.4570975523</v>
      </c>
    </row>
    <row r="802" spans="3:7" hidden="1" x14ac:dyDescent="0.25">
      <c r="C802" s="111" t="s">
        <v>27</v>
      </c>
      <c r="G802" s="434">
        <f t="shared" si="18"/>
        <v>0</v>
      </c>
    </row>
    <row r="803" spans="3:7" ht="30" hidden="1" x14ac:dyDescent="0.25">
      <c r="C803" s="111" t="s">
        <v>328</v>
      </c>
      <c r="D803" t="s">
        <v>4</v>
      </c>
      <c r="E803">
        <v>4.6399999999999988</v>
      </c>
      <c r="F803">
        <v>760913.61</v>
      </c>
      <c r="G803" s="434">
        <f t="shared" si="18"/>
        <v>3530639.1503999992</v>
      </c>
    </row>
    <row r="804" spans="3:7" ht="30" x14ac:dyDescent="0.25">
      <c r="C804" s="111" t="s">
        <v>165</v>
      </c>
      <c r="D804" t="s">
        <v>48</v>
      </c>
      <c r="E804">
        <v>5</v>
      </c>
      <c r="F804">
        <v>1219802.8600000001</v>
      </c>
      <c r="G804" s="434">
        <f t="shared" si="18"/>
        <v>6099014.3000000007</v>
      </c>
    </row>
    <row r="805" spans="3:7" ht="30" hidden="1" x14ac:dyDescent="0.25">
      <c r="C805" s="111" t="s">
        <v>136</v>
      </c>
      <c r="D805" t="s">
        <v>39</v>
      </c>
      <c r="E805">
        <v>1.1999893805114603</v>
      </c>
      <c r="F805">
        <v>694744.33</v>
      </c>
      <c r="G805" s="434">
        <f t="shared" si="18"/>
        <v>833685.81817054946</v>
      </c>
    </row>
    <row r="806" spans="3:7" hidden="1" x14ac:dyDescent="0.25">
      <c r="C806" s="111" t="s">
        <v>129</v>
      </c>
      <c r="G806" s="434">
        <f t="shared" si="18"/>
        <v>0</v>
      </c>
    </row>
    <row r="807" spans="3:7" ht="30" hidden="1" x14ac:dyDescent="0.25">
      <c r="C807" s="111" t="s">
        <v>121</v>
      </c>
      <c r="D807" t="s">
        <v>4</v>
      </c>
      <c r="E807">
        <v>0</v>
      </c>
      <c r="F807">
        <v>67290.929999999993</v>
      </c>
      <c r="G807" s="434">
        <f t="shared" si="18"/>
        <v>0</v>
      </c>
    </row>
    <row r="808" spans="3:7" ht="30" hidden="1" x14ac:dyDescent="0.25">
      <c r="C808" s="111" t="s">
        <v>122</v>
      </c>
      <c r="D808" t="s">
        <v>4</v>
      </c>
      <c r="E808">
        <v>0</v>
      </c>
      <c r="F808">
        <v>4284.6000000000004</v>
      </c>
      <c r="G808" s="434">
        <f t="shared" si="18"/>
        <v>0</v>
      </c>
    </row>
    <row r="809" spans="3:7" ht="30" hidden="1" x14ac:dyDescent="0.25">
      <c r="C809" s="111" t="s">
        <v>123</v>
      </c>
      <c r="D809" t="s">
        <v>4</v>
      </c>
      <c r="E809">
        <v>241.52314943523487</v>
      </c>
      <c r="F809">
        <v>99174.18</v>
      </c>
    </row>
    <row r="810" spans="3:7" ht="30" hidden="1" x14ac:dyDescent="0.25">
      <c r="C810" s="111" t="s">
        <v>124</v>
      </c>
      <c r="D810" t="s">
        <v>4</v>
      </c>
      <c r="E810">
        <v>241.52314943523487</v>
      </c>
      <c r="F810">
        <v>4455.99</v>
      </c>
      <c r="G810" s="434">
        <f t="shared" si="18"/>
        <v>1076224.7386519122</v>
      </c>
    </row>
    <row r="811" spans="3:7" hidden="1" x14ac:dyDescent="0.25">
      <c r="C811" s="111" t="s">
        <v>41</v>
      </c>
      <c r="G811" s="434">
        <f t="shared" si="18"/>
        <v>0</v>
      </c>
    </row>
    <row r="812" spans="3:7" ht="30" hidden="1" x14ac:dyDescent="0.25">
      <c r="C812" s="111" t="s">
        <v>135</v>
      </c>
      <c r="D812" t="s">
        <v>4</v>
      </c>
      <c r="E812">
        <v>24.682000000000002</v>
      </c>
      <c r="F812">
        <v>61090.18</v>
      </c>
      <c r="G812" s="434">
        <f t="shared" si="18"/>
        <v>1507827.8227600001</v>
      </c>
    </row>
    <row r="813" spans="3:7" ht="45" hidden="1" x14ac:dyDescent="0.25">
      <c r="C813" s="111" t="s">
        <v>324</v>
      </c>
      <c r="D813" t="s">
        <v>4</v>
      </c>
      <c r="E813">
        <v>24.682000000000002</v>
      </c>
      <c r="F813">
        <v>66918.05</v>
      </c>
      <c r="G813" s="434">
        <f t="shared" si="18"/>
        <v>1651671.3101000001</v>
      </c>
    </row>
    <row r="814" spans="3:7" ht="75" hidden="1" x14ac:dyDescent="0.25">
      <c r="C814" s="111" t="s">
        <v>172</v>
      </c>
      <c r="D814" t="s">
        <v>39</v>
      </c>
      <c r="E814">
        <v>21.805599999999995</v>
      </c>
      <c r="F814">
        <v>126467.22</v>
      </c>
      <c r="G814" s="434">
        <f t="shared" si="18"/>
        <v>2757693.6124319993</v>
      </c>
    </row>
    <row r="815" spans="3:7" ht="90" hidden="1" x14ac:dyDescent="0.25">
      <c r="C815" s="111" t="s">
        <v>170</v>
      </c>
      <c r="D815" t="s">
        <v>36</v>
      </c>
      <c r="E815">
        <v>221.45999999999992</v>
      </c>
      <c r="F815">
        <v>48343.01</v>
      </c>
      <c r="G815" s="434">
        <f t="shared" si="18"/>
        <v>10706042.994599996</v>
      </c>
    </row>
    <row r="816" spans="3:7" hidden="1" x14ac:dyDescent="0.25">
      <c r="C816" s="111" t="s">
        <v>174</v>
      </c>
      <c r="D816" t="s">
        <v>5</v>
      </c>
      <c r="E816">
        <v>4</v>
      </c>
      <c r="F816">
        <v>442561.1</v>
      </c>
      <c r="G816" s="434">
        <f t="shared" si="18"/>
        <v>1770244.4</v>
      </c>
    </row>
    <row r="817" spans="1:8" ht="60" hidden="1" x14ac:dyDescent="0.25">
      <c r="C817" s="111" t="s">
        <v>229</v>
      </c>
      <c r="D817" t="s">
        <v>9</v>
      </c>
      <c r="E817">
        <v>1</v>
      </c>
      <c r="F817">
        <v>3679039.02</v>
      </c>
      <c r="G817" s="434">
        <f t="shared" si="18"/>
        <v>3679039.02</v>
      </c>
    </row>
    <row r="818" spans="1:8" hidden="1" x14ac:dyDescent="0.25">
      <c r="A818" s="431"/>
      <c r="B818" s="431"/>
      <c r="C818" s="432"/>
      <c r="D818" s="431"/>
      <c r="E818" s="431"/>
      <c r="F818" s="431"/>
      <c r="G818" s="434">
        <f t="shared" si="18"/>
        <v>0</v>
      </c>
      <c r="H818" s="434">
        <f>SUM(G785:G817)</f>
        <v>101548526.02991357</v>
      </c>
    </row>
    <row r="819" spans="1:8" hidden="1" x14ac:dyDescent="0.25">
      <c r="C819" s="111" t="s">
        <v>103</v>
      </c>
      <c r="D819" t="s">
        <v>4</v>
      </c>
      <c r="E819">
        <v>524.79</v>
      </c>
      <c r="F819">
        <v>1984.34</v>
      </c>
      <c r="G819" s="434">
        <f t="shared" si="18"/>
        <v>1041361.7885999999</v>
      </c>
    </row>
    <row r="820" spans="1:8" hidden="1" x14ac:dyDescent="0.25">
      <c r="C820" s="111" t="s">
        <v>318</v>
      </c>
      <c r="D820" t="s">
        <v>36</v>
      </c>
      <c r="E820">
        <v>685.74974999999995</v>
      </c>
      <c r="F820">
        <v>18650.099999999999</v>
      </c>
      <c r="G820" s="434">
        <f t="shared" si="18"/>
        <v>12789301.412474997</v>
      </c>
    </row>
    <row r="821" spans="1:8" hidden="1" x14ac:dyDescent="0.25">
      <c r="C821" s="111" t="s">
        <v>7</v>
      </c>
      <c r="G821" s="434">
        <f t="shared" si="18"/>
        <v>0</v>
      </c>
    </row>
    <row r="822" spans="1:8" ht="30" hidden="1" x14ac:dyDescent="0.25">
      <c r="C822" s="111" t="s">
        <v>319</v>
      </c>
      <c r="D822" t="s">
        <v>39</v>
      </c>
      <c r="E822">
        <v>115.42096435000136</v>
      </c>
      <c r="F822">
        <v>10710.16</v>
      </c>
      <c r="G822" s="434">
        <f t="shared" si="18"/>
        <v>1236176.9955428105</v>
      </c>
    </row>
    <row r="823" spans="1:8" ht="45" hidden="1" x14ac:dyDescent="0.25">
      <c r="C823" s="111" t="s">
        <v>163</v>
      </c>
      <c r="D823" t="s">
        <v>39</v>
      </c>
      <c r="E823">
        <v>461.68385740000542</v>
      </c>
      <c r="F823">
        <v>25085.75</v>
      </c>
      <c r="G823" s="434">
        <f t="shared" si="18"/>
        <v>11581685.825772187</v>
      </c>
    </row>
    <row r="824" spans="1:8" ht="45" hidden="1" x14ac:dyDescent="0.25">
      <c r="C824" s="111" t="s">
        <v>164</v>
      </c>
      <c r="D824" t="s">
        <v>39</v>
      </c>
      <c r="E824">
        <v>2.1986585600002528</v>
      </c>
      <c r="F824">
        <v>32028.15</v>
      </c>
      <c r="G824" s="434">
        <f t="shared" si="18"/>
        <v>70418.966158472103</v>
      </c>
    </row>
    <row r="825" spans="1:8" ht="45" hidden="1" x14ac:dyDescent="0.25">
      <c r="C825" s="111" t="s">
        <v>149</v>
      </c>
      <c r="D825" t="s">
        <v>39</v>
      </c>
      <c r="E825">
        <v>0.54966464000006321</v>
      </c>
      <c r="F825">
        <v>12611.56</v>
      </c>
      <c r="G825" s="434">
        <f t="shared" si="18"/>
        <v>6932.1285872391973</v>
      </c>
    </row>
    <row r="826" spans="1:8" ht="45" hidden="1" x14ac:dyDescent="0.25">
      <c r="C826" s="111" t="s">
        <v>150</v>
      </c>
      <c r="D826" t="s">
        <v>39</v>
      </c>
      <c r="E826">
        <v>37.181926710000603</v>
      </c>
      <c r="F826">
        <v>347498.07</v>
      </c>
      <c r="G826" s="434">
        <f t="shared" si="18"/>
        <v>12920647.770606659</v>
      </c>
    </row>
    <row r="827" spans="1:8" hidden="1" x14ac:dyDescent="0.25">
      <c r="C827" s="111" t="s">
        <v>329</v>
      </c>
      <c r="D827" t="s">
        <v>39</v>
      </c>
      <c r="E827">
        <v>148.72770684000241</v>
      </c>
      <c r="F827">
        <v>125000</v>
      </c>
      <c r="G827" s="434">
        <f t="shared" si="18"/>
        <v>18590963.355000302</v>
      </c>
    </row>
    <row r="828" spans="1:8" hidden="1" x14ac:dyDescent="0.25">
      <c r="C828" s="111" t="s">
        <v>110</v>
      </c>
      <c r="D828" t="s">
        <v>36</v>
      </c>
      <c r="E828">
        <v>1432.9673190000231</v>
      </c>
      <c r="F828">
        <v>20628.04</v>
      </c>
      <c r="G828" s="434">
        <f t="shared" si="18"/>
        <v>29559307.175025236</v>
      </c>
    </row>
    <row r="829" spans="1:8" hidden="1" x14ac:dyDescent="0.25">
      <c r="C829" s="111" t="s">
        <v>109</v>
      </c>
      <c r="D829" t="s">
        <v>36</v>
      </c>
      <c r="E829">
        <v>159.21859100000256</v>
      </c>
      <c r="F829">
        <v>38347.760000000002</v>
      </c>
      <c r="G829" s="434">
        <f t="shared" ref="G829:G892" si="19">+E829*F829</f>
        <v>6105676.3152062586</v>
      </c>
    </row>
    <row r="830" spans="1:8" hidden="1" x14ac:dyDescent="0.25">
      <c r="C830" s="111" t="s">
        <v>106</v>
      </c>
      <c r="D830" t="s">
        <v>39</v>
      </c>
      <c r="E830">
        <v>86.098841492311905</v>
      </c>
      <c r="F830">
        <v>109685.67</v>
      </c>
      <c r="G830" s="434">
        <f t="shared" si="19"/>
        <v>9443809.1153080314</v>
      </c>
    </row>
    <row r="831" spans="1:8" ht="30" hidden="1" x14ac:dyDescent="0.25">
      <c r="C831" s="111" t="s">
        <v>107</v>
      </c>
      <c r="D831" t="s">
        <v>39</v>
      </c>
      <c r="E831">
        <v>435.01624839348079</v>
      </c>
      <c r="F831">
        <v>19163.82</v>
      </c>
      <c r="G831" s="434">
        <f t="shared" si="19"/>
        <v>8336573.0812879549</v>
      </c>
    </row>
    <row r="832" spans="1:8" ht="30" hidden="1" x14ac:dyDescent="0.25">
      <c r="C832" s="111" t="s">
        <v>108</v>
      </c>
      <c r="D832" t="s">
        <v>39</v>
      </c>
      <c r="E832">
        <v>138.20436456926859</v>
      </c>
      <c r="F832">
        <v>122244.08</v>
      </c>
      <c r="G832" s="434">
        <f t="shared" si="19"/>
        <v>16894665.398754835</v>
      </c>
    </row>
    <row r="833" spans="3:7" hidden="1" x14ac:dyDescent="0.25">
      <c r="C833" s="111" t="s">
        <v>111</v>
      </c>
      <c r="D833" t="s">
        <v>39</v>
      </c>
      <c r="E833">
        <v>5.2778756580308528</v>
      </c>
      <c r="F833">
        <v>132790.07999999999</v>
      </c>
      <c r="G833" s="434">
        <f t="shared" si="19"/>
        <v>700849.53085996956</v>
      </c>
    </row>
    <row r="834" spans="3:7" ht="30" hidden="1" x14ac:dyDescent="0.25">
      <c r="C834" s="111" t="s">
        <v>153</v>
      </c>
      <c r="D834" t="s">
        <v>40</v>
      </c>
      <c r="E834">
        <v>3254.6865444849846</v>
      </c>
      <c r="F834">
        <v>2176.8000000000002</v>
      </c>
      <c r="G834" s="434">
        <f t="shared" si="19"/>
        <v>7084801.6700349152</v>
      </c>
    </row>
    <row r="835" spans="3:7" hidden="1" x14ac:dyDescent="0.25">
      <c r="C835" s="111" t="s">
        <v>27</v>
      </c>
      <c r="G835" s="434">
        <f t="shared" si="19"/>
        <v>0</v>
      </c>
    </row>
    <row r="836" spans="3:7" ht="30" hidden="1" x14ac:dyDescent="0.25">
      <c r="C836" s="111" t="s">
        <v>328</v>
      </c>
      <c r="D836" t="s">
        <v>4</v>
      </c>
      <c r="E836">
        <v>12.230000000000686</v>
      </c>
      <c r="F836">
        <v>760913.61</v>
      </c>
      <c r="G836" s="434">
        <f t="shared" si="19"/>
        <v>9305973.4503005221</v>
      </c>
    </row>
    <row r="837" spans="3:7" ht="30" x14ac:dyDescent="0.25">
      <c r="C837" s="111" t="s">
        <v>165</v>
      </c>
      <c r="D837" t="s">
        <v>48</v>
      </c>
      <c r="E837">
        <v>17</v>
      </c>
      <c r="F837">
        <v>1219802.8600000001</v>
      </c>
      <c r="G837" s="434">
        <f t="shared" si="19"/>
        <v>20736648.620000001</v>
      </c>
    </row>
    <row r="838" spans="3:7" ht="30" hidden="1" x14ac:dyDescent="0.25">
      <c r="C838" s="111" t="s">
        <v>136</v>
      </c>
      <c r="D838" t="s">
        <v>39</v>
      </c>
      <c r="E838">
        <v>5.0399394131662163</v>
      </c>
      <c r="F838">
        <v>694744.33</v>
      </c>
      <c r="G838" s="434">
        <f t="shared" si="19"/>
        <v>3501469.3308407557</v>
      </c>
    </row>
    <row r="839" spans="3:7" ht="30" hidden="1" x14ac:dyDescent="0.25">
      <c r="C839" s="111" t="s">
        <v>134</v>
      </c>
      <c r="D839" t="s">
        <v>39</v>
      </c>
      <c r="E839">
        <v>1.1000000000000001</v>
      </c>
      <c r="F839">
        <v>781423.03</v>
      </c>
      <c r="G839" s="434">
        <f t="shared" si="19"/>
        <v>859565.3330000001</v>
      </c>
    </row>
    <row r="840" spans="3:7" ht="75" hidden="1" x14ac:dyDescent="0.25">
      <c r="C840" s="111" t="s">
        <v>243</v>
      </c>
      <c r="D840" t="s">
        <v>4</v>
      </c>
      <c r="E840">
        <v>1.5</v>
      </c>
      <c r="F840">
        <v>561425.17000000004</v>
      </c>
      <c r="G840" s="434">
        <f t="shared" si="19"/>
        <v>842137.75500000012</v>
      </c>
    </row>
    <row r="841" spans="3:7" ht="45" hidden="1" x14ac:dyDescent="0.25">
      <c r="C841" s="111" t="s">
        <v>309</v>
      </c>
      <c r="D841" t="s">
        <v>39</v>
      </c>
      <c r="E841">
        <v>0.73815932564768594</v>
      </c>
      <c r="F841">
        <v>1080478.21</v>
      </c>
      <c r="G841" s="434">
        <f t="shared" si="19"/>
        <v>797565.06687061873</v>
      </c>
    </row>
    <row r="842" spans="3:7" hidden="1" x14ac:dyDescent="0.25">
      <c r="C842" s="111" t="s">
        <v>129</v>
      </c>
      <c r="G842" s="434">
        <f t="shared" si="19"/>
        <v>0</v>
      </c>
    </row>
    <row r="843" spans="3:7" ht="30" hidden="1" x14ac:dyDescent="0.25">
      <c r="C843" s="111" t="s">
        <v>121</v>
      </c>
      <c r="D843" t="s">
        <v>4</v>
      </c>
      <c r="E843">
        <v>0</v>
      </c>
      <c r="F843">
        <v>67290.929999999993</v>
      </c>
      <c r="G843" s="434">
        <f t="shared" si="19"/>
        <v>0</v>
      </c>
    </row>
    <row r="844" spans="3:7" ht="30" hidden="1" x14ac:dyDescent="0.25">
      <c r="C844" s="111" t="s">
        <v>122</v>
      </c>
      <c r="D844" t="s">
        <v>4</v>
      </c>
      <c r="E844">
        <v>0</v>
      </c>
      <c r="F844">
        <v>4284.6000000000004</v>
      </c>
      <c r="G844" s="434">
        <f t="shared" si="19"/>
        <v>0</v>
      </c>
    </row>
    <row r="845" spans="3:7" ht="30" hidden="1" x14ac:dyDescent="0.25">
      <c r="C845" s="111" t="s">
        <v>123</v>
      </c>
      <c r="D845" t="s">
        <v>4</v>
      </c>
      <c r="E845">
        <v>441.6708902793502</v>
      </c>
      <c r="F845">
        <v>99174.18</v>
      </c>
    </row>
    <row r="846" spans="3:7" ht="30" hidden="1" x14ac:dyDescent="0.25">
      <c r="C846" s="111" t="s">
        <v>124</v>
      </c>
      <c r="D846" t="s">
        <v>4</v>
      </c>
      <c r="E846">
        <v>441.6708902793502</v>
      </c>
      <c r="F846">
        <v>4455.99</v>
      </c>
      <c r="G846" s="434">
        <f t="shared" si="19"/>
        <v>1968081.0703758816</v>
      </c>
    </row>
    <row r="847" spans="3:7" ht="30" hidden="1" x14ac:dyDescent="0.25">
      <c r="C847" s="111" t="s">
        <v>125</v>
      </c>
      <c r="D847" t="s">
        <v>4</v>
      </c>
      <c r="E847">
        <v>59.428529125501178</v>
      </c>
      <c r="F847">
        <v>141819.93000000002</v>
      </c>
    </row>
    <row r="848" spans="3:7" ht="30" hidden="1" x14ac:dyDescent="0.25">
      <c r="C848" s="111" t="s">
        <v>126</v>
      </c>
      <c r="D848" t="s">
        <v>4</v>
      </c>
      <c r="E848">
        <v>59.428529125501178</v>
      </c>
      <c r="F848">
        <v>4884.4400000000005</v>
      </c>
      <c r="G848" s="434">
        <f t="shared" si="19"/>
        <v>290275.08480176301</v>
      </c>
    </row>
    <row r="849" spans="1:8" ht="30" hidden="1" x14ac:dyDescent="0.25">
      <c r="C849" s="111" t="s">
        <v>127</v>
      </c>
      <c r="D849" t="s">
        <v>4</v>
      </c>
      <c r="E849">
        <v>6.3717658462941049</v>
      </c>
      <c r="F849">
        <v>173445.75</v>
      </c>
    </row>
    <row r="850" spans="1:8" ht="30" hidden="1" x14ac:dyDescent="0.25">
      <c r="C850" s="111" t="s">
        <v>128</v>
      </c>
      <c r="D850" t="s">
        <v>4</v>
      </c>
      <c r="E850">
        <v>6.3717658462941049</v>
      </c>
      <c r="F850">
        <v>6341.21</v>
      </c>
      <c r="G850" s="434">
        <f t="shared" si="19"/>
        <v>40404.705302178641</v>
      </c>
    </row>
    <row r="851" spans="1:8" hidden="1" x14ac:dyDescent="0.25">
      <c r="C851" s="111" t="s">
        <v>41</v>
      </c>
      <c r="G851" s="434">
        <f t="shared" si="19"/>
        <v>0</v>
      </c>
    </row>
    <row r="852" spans="1:8" ht="60" hidden="1" x14ac:dyDescent="0.25">
      <c r="C852" s="111" t="s">
        <v>168</v>
      </c>
      <c r="D852" t="s">
        <v>42</v>
      </c>
      <c r="E852">
        <v>260</v>
      </c>
      <c r="F852">
        <v>4608.5</v>
      </c>
      <c r="G852" s="434">
        <f t="shared" si="19"/>
        <v>1198210</v>
      </c>
    </row>
    <row r="853" spans="1:8" ht="30" hidden="1" x14ac:dyDescent="0.25">
      <c r="C853" s="111" t="s">
        <v>135</v>
      </c>
      <c r="D853" t="s">
        <v>4</v>
      </c>
      <c r="E853">
        <v>52.478999999999999</v>
      </c>
      <c r="F853">
        <v>61090.18</v>
      </c>
      <c r="G853" s="434">
        <f t="shared" si="19"/>
        <v>3205951.5562200001</v>
      </c>
    </row>
    <row r="854" spans="1:8" ht="45" hidden="1" x14ac:dyDescent="0.25">
      <c r="C854" s="111" t="s">
        <v>324</v>
      </c>
      <c r="D854" t="s">
        <v>4</v>
      </c>
      <c r="E854">
        <v>52.478999999999999</v>
      </c>
      <c r="F854">
        <v>66918.05</v>
      </c>
      <c r="G854" s="434">
        <f t="shared" si="19"/>
        <v>3511792.34595</v>
      </c>
    </row>
    <row r="855" spans="1:8" ht="75" hidden="1" x14ac:dyDescent="0.25">
      <c r="C855" s="111" t="s">
        <v>172</v>
      </c>
      <c r="D855" t="s">
        <v>39</v>
      </c>
      <c r="E855">
        <v>50.959049999999991</v>
      </c>
      <c r="F855">
        <v>126467.22</v>
      </c>
      <c r="G855" s="434">
        <f t="shared" si="19"/>
        <v>6444649.3873409992</v>
      </c>
    </row>
    <row r="856" spans="1:8" ht="90" hidden="1" x14ac:dyDescent="0.25">
      <c r="C856" s="111" t="s">
        <v>170</v>
      </c>
      <c r="D856" t="s">
        <v>36</v>
      </c>
      <c r="E856">
        <v>685.74974999999995</v>
      </c>
      <c r="F856">
        <v>48343.01</v>
      </c>
      <c r="G856" s="434">
        <f t="shared" si="19"/>
        <v>33151207.0217475</v>
      </c>
    </row>
    <row r="857" spans="1:8" hidden="1" x14ac:dyDescent="0.25">
      <c r="C857" s="111" t="s">
        <v>174</v>
      </c>
      <c r="D857" t="s">
        <v>5</v>
      </c>
      <c r="E857">
        <v>19</v>
      </c>
      <c r="F857">
        <v>442561.1</v>
      </c>
      <c r="G857" s="434">
        <f t="shared" si="19"/>
        <v>8408660.9000000004</v>
      </c>
    </row>
    <row r="858" spans="1:8" ht="60" hidden="1" x14ac:dyDescent="0.25">
      <c r="C858" s="111" t="s">
        <v>229</v>
      </c>
      <c r="D858" t="s">
        <v>9</v>
      </c>
      <c r="E858">
        <v>1</v>
      </c>
      <c r="F858">
        <v>3679039.02</v>
      </c>
      <c r="G858" s="434">
        <f t="shared" si="19"/>
        <v>3679039.02</v>
      </c>
    </row>
    <row r="859" spans="1:8" hidden="1" x14ac:dyDescent="0.25">
      <c r="A859" s="431"/>
      <c r="B859" s="431"/>
      <c r="C859" s="432"/>
      <c r="D859" s="431"/>
      <c r="E859" s="431"/>
      <c r="F859" s="431"/>
      <c r="G859" s="434">
        <f t="shared" si="19"/>
        <v>0</v>
      </c>
      <c r="H859" s="434">
        <f>SUM(G819:G858)</f>
        <v>234304801.17697012</v>
      </c>
    </row>
    <row r="860" spans="1:8" hidden="1" x14ac:dyDescent="0.25">
      <c r="C860" s="111" t="s">
        <v>103</v>
      </c>
      <c r="D860" t="s">
        <v>4</v>
      </c>
      <c r="E860">
        <v>245.04999999999998</v>
      </c>
      <c r="F860">
        <v>1984.34</v>
      </c>
      <c r="G860" s="434">
        <f t="shared" si="19"/>
        <v>486262.51699999993</v>
      </c>
    </row>
    <row r="861" spans="1:8" hidden="1" x14ac:dyDescent="0.25">
      <c r="C861" s="111" t="s">
        <v>318</v>
      </c>
      <c r="D861" t="s">
        <v>36</v>
      </c>
      <c r="E861">
        <v>275.45999999999992</v>
      </c>
      <c r="F861">
        <v>18650.099999999999</v>
      </c>
      <c r="G861" s="434">
        <f t="shared" si="19"/>
        <v>5137356.5459999982</v>
      </c>
    </row>
    <row r="862" spans="1:8" hidden="1" x14ac:dyDescent="0.25">
      <c r="C862" s="111" t="s">
        <v>7</v>
      </c>
      <c r="G862" s="434">
        <f t="shared" si="19"/>
        <v>0</v>
      </c>
    </row>
    <row r="863" spans="1:8" ht="30" hidden="1" x14ac:dyDescent="0.25">
      <c r="C863" s="111" t="s">
        <v>319</v>
      </c>
      <c r="D863" t="s">
        <v>39</v>
      </c>
      <c r="E863">
        <v>46.994383040000002</v>
      </c>
      <c r="F863">
        <v>10710.16</v>
      </c>
      <c r="G863" s="434">
        <f t="shared" si="19"/>
        <v>503317.36145968642</v>
      </c>
    </row>
    <row r="864" spans="1:8" ht="45" hidden="1" x14ac:dyDescent="0.25">
      <c r="C864" s="111" t="s">
        <v>163</v>
      </c>
      <c r="D864" t="s">
        <v>39</v>
      </c>
      <c r="E864">
        <v>187.97753216000001</v>
      </c>
      <c r="F864">
        <v>25085.75</v>
      </c>
      <c r="G864" s="434">
        <f t="shared" si="19"/>
        <v>4715557.3773827199</v>
      </c>
    </row>
    <row r="865" spans="3:7" ht="45" hidden="1" x14ac:dyDescent="0.25">
      <c r="C865" s="111" t="s">
        <v>164</v>
      </c>
      <c r="D865" t="s">
        <v>39</v>
      </c>
      <c r="E865">
        <v>0.4124534400000055</v>
      </c>
      <c r="F865">
        <v>32028.15</v>
      </c>
      <c r="G865" s="434">
        <f t="shared" si="19"/>
        <v>13210.120644336177</v>
      </c>
    </row>
    <row r="866" spans="3:7" ht="45" hidden="1" x14ac:dyDescent="0.25">
      <c r="C866" s="111" t="s">
        <v>149</v>
      </c>
      <c r="D866" t="s">
        <v>39</v>
      </c>
      <c r="E866">
        <v>0.10311336000000138</v>
      </c>
      <c r="F866">
        <v>12611.56</v>
      </c>
      <c r="G866" s="434">
        <f t="shared" si="19"/>
        <v>1300.4203264416174</v>
      </c>
    </row>
    <row r="867" spans="3:7" ht="45" hidden="1" x14ac:dyDescent="0.25">
      <c r="C867" s="111" t="s">
        <v>150</v>
      </c>
      <c r="D867" t="s">
        <v>39</v>
      </c>
      <c r="E867">
        <v>16.2575556</v>
      </c>
      <c r="F867">
        <v>347498.07</v>
      </c>
      <c r="G867" s="434">
        <f t="shared" si="19"/>
        <v>5649469.1939176917</v>
      </c>
    </row>
    <row r="868" spans="3:7" hidden="1" x14ac:dyDescent="0.25">
      <c r="C868" s="111" t="s">
        <v>329</v>
      </c>
      <c r="D868" t="s">
        <v>39</v>
      </c>
      <c r="E868">
        <v>65.0302224</v>
      </c>
      <c r="F868">
        <v>125000</v>
      </c>
      <c r="G868" s="434">
        <f t="shared" si="19"/>
        <v>8128777.7999999998</v>
      </c>
    </row>
    <row r="869" spans="3:7" hidden="1" x14ac:dyDescent="0.25">
      <c r="C869" s="111" t="s">
        <v>110</v>
      </c>
      <c r="D869" t="s">
        <v>36</v>
      </c>
      <c r="E869">
        <v>650.71894499999996</v>
      </c>
      <c r="F869">
        <v>20628.04</v>
      </c>
      <c r="G869" s="434">
        <f t="shared" si="19"/>
        <v>13423056.4262178</v>
      </c>
    </row>
    <row r="870" spans="3:7" hidden="1" x14ac:dyDescent="0.25">
      <c r="C870" s="111" t="s">
        <v>109</v>
      </c>
      <c r="D870" t="s">
        <v>36</v>
      </c>
      <c r="E870">
        <v>72.302104999999997</v>
      </c>
      <c r="F870">
        <v>38347.760000000002</v>
      </c>
      <c r="G870" s="434">
        <f t="shared" si="19"/>
        <v>2772623.7700347998</v>
      </c>
    </row>
    <row r="871" spans="3:7" hidden="1" x14ac:dyDescent="0.25">
      <c r="C871" s="111" t="s">
        <v>106</v>
      </c>
      <c r="D871" t="s">
        <v>39</v>
      </c>
      <c r="E871">
        <v>38.237547207883637</v>
      </c>
      <c r="F871">
        <v>109685.67</v>
      </c>
      <c r="G871" s="434">
        <f t="shared" si="19"/>
        <v>4194110.9846533458</v>
      </c>
    </row>
    <row r="872" spans="3:7" ht="30" hidden="1" x14ac:dyDescent="0.25">
      <c r="C872" s="111" t="s">
        <v>107</v>
      </c>
      <c r="D872" t="s">
        <v>39</v>
      </c>
      <c r="E872">
        <v>178.59933773528252</v>
      </c>
      <c r="F872">
        <v>19163.82</v>
      </c>
      <c r="G872" s="434">
        <f t="shared" si="19"/>
        <v>3422645.5604781616</v>
      </c>
    </row>
    <row r="873" spans="3:7" ht="30" hidden="1" x14ac:dyDescent="0.25">
      <c r="C873" s="111" t="s">
        <v>108</v>
      </c>
      <c r="D873" t="s">
        <v>39</v>
      </c>
      <c r="E873">
        <v>53.929773655635522</v>
      </c>
      <c r="F873">
        <v>122244.08</v>
      </c>
      <c r="G873" s="434">
        <f t="shared" si="19"/>
        <v>6592595.5651414013</v>
      </c>
    </row>
    <row r="874" spans="3:7" hidden="1" x14ac:dyDescent="0.25">
      <c r="C874" s="111" t="s">
        <v>111</v>
      </c>
      <c r="D874" t="s">
        <v>39</v>
      </c>
      <c r="E874">
        <v>1.7592918860102844</v>
      </c>
      <c r="F874">
        <v>132790.07999999999</v>
      </c>
      <c r="G874" s="434">
        <f t="shared" si="19"/>
        <v>233616.51028665653</v>
      </c>
    </row>
    <row r="875" spans="3:7" ht="30" hidden="1" x14ac:dyDescent="0.25">
      <c r="C875" s="111" t="s">
        <v>153</v>
      </c>
      <c r="D875" t="s">
        <v>40</v>
      </c>
      <c r="E875">
        <v>1399.3521415072778</v>
      </c>
      <c r="F875">
        <v>2176.8000000000002</v>
      </c>
      <c r="G875" s="434">
        <f t="shared" si="19"/>
        <v>3046109.7416330427</v>
      </c>
    </row>
    <row r="876" spans="3:7" hidden="1" x14ac:dyDescent="0.25">
      <c r="C876" s="111" t="s">
        <v>27</v>
      </c>
      <c r="G876" s="434">
        <f t="shared" si="19"/>
        <v>0</v>
      </c>
    </row>
    <row r="877" spans="3:7" ht="30" hidden="1" x14ac:dyDescent="0.25">
      <c r="C877" s="111" t="s">
        <v>328</v>
      </c>
      <c r="D877" t="s">
        <v>4</v>
      </c>
      <c r="E877">
        <v>5.669999999999999</v>
      </c>
      <c r="F877">
        <v>760913.61</v>
      </c>
      <c r="G877" s="434">
        <f t="shared" si="19"/>
        <v>4314380.1686999993</v>
      </c>
    </row>
    <row r="878" spans="3:7" ht="30" x14ac:dyDescent="0.25">
      <c r="C878" s="111" t="s">
        <v>165</v>
      </c>
      <c r="D878" t="s">
        <v>48</v>
      </c>
      <c r="E878">
        <v>8</v>
      </c>
      <c r="F878">
        <v>1219802.8600000001</v>
      </c>
      <c r="G878" s="434">
        <f t="shared" si="19"/>
        <v>9758422.8800000008</v>
      </c>
    </row>
    <row r="879" spans="3:7" ht="30" hidden="1" x14ac:dyDescent="0.25">
      <c r="C879" s="111" t="s">
        <v>136</v>
      </c>
      <c r="D879" t="s">
        <v>39</v>
      </c>
      <c r="E879">
        <v>2.0398527042251731</v>
      </c>
      <c r="F879">
        <v>694744.33</v>
      </c>
      <c r="G879" s="434">
        <f t="shared" si="19"/>
        <v>1417176.1002956058</v>
      </c>
    </row>
    <row r="880" spans="3:7" ht="30" hidden="1" x14ac:dyDescent="0.25">
      <c r="C880" s="111" t="s">
        <v>134</v>
      </c>
      <c r="D880" t="s">
        <v>39</v>
      </c>
      <c r="E880">
        <v>1.1000000000000001</v>
      </c>
      <c r="F880">
        <v>781423.03</v>
      </c>
      <c r="G880" s="434">
        <f t="shared" si="19"/>
        <v>859565.3330000001</v>
      </c>
    </row>
    <row r="881" spans="1:8" ht="75" hidden="1" x14ac:dyDescent="0.25">
      <c r="C881" s="111" t="s">
        <v>243</v>
      </c>
      <c r="D881" t="s">
        <v>4</v>
      </c>
      <c r="E881">
        <v>2</v>
      </c>
      <c r="F881">
        <v>561425.17000000004</v>
      </c>
      <c r="G881" s="434">
        <f t="shared" si="19"/>
        <v>1122850.3400000001</v>
      </c>
    </row>
    <row r="882" spans="1:8" hidden="1" x14ac:dyDescent="0.25">
      <c r="C882" s="111" t="s">
        <v>129</v>
      </c>
      <c r="G882" s="434">
        <f t="shared" si="19"/>
        <v>0</v>
      </c>
    </row>
    <row r="883" spans="1:8" ht="30" hidden="1" x14ac:dyDescent="0.25">
      <c r="C883" s="111" t="s">
        <v>121</v>
      </c>
      <c r="D883" t="s">
        <v>4</v>
      </c>
      <c r="E883">
        <v>0</v>
      </c>
      <c r="F883">
        <v>67290.929999999993</v>
      </c>
      <c r="G883" s="434">
        <f t="shared" si="19"/>
        <v>0</v>
      </c>
    </row>
    <row r="884" spans="1:8" ht="30" hidden="1" x14ac:dyDescent="0.25">
      <c r="C884" s="111" t="s">
        <v>122</v>
      </c>
      <c r="D884" t="s">
        <v>4</v>
      </c>
      <c r="E884">
        <v>0</v>
      </c>
      <c r="F884">
        <v>4284.6000000000004</v>
      </c>
      <c r="G884" s="434">
        <f t="shared" si="19"/>
        <v>0</v>
      </c>
    </row>
    <row r="885" spans="1:8" ht="30" hidden="1" x14ac:dyDescent="0.25">
      <c r="C885" s="111" t="s">
        <v>123</v>
      </c>
      <c r="D885" t="s">
        <v>4</v>
      </c>
      <c r="E885">
        <v>241.74985203488859</v>
      </c>
      <c r="F885">
        <v>99174.18</v>
      </c>
    </row>
    <row r="886" spans="1:8" ht="30" hidden="1" x14ac:dyDescent="0.25">
      <c r="C886" s="111" t="s">
        <v>124</v>
      </c>
      <c r="D886" t="s">
        <v>4</v>
      </c>
      <c r="E886">
        <v>241.74985203488859</v>
      </c>
      <c r="F886">
        <v>4455.99</v>
      </c>
      <c r="G886" s="434">
        <f t="shared" si="19"/>
        <v>1077234.9231689433</v>
      </c>
    </row>
    <row r="887" spans="1:8" hidden="1" x14ac:dyDescent="0.25">
      <c r="C887" s="111" t="s">
        <v>41</v>
      </c>
      <c r="G887" s="434">
        <f t="shared" si="19"/>
        <v>0</v>
      </c>
    </row>
    <row r="888" spans="1:8" ht="60" hidden="1" x14ac:dyDescent="0.25">
      <c r="C888" s="111" t="s">
        <v>168</v>
      </c>
      <c r="D888" t="s">
        <v>42</v>
      </c>
      <c r="E888">
        <v>310</v>
      </c>
      <c r="F888">
        <v>4608.5</v>
      </c>
      <c r="G888" s="434">
        <f t="shared" si="19"/>
        <v>1428635</v>
      </c>
    </row>
    <row r="889" spans="1:8" ht="30" hidden="1" x14ac:dyDescent="0.25">
      <c r="C889" s="111" t="s">
        <v>135</v>
      </c>
      <c r="D889" t="s">
        <v>4</v>
      </c>
      <c r="E889">
        <v>24.504999999999999</v>
      </c>
      <c r="F889">
        <v>61090.18</v>
      </c>
      <c r="G889" s="434">
        <f t="shared" si="19"/>
        <v>1497014.8609</v>
      </c>
    </row>
    <row r="890" spans="1:8" ht="45" hidden="1" x14ac:dyDescent="0.25">
      <c r="C890" s="111" t="s">
        <v>324</v>
      </c>
      <c r="D890" t="s">
        <v>4</v>
      </c>
      <c r="E890">
        <v>24.504999999999999</v>
      </c>
      <c r="F890">
        <v>66918.05</v>
      </c>
      <c r="G890" s="434">
        <f t="shared" si="19"/>
        <v>1639826.81525</v>
      </c>
    </row>
    <row r="891" spans="1:8" ht="75" hidden="1" x14ac:dyDescent="0.25">
      <c r="C891" s="111" t="s">
        <v>172</v>
      </c>
      <c r="D891" t="s">
        <v>39</v>
      </c>
      <c r="E891">
        <v>21.963999999999995</v>
      </c>
      <c r="F891">
        <v>126467.22</v>
      </c>
      <c r="G891" s="434">
        <f t="shared" si="19"/>
        <v>2777726.0200799992</v>
      </c>
    </row>
    <row r="892" spans="1:8" ht="90" hidden="1" x14ac:dyDescent="0.25">
      <c r="C892" s="111" t="s">
        <v>170</v>
      </c>
      <c r="D892" t="s">
        <v>36</v>
      </c>
      <c r="E892">
        <v>275.45999999999992</v>
      </c>
      <c r="F892">
        <v>48343.01</v>
      </c>
      <c r="G892" s="434">
        <f t="shared" si="19"/>
        <v>13316565.534599997</v>
      </c>
    </row>
    <row r="893" spans="1:8" hidden="1" x14ac:dyDescent="0.25">
      <c r="C893" s="111" t="s">
        <v>174</v>
      </c>
      <c r="D893" t="s">
        <v>5</v>
      </c>
      <c r="E893">
        <v>4</v>
      </c>
      <c r="F893">
        <v>442561.1</v>
      </c>
      <c r="G893" s="434">
        <f t="shared" ref="G893:G956" si="20">+E893*F893</f>
        <v>1770244.4</v>
      </c>
    </row>
    <row r="894" spans="1:8" ht="60" hidden="1" x14ac:dyDescent="0.25">
      <c r="C894" s="111" t="s">
        <v>229</v>
      </c>
      <c r="D894" t="s">
        <v>9</v>
      </c>
      <c r="E894">
        <v>1</v>
      </c>
      <c r="F894">
        <v>3679039.02</v>
      </c>
      <c r="G894" s="434">
        <f t="shared" si="20"/>
        <v>3679039.02</v>
      </c>
    </row>
    <row r="895" spans="1:8" hidden="1" x14ac:dyDescent="0.25">
      <c r="A895" s="431"/>
      <c r="B895" s="431"/>
      <c r="C895" s="432"/>
      <c r="D895" s="431"/>
      <c r="E895" s="431"/>
      <c r="F895" s="431"/>
      <c r="G895" s="434">
        <f t="shared" si="20"/>
        <v>0</v>
      </c>
      <c r="H895" s="434">
        <f>SUM(G860:G894)</f>
        <v>102978691.29117064</v>
      </c>
    </row>
    <row r="896" spans="1:8" hidden="1" x14ac:dyDescent="0.25">
      <c r="C896" s="111" t="s">
        <v>103</v>
      </c>
      <c r="D896" t="s">
        <v>4</v>
      </c>
      <c r="E896">
        <v>433.6699999999999</v>
      </c>
      <c r="F896">
        <v>1984.34</v>
      </c>
      <c r="G896" s="434">
        <f t="shared" si="20"/>
        <v>860548.72779999976</v>
      </c>
    </row>
    <row r="897" spans="3:7" ht="45" hidden="1" x14ac:dyDescent="0.25">
      <c r="C897" s="111" t="s">
        <v>147</v>
      </c>
      <c r="D897" t="s">
        <v>36</v>
      </c>
      <c r="E897">
        <v>192.51199999999997</v>
      </c>
      <c r="F897">
        <v>24481</v>
      </c>
      <c r="G897" s="434">
        <f t="shared" si="20"/>
        <v>4712886.2719999989</v>
      </c>
    </row>
    <row r="898" spans="3:7" hidden="1" x14ac:dyDescent="0.25">
      <c r="C898" s="111" t="s">
        <v>318</v>
      </c>
      <c r="D898" t="s">
        <v>36</v>
      </c>
      <c r="E898">
        <v>184.14149999999998</v>
      </c>
      <c r="F898">
        <v>18650.099999999999</v>
      </c>
      <c r="G898" s="434">
        <f t="shared" si="20"/>
        <v>3434257.3891499992</v>
      </c>
    </row>
    <row r="899" spans="3:7" hidden="1" x14ac:dyDescent="0.25">
      <c r="C899" s="111" t="s">
        <v>7</v>
      </c>
      <c r="G899" s="434">
        <f t="shared" si="20"/>
        <v>0</v>
      </c>
    </row>
    <row r="900" spans="3:7" ht="30" hidden="1" x14ac:dyDescent="0.25">
      <c r="C900" s="111" t="s">
        <v>319</v>
      </c>
      <c r="D900" t="s">
        <v>39</v>
      </c>
      <c r="E900">
        <v>100.22563788000029</v>
      </c>
      <c r="F900">
        <v>10710.16</v>
      </c>
      <c r="G900" s="434">
        <f t="shared" si="20"/>
        <v>1073432.6177968639</v>
      </c>
    </row>
    <row r="901" spans="3:7" ht="45" hidden="1" x14ac:dyDescent="0.25">
      <c r="C901" s="111" t="s">
        <v>163</v>
      </c>
      <c r="D901" t="s">
        <v>39</v>
      </c>
      <c r="E901">
        <v>400.90255152000117</v>
      </c>
      <c r="F901">
        <v>25085.75</v>
      </c>
      <c r="G901" s="434">
        <f t="shared" si="20"/>
        <v>10056941.18179287</v>
      </c>
    </row>
    <row r="902" spans="3:7" ht="45" hidden="1" x14ac:dyDescent="0.25">
      <c r="C902" s="111" t="s">
        <v>164</v>
      </c>
      <c r="D902" t="s">
        <v>39</v>
      </c>
      <c r="E902">
        <v>50.315879039999466</v>
      </c>
      <c r="F902">
        <v>32028.15</v>
      </c>
      <c r="G902" s="434">
        <f t="shared" si="20"/>
        <v>1611524.521274959</v>
      </c>
    </row>
    <row r="903" spans="3:7" ht="45" hidden="1" x14ac:dyDescent="0.25">
      <c r="C903" s="111" t="s">
        <v>149</v>
      </c>
      <c r="D903" t="s">
        <v>39</v>
      </c>
      <c r="E903">
        <v>12.578969759999866</v>
      </c>
      <c r="F903">
        <v>12611.56</v>
      </c>
      <c r="G903" s="434">
        <f t="shared" si="20"/>
        <v>158640.4318664239</v>
      </c>
    </row>
    <row r="904" spans="3:7" ht="45" hidden="1" x14ac:dyDescent="0.25">
      <c r="C904" s="111" t="s">
        <v>150</v>
      </c>
      <c r="D904" t="s">
        <v>39</v>
      </c>
      <c r="E904">
        <v>40.564717560000005</v>
      </c>
      <c r="F904">
        <v>347498.07</v>
      </c>
      <c r="G904" s="434">
        <f t="shared" si="20"/>
        <v>14096161.062195111</v>
      </c>
    </row>
    <row r="905" spans="3:7" hidden="1" x14ac:dyDescent="0.25">
      <c r="C905" s="111" t="s">
        <v>329</v>
      </c>
      <c r="D905" t="s">
        <v>39</v>
      </c>
      <c r="E905">
        <v>162.25887024000002</v>
      </c>
      <c r="F905">
        <v>125000</v>
      </c>
      <c r="G905" s="434">
        <f t="shared" si="20"/>
        <v>20282358.780000001</v>
      </c>
    </row>
    <row r="906" spans="3:7" hidden="1" x14ac:dyDescent="0.25">
      <c r="C906" s="111" t="s">
        <v>110</v>
      </c>
      <c r="D906" t="s">
        <v>36</v>
      </c>
      <c r="E906">
        <v>1510.1168490000027</v>
      </c>
      <c r="F906">
        <v>20628.04</v>
      </c>
      <c r="G906" s="434">
        <f t="shared" si="20"/>
        <v>31150750.765846018</v>
      </c>
    </row>
    <row r="907" spans="3:7" hidden="1" x14ac:dyDescent="0.25">
      <c r="C907" s="111" t="s">
        <v>109</v>
      </c>
      <c r="D907" t="s">
        <v>36</v>
      </c>
      <c r="E907">
        <v>167.79076100000032</v>
      </c>
      <c r="F907">
        <v>38347.760000000002</v>
      </c>
      <c r="G907" s="434">
        <f t="shared" si="20"/>
        <v>6434399.8330453727</v>
      </c>
    </row>
    <row r="908" spans="3:7" hidden="1" x14ac:dyDescent="0.25">
      <c r="C908" s="111" t="s">
        <v>106</v>
      </c>
      <c r="D908" t="s">
        <v>39</v>
      </c>
      <c r="E908">
        <v>89.99164498637181</v>
      </c>
      <c r="F908">
        <v>109685.67</v>
      </c>
      <c r="G908" s="434">
        <f t="shared" si="20"/>
        <v>9870793.8747323323</v>
      </c>
    </row>
    <row r="909" spans="3:7" ht="30" hidden="1" x14ac:dyDescent="0.25">
      <c r="C909" s="111" t="s">
        <v>107</v>
      </c>
      <c r="D909" t="s">
        <v>39</v>
      </c>
      <c r="E909">
        <v>422.6481410917861</v>
      </c>
      <c r="F909">
        <v>19163.82</v>
      </c>
      <c r="G909" s="434">
        <f t="shared" si="20"/>
        <v>8099552.8992175926</v>
      </c>
    </row>
    <row r="910" spans="3:7" ht="30" hidden="1" x14ac:dyDescent="0.25">
      <c r="C910" s="111" t="s">
        <v>108</v>
      </c>
      <c r="D910" t="s">
        <v>39</v>
      </c>
      <c r="E910">
        <v>124.0059137165763</v>
      </c>
      <c r="F910">
        <v>122244.08</v>
      </c>
      <c r="G910" s="434">
        <f t="shared" si="20"/>
        <v>15158988.83684225</v>
      </c>
    </row>
    <row r="911" spans="3:7" hidden="1" x14ac:dyDescent="0.25">
      <c r="C911" s="111" t="s">
        <v>111</v>
      </c>
      <c r="D911" t="s">
        <v>39</v>
      </c>
      <c r="E911">
        <v>1.7592918860102844</v>
      </c>
      <c r="F911">
        <v>132790.07999999999</v>
      </c>
      <c r="G911" s="434">
        <f t="shared" si="20"/>
        <v>233616.51028665653</v>
      </c>
    </row>
    <row r="912" spans="3:7" ht="30" hidden="1" x14ac:dyDescent="0.25">
      <c r="C912" s="111" t="s">
        <v>153</v>
      </c>
      <c r="D912" t="s">
        <v>40</v>
      </c>
      <c r="E912">
        <v>3459.5777679422486</v>
      </c>
      <c r="F912">
        <v>2176.8000000000002</v>
      </c>
      <c r="G912" s="434">
        <f t="shared" si="20"/>
        <v>7530808.8852566872</v>
      </c>
    </row>
    <row r="913" spans="3:7" hidden="1" x14ac:dyDescent="0.25">
      <c r="C913" s="111" t="s">
        <v>27</v>
      </c>
      <c r="G913" s="434">
        <f t="shared" si="20"/>
        <v>0</v>
      </c>
    </row>
    <row r="914" spans="3:7" ht="30" hidden="1" x14ac:dyDescent="0.25">
      <c r="C914" s="111" t="s">
        <v>328</v>
      </c>
      <c r="D914" t="s">
        <v>4</v>
      </c>
      <c r="E914">
        <v>13.740000000000007</v>
      </c>
      <c r="F914">
        <v>760913.61</v>
      </c>
      <c r="G914" s="434">
        <f t="shared" si="20"/>
        <v>10454953.001400005</v>
      </c>
    </row>
    <row r="915" spans="3:7" ht="30" x14ac:dyDescent="0.25">
      <c r="C915" s="111" t="s">
        <v>165</v>
      </c>
      <c r="D915" t="s">
        <v>48</v>
      </c>
      <c r="E915">
        <v>13</v>
      </c>
      <c r="F915">
        <v>1219802.8600000001</v>
      </c>
      <c r="G915" s="434">
        <f t="shared" si="20"/>
        <v>15857437.180000002</v>
      </c>
    </row>
    <row r="916" spans="3:7" ht="30" hidden="1" x14ac:dyDescent="0.25">
      <c r="C916" s="111" t="s">
        <v>136</v>
      </c>
      <c r="D916" t="s">
        <v>39</v>
      </c>
      <c r="E916">
        <v>3.5307099525296888</v>
      </c>
      <c r="F916">
        <v>694744.33</v>
      </c>
      <c r="G916" s="434">
        <f t="shared" si="20"/>
        <v>2452940.7203945704</v>
      </c>
    </row>
    <row r="917" spans="3:7" ht="30" hidden="1" x14ac:dyDescent="0.25">
      <c r="C917" s="111" t="s">
        <v>134</v>
      </c>
      <c r="D917" t="s">
        <v>39</v>
      </c>
      <c r="E917">
        <v>1.1000000000000001</v>
      </c>
      <c r="F917">
        <v>781423.03</v>
      </c>
      <c r="G917" s="434">
        <f t="shared" si="20"/>
        <v>859565.3330000001</v>
      </c>
    </row>
    <row r="918" spans="3:7" ht="75" hidden="1" x14ac:dyDescent="0.25">
      <c r="C918" s="111" t="s">
        <v>243</v>
      </c>
      <c r="D918" t="s">
        <v>4</v>
      </c>
      <c r="E918">
        <v>2</v>
      </c>
      <c r="F918">
        <v>561425.17000000004</v>
      </c>
      <c r="G918" s="434">
        <f t="shared" si="20"/>
        <v>1122850.3400000001</v>
      </c>
    </row>
    <row r="919" spans="3:7" ht="45" hidden="1" x14ac:dyDescent="0.25">
      <c r="C919" s="111" t="s">
        <v>309</v>
      </c>
      <c r="D919" t="s">
        <v>39</v>
      </c>
      <c r="E919">
        <v>0.70300888156922481</v>
      </c>
      <c r="F919">
        <v>1080478.21</v>
      </c>
      <c r="G919" s="434">
        <f t="shared" si="20"/>
        <v>759585.777972018</v>
      </c>
    </row>
    <row r="920" spans="3:7" hidden="1" x14ac:dyDescent="0.25">
      <c r="C920" s="111" t="s">
        <v>129</v>
      </c>
      <c r="G920" s="434">
        <f t="shared" si="20"/>
        <v>0</v>
      </c>
    </row>
    <row r="921" spans="3:7" ht="30" hidden="1" x14ac:dyDescent="0.25">
      <c r="C921" s="111" t="s">
        <v>121</v>
      </c>
      <c r="D921" t="s">
        <v>4</v>
      </c>
      <c r="E921">
        <v>0</v>
      </c>
      <c r="F921">
        <v>67290.929999999993</v>
      </c>
      <c r="G921" s="434">
        <f t="shared" si="20"/>
        <v>0</v>
      </c>
    </row>
    <row r="922" spans="3:7" ht="30" hidden="1" x14ac:dyDescent="0.25">
      <c r="C922" s="111" t="s">
        <v>122</v>
      </c>
      <c r="D922" t="s">
        <v>4</v>
      </c>
      <c r="E922">
        <v>0</v>
      </c>
      <c r="F922">
        <v>4284.6000000000004</v>
      </c>
      <c r="G922" s="434">
        <f t="shared" si="20"/>
        <v>0</v>
      </c>
    </row>
    <row r="923" spans="3:7" ht="30" hidden="1" x14ac:dyDescent="0.25">
      <c r="C923" s="111" t="s">
        <v>123</v>
      </c>
      <c r="D923" t="s">
        <v>4</v>
      </c>
      <c r="E923">
        <v>162.52058995738963</v>
      </c>
      <c r="F923">
        <v>99174.18</v>
      </c>
    </row>
    <row r="924" spans="3:7" ht="30" hidden="1" x14ac:dyDescent="0.25">
      <c r="C924" s="111" t="s">
        <v>124</v>
      </c>
      <c r="D924" t="s">
        <v>4</v>
      </c>
      <c r="E924">
        <v>162.52058995738963</v>
      </c>
      <c r="F924">
        <v>4455.99</v>
      </c>
      <c r="G924" s="434">
        <f t="shared" si="20"/>
        <v>724190.12364422856</v>
      </c>
    </row>
    <row r="925" spans="3:7" ht="30" hidden="1" x14ac:dyDescent="0.25">
      <c r="C925" s="111" t="s">
        <v>127</v>
      </c>
      <c r="D925" t="s">
        <v>4</v>
      </c>
      <c r="E925">
        <v>259.54676873324149</v>
      </c>
      <c r="F925">
        <v>173445.75</v>
      </c>
    </row>
    <row r="926" spans="3:7" ht="30" hidden="1" x14ac:dyDescent="0.25">
      <c r="C926" s="111" t="s">
        <v>128</v>
      </c>
      <c r="D926" t="s">
        <v>4</v>
      </c>
      <c r="E926">
        <v>259.54676873324149</v>
      </c>
      <c r="F926">
        <v>6341.21</v>
      </c>
      <c r="G926" s="434">
        <f t="shared" si="20"/>
        <v>1645840.5653589184</v>
      </c>
    </row>
    <row r="927" spans="3:7" hidden="1" x14ac:dyDescent="0.25">
      <c r="C927" s="111" t="s">
        <v>41</v>
      </c>
      <c r="G927" s="434">
        <f t="shared" si="20"/>
        <v>0</v>
      </c>
    </row>
    <row r="928" spans="3:7" ht="60" hidden="1" x14ac:dyDescent="0.25">
      <c r="C928" s="111" t="s">
        <v>168</v>
      </c>
      <c r="D928" t="s">
        <v>42</v>
      </c>
      <c r="E928">
        <v>310</v>
      </c>
      <c r="F928">
        <v>4608.5</v>
      </c>
      <c r="G928" s="434">
        <f t="shared" si="20"/>
        <v>1428635</v>
      </c>
    </row>
    <row r="929" spans="1:8" ht="30" hidden="1" x14ac:dyDescent="0.25">
      <c r="C929" s="111" t="s">
        <v>135</v>
      </c>
      <c r="D929" t="s">
        <v>4</v>
      </c>
      <c r="E929">
        <v>43.36699999999999</v>
      </c>
      <c r="F929">
        <v>61090.18</v>
      </c>
      <c r="G929" s="434">
        <f t="shared" si="20"/>
        <v>2649297.8360599992</v>
      </c>
    </row>
    <row r="930" spans="1:8" ht="45" hidden="1" x14ac:dyDescent="0.25">
      <c r="C930" s="111" t="s">
        <v>324</v>
      </c>
      <c r="D930" t="s">
        <v>4</v>
      </c>
      <c r="E930">
        <v>43.36699999999999</v>
      </c>
      <c r="F930">
        <v>66918.05</v>
      </c>
      <c r="G930" s="434">
        <f t="shared" si="20"/>
        <v>2902035.0743499994</v>
      </c>
    </row>
    <row r="931" spans="1:8" ht="75" hidden="1" x14ac:dyDescent="0.25">
      <c r="C931" s="111" t="s">
        <v>172</v>
      </c>
      <c r="D931" t="s">
        <v>39</v>
      </c>
      <c r="E931">
        <v>74.529699999999977</v>
      </c>
      <c r="F931">
        <v>126467.22</v>
      </c>
      <c r="G931" s="434">
        <f t="shared" si="20"/>
        <v>9425563.9664339963</v>
      </c>
    </row>
    <row r="932" spans="1:8" ht="30" hidden="1" x14ac:dyDescent="0.25">
      <c r="C932" s="111" t="s">
        <v>132</v>
      </c>
      <c r="D932" t="s">
        <v>39</v>
      </c>
      <c r="E932">
        <v>38.502399999999994</v>
      </c>
      <c r="F932">
        <v>630206.52</v>
      </c>
      <c r="G932" s="434">
        <f t="shared" si="20"/>
        <v>24264463.515647996</v>
      </c>
    </row>
    <row r="933" spans="1:8" ht="90" hidden="1" x14ac:dyDescent="0.25">
      <c r="C933" s="111" t="s">
        <v>170</v>
      </c>
      <c r="D933" t="s">
        <v>36</v>
      </c>
      <c r="E933">
        <v>184.14149999999998</v>
      </c>
      <c r="F933">
        <v>48343.01</v>
      </c>
      <c r="G933" s="434">
        <f t="shared" si="20"/>
        <v>8901954.3759150002</v>
      </c>
    </row>
    <row r="934" spans="1:8" hidden="1" x14ac:dyDescent="0.25">
      <c r="C934" s="111" t="s">
        <v>174</v>
      </c>
      <c r="D934" t="s">
        <v>5</v>
      </c>
      <c r="E934">
        <v>9</v>
      </c>
      <c r="F934">
        <v>442561.1</v>
      </c>
      <c r="G934" s="434">
        <f t="shared" si="20"/>
        <v>3983049.9</v>
      </c>
    </row>
    <row r="935" spans="1:8" hidden="1" x14ac:dyDescent="0.25">
      <c r="A935" s="431"/>
      <c r="B935" s="431"/>
      <c r="C935" s="432"/>
      <c r="D935" s="431"/>
      <c r="E935" s="431"/>
      <c r="F935" s="431"/>
      <c r="G935" s="434">
        <f t="shared" si="20"/>
        <v>0</v>
      </c>
      <c r="H935" s="434">
        <f>SUM(G896:G934)</f>
        <v>222198025.29927987</v>
      </c>
    </row>
    <row r="936" spans="1:8" hidden="1" x14ac:dyDescent="0.25">
      <c r="C936" s="111" t="s">
        <v>103</v>
      </c>
      <c r="D936" t="s">
        <v>4</v>
      </c>
      <c r="E936">
        <v>370.88</v>
      </c>
      <c r="F936">
        <v>1984.34</v>
      </c>
      <c r="G936" s="434">
        <f t="shared" si="20"/>
        <v>735952.01919999998</v>
      </c>
    </row>
    <row r="937" spans="1:8" ht="45" hidden="1" x14ac:dyDescent="0.25">
      <c r="C937" s="111" t="s">
        <v>147</v>
      </c>
      <c r="D937" t="s">
        <v>36</v>
      </c>
      <c r="E937">
        <v>57.444500000000005</v>
      </c>
      <c r="F937">
        <v>24481</v>
      </c>
      <c r="G937" s="434">
        <f t="shared" si="20"/>
        <v>1406298.8045000001</v>
      </c>
    </row>
    <row r="938" spans="1:8" hidden="1" x14ac:dyDescent="0.25">
      <c r="C938" s="111" t="s">
        <v>318</v>
      </c>
      <c r="D938" t="s">
        <v>36</v>
      </c>
      <c r="E938">
        <v>213.94275000000002</v>
      </c>
      <c r="F938">
        <v>18650.099999999999</v>
      </c>
      <c r="G938" s="434">
        <f t="shared" si="20"/>
        <v>3990053.6817749999</v>
      </c>
    </row>
    <row r="939" spans="1:8" hidden="1" x14ac:dyDescent="0.25">
      <c r="C939" s="111" t="s">
        <v>7</v>
      </c>
      <c r="G939" s="434">
        <f t="shared" si="20"/>
        <v>0</v>
      </c>
    </row>
    <row r="940" spans="1:8" ht="30" hidden="1" x14ac:dyDescent="0.25">
      <c r="C940" s="111" t="s">
        <v>319</v>
      </c>
      <c r="D940" t="s">
        <v>39</v>
      </c>
      <c r="E940">
        <v>83.155054284999494</v>
      </c>
      <c r="F940">
        <v>10710.16</v>
      </c>
      <c r="G940" s="434">
        <f t="shared" si="20"/>
        <v>890603.93620103016</v>
      </c>
    </row>
    <row r="941" spans="1:8" ht="45" hidden="1" x14ac:dyDescent="0.25">
      <c r="C941" s="111" t="s">
        <v>163</v>
      </c>
      <c r="D941" t="s">
        <v>39</v>
      </c>
      <c r="E941">
        <v>332.62021713999798</v>
      </c>
      <c r="F941">
        <v>25085.75</v>
      </c>
      <c r="G941" s="434">
        <f t="shared" si="20"/>
        <v>8344027.6121197045</v>
      </c>
    </row>
    <row r="942" spans="1:8" ht="45" hidden="1" x14ac:dyDescent="0.25">
      <c r="C942" s="111" t="s">
        <v>164</v>
      </c>
      <c r="D942" t="s">
        <v>39</v>
      </c>
      <c r="E942">
        <v>12.074516580000124</v>
      </c>
      <c r="F942">
        <v>32028.15</v>
      </c>
      <c r="G942" s="434">
        <f t="shared" si="20"/>
        <v>386724.42820173095</v>
      </c>
    </row>
    <row r="943" spans="1:8" ht="45" hidden="1" x14ac:dyDescent="0.25">
      <c r="C943" s="111" t="s">
        <v>149</v>
      </c>
      <c r="D943" t="s">
        <v>39</v>
      </c>
      <c r="E943">
        <v>3.0186291450000309</v>
      </c>
      <c r="F943">
        <v>12611.56</v>
      </c>
      <c r="G943" s="434">
        <f t="shared" si="20"/>
        <v>38069.622579916591</v>
      </c>
    </row>
    <row r="944" spans="1:8" ht="45" hidden="1" x14ac:dyDescent="0.25">
      <c r="C944" s="111" t="s">
        <v>150</v>
      </c>
      <c r="D944" t="s">
        <v>39</v>
      </c>
      <c r="E944">
        <v>30.118321469999803</v>
      </c>
      <c r="F944">
        <v>347498.07</v>
      </c>
      <c r="G944" s="434">
        <f t="shared" si="20"/>
        <v>10466058.582464494</v>
      </c>
    </row>
    <row r="945" spans="3:7" hidden="1" x14ac:dyDescent="0.25">
      <c r="C945" s="111" t="s">
        <v>329</v>
      </c>
      <c r="D945" t="s">
        <v>39</v>
      </c>
      <c r="E945">
        <v>120.47328587999921</v>
      </c>
      <c r="F945">
        <v>125000</v>
      </c>
      <c r="G945" s="434">
        <f t="shared" si="20"/>
        <v>15059160.734999901</v>
      </c>
    </row>
    <row r="946" spans="3:7" hidden="1" x14ac:dyDescent="0.25">
      <c r="C946" s="111" t="s">
        <v>110</v>
      </c>
      <c r="D946" t="s">
        <v>36</v>
      </c>
      <c r="E946">
        <v>1118.5218899999902</v>
      </c>
      <c r="F946">
        <v>20628.04</v>
      </c>
      <c r="G946" s="434">
        <f t="shared" si="20"/>
        <v>23072914.287795398</v>
      </c>
    </row>
    <row r="947" spans="3:7" hidden="1" x14ac:dyDescent="0.25">
      <c r="C947" s="111" t="s">
        <v>109</v>
      </c>
      <c r="D947" t="s">
        <v>36</v>
      </c>
      <c r="E947">
        <v>124.2802099999989</v>
      </c>
      <c r="F947">
        <v>38347.760000000002</v>
      </c>
      <c r="G947" s="434">
        <f t="shared" si="20"/>
        <v>4765867.6658295579</v>
      </c>
    </row>
    <row r="948" spans="3:7" hidden="1" x14ac:dyDescent="0.25">
      <c r="C948" s="111" t="s">
        <v>106</v>
      </c>
      <c r="D948" t="s">
        <v>39</v>
      </c>
      <c r="E948">
        <v>65.629389175116444</v>
      </c>
      <c r="F948">
        <v>109685.67</v>
      </c>
      <c r="G948" s="434">
        <f t="shared" si="20"/>
        <v>7198603.5233633947</v>
      </c>
    </row>
    <row r="949" spans="3:7" ht="30" hidden="1" x14ac:dyDescent="0.25">
      <c r="C949" s="111" t="s">
        <v>107</v>
      </c>
      <c r="D949" t="s">
        <v>39</v>
      </c>
      <c r="E949">
        <v>335.75245425809908</v>
      </c>
      <c r="F949">
        <v>19163.82</v>
      </c>
      <c r="G949" s="434">
        <f t="shared" si="20"/>
        <v>6434299.5979604442</v>
      </c>
    </row>
    <row r="950" spans="3:7" ht="30" hidden="1" x14ac:dyDescent="0.25">
      <c r="C950" s="111" t="s">
        <v>108</v>
      </c>
      <c r="D950" t="s">
        <v>39</v>
      </c>
      <c r="E950">
        <v>100.06550720270084</v>
      </c>
      <c r="F950">
        <v>122244.08</v>
      </c>
      <c r="G950" s="434">
        <f t="shared" si="20"/>
        <v>12232415.867727539</v>
      </c>
    </row>
    <row r="951" spans="3:7" hidden="1" x14ac:dyDescent="0.25">
      <c r="C951" s="111" t="s">
        <v>111</v>
      </c>
      <c r="D951" t="s">
        <v>39</v>
      </c>
      <c r="E951">
        <v>1.7592918860102844</v>
      </c>
      <c r="F951">
        <v>132790.07999999999</v>
      </c>
      <c r="G951" s="434">
        <f t="shared" si="20"/>
        <v>233616.51028665653</v>
      </c>
    </row>
    <row r="952" spans="3:7" ht="30" hidden="1" x14ac:dyDescent="0.25">
      <c r="C952" s="111" t="s">
        <v>153</v>
      </c>
      <c r="D952" t="s">
        <v>40</v>
      </c>
      <c r="E952">
        <v>6142.689256047438</v>
      </c>
      <c r="F952">
        <v>2176.8000000000002</v>
      </c>
      <c r="G952" s="434">
        <f t="shared" si="20"/>
        <v>13371405.972564064</v>
      </c>
    </row>
    <row r="953" spans="3:7" hidden="1" x14ac:dyDescent="0.25">
      <c r="C953" s="111" t="s">
        <v>27</v>
      </c>
      <c r="G953" s="434">
        <f t="shared" si="20"/>
        <v>0</v>
      </c>
    </row>
    <row r="954" spans="3:7" ht="30" hidden="1" x14ac:dyDescent="0.25">
      <c r="C954" s="111" t="s">
        <v>328</v>
      </c>
      <c r="D954" t="s">
        <v>4</v>
      </c>
      <c r="E954">
        <v>11.289999999999843</v>
      </c>
      <c r="F954">
        <v>760913.61</v>
      </c>
      <c r="G954" s="434">
        <f t="shared" si="20"/>
        <v>8590714.6568998806</v>
      </c>
    </row>
    <row r="955" spans="3:7" ht="30" x14ac:dyDescent="0.25">
      <c r="C955" s="111" t="s">
        <v>165</v>
      </c>
      <c r="D955" t="s">
        <v>48</v>
      </c>
      <c r="E955">
        <v>12</v>
      </c>
      <c r="F955">
        <v>1219802.8600000001</v>
      </c>
      <c r="G955" s="434">
        <f t="shared" si="20"/>
        <v>14637634.32</v>
      </c>
    </row>
    <row r="956" spans="3:7" ht="30" hidden="1" x14ac:dyDescent="0.25">
      <c r="C956" s="111" t="s">
        <v>136</v>
      </c>
      <c r="D956" t="s">
        <v>39</v>
      </c>
      <c r="E956">
        <v>5.2378692670174178</v>
      </c>
      <c r="F956">
        <v>694744.33</v>
      </c>
      <c r="G956" s="434">
        <f t="shared" si="20"/>
        <v>3638979.9745416068</v>
      </c>
    </row>
    <row r="957" spans="3:7" ht="30" hidden="1" x14ac:dyDescent="0.25">
      <c r="C957" s="111" t="s">
        <v>134</v>
      </c>
      <c r="D957" t="s">
        <v>39</v>
      </c>
      <c r="E957">
        <v>1.1000000000000001</v>
      </c>
      <c r="F957">
        <v>781423.03</v>
      </c>
      <c r="G957" s="434">
        <f t="shared" ref="G957:G1020" si="21">+E957*F957</f>
        <v>859565.3330000001</v>
      </c>
    </row>
    <row r="958" spans="3:7" ht="75" hidden="1" x14ac:dyDescent="0.25">
      <c r="C958" s="111" t="s">
        <v>243</v>
      </c>
      <c r="D958" t="s">
        <v>4</v>
      </c>
      <c r="E958">
        <v>1.5</v>
      </c>
      <c r="F958">
        <v>561425.17000000004</v>
      </c>
      <c r="G958" s="434">
        <f t="shared" si="21"/>
        <v>842137.75500000012</v>
      </c>
    </row>
    <row r="959" spans="3:7" ht="45" hidden="1" x14ac:dyDescent="0.25">
      <c r="C959" s="111" t="s">
        <v>309</v>
      </c>
      <c r="D959" t="s">
        <v>39</v>
      </c>
      <c r="E959">
        <v>0.9484447388832602</v>
      </c>
      <c r="F959">
        <v>1080478.21</v>
      </c>
      <c r="G959" s="434">
        <f t="shared" si="21"/>
        <v>1024773.8737525024</v>
      </c>
    </row>
    <row r="960" spans="3:7" hidden="1" x14ac:dyDescent="0.25">
      <c r="C960" s="111" t="s">
        <v>129</v>
      </c>
      <c r="G960" s="434">
        <f t="shared" si="21"/>
        <v>0</v>
      </c>
    </row>
    <row r="961" spans="3:7" ht="30" hidden="1" x14ac:dyDescent="0.25">
      <c r="C961" s="111" t="s">
        <v>121</v>
      </c>
      <c r="D961" t="s">
        <v>4</v>
      </c>
      <c r="E961">
        <v>0</v>
      </c>
      <c r="F961">
        <v>67290.929999999993</v>
      </c>
      <c r="G961" s="434">
        <f t="shared" si="21"/>
        <v>0</v>
      </c>
    </row>
    <row r="962" spans="3:7" ht="30" hidden="1" x14ac:dyDescent="0.25">
      <c r="C962" s="111" t="s">
        <v>122</v>
      </c>
      <c r="D962" t="s">
        <v>4</v>
      </c>
      <c r="E962">
        <v>0</v>
      </c>
      <c r="F962">
        <v>4284.6000000000004</v>
      </c>
      <c r="G962" s="434">
        <f t="shared" si="21"/>
        <v>0</v>
      </c>
    </row>
    <row r="963" spans="3:7" ht="30" hidden="1" x14ac:dyDescent="0.25">
      <c r="C963" s="111" t="s">
        <v>123</v>
      </c>
      <c r="D963" t="s">
        <v>4</v>
      </c>
      <c r="E963">
        <v>273.43455453138358</v>
      </c>
      <c r="F963">
        <v>99174.18</v>
      </c>
    </row>
    <row r="964" spans="3:7" ht="30" hidden="1" x14ac:dyDescent="0.25">
      <c r="C964" s="111" t="s">
        <v>124</v>
      </c>
      <c r="D964" t="s">
        <v>4</v>
      </c>
      <c r="E964">
        <v>273.43455453138358</v>
      </c>
      <c r="F964">
        <v>4455.99</v>
      </c>
      <c r="G964" s="434">
        <f t="shared" si="21"/>
        <v>1218421.6406462998</v>
      </c>
    </row>
    <row r="965" spans="3:7" ht="30" hidden="1" x14ac:dyDescent="0.25">
      <c r="C965" s="111" t="s">
        <v>125</v>
      </c>
      <c r="D965" t="s">
        <v>4</v>
      </c>
      <c r="E965">
        <v>38.247654047440669</v>
      </c>
      <c r="F965">
        <v>141819.93000000002</v>
      </c>
    </row>
    <row r="966" spans="3:7" ht="30" hidden="1" x14ac:dyDescent="0.25">
      <c r="C966" s="111" t="s">
        <v>126</v>
      </c>
      <c r="D966" t="s">
        <v>4</v>
      </c>
      <c r="E966">
        <v>38.247654047440669</v>
      </c>
      <c r="F966">
        <v>4884.4400000000005</v>
      </c>
      <c r="G966" s="434">
        <f t="shared" si="21"/>
        <v>186818.37133548112</v>
      </c>
    </row>
    <row r="967" spans="3:7" ht="30" hidden="1" x14ac:dyDescent="0.25">
      <c r="C967" s="111" t="s">
        <v>166</v>
      </c>
      <c r="D967" t="s">
        <v>4</v>
      </c>
      <c r="E967">
        <v>50.61148947260719</v>
      </c>
      <c r="F967">
        <v>224092.25999999998</v>
      </c>
    </row>
    <row r="968" spans="3:7" ht="30" hidden="1" x14ac:dyDescent="0.25">
      <c r="C968" s="111" t="s">
        <v>167</v>
      </c>
      <c r="D968" t="s">
        <v>4</v>
      </c>
      <c r="E968">
        <v>50.61148947260719</v>
      </c>
      <c r="F968">
        <v>17138.400000000001</v>
      </c>
      <c r="G968" s="434">
        <f t="shared" si="21"/>
        <v>867399.95117733115</v>
      </c>
    </row>
    <row r="969" spans="3:7" hidden="1" x14ac:dyDescent="0.25">
      <c r="C969" s="111" t="s">
        <v>41</v>
      </c>
      <c r="G969" s="434">
        <f t="shared" si="21"/>
        <v>0</v>
      </c>
    </row>
    <row r="970" spans="3:7" ht="60" hidden="1" x14ac:dyDescent="0.25">
      <c r="C970" s="111" t="s">
        <v>168</v>
      </c>
      <c r="D970" t="s">
        <v>42</v>
      </c>
      <c r="E970">
        <v>260</v>
      </c>
      <c r="F970">
        <v>4608.5</v>
      </c>
      <c r="G970" s="434">
        <f t="shared" si="21"/>
        <v>1198210</v>
      </c>
    </row>
    <row r="971" spans="3:7" ht="30" hidden="1" x14ac:dyDescent="0.25">
      <c r="C971" s="111" t="s">
        <v>135</v>
      </c>
      <c r="D971" t="s">
        <v>4</v>
      </c>
      <c r="E971">
        <v>37.088000000000001</v>
      </c>
      <c r="F971">
        <v>61090.18</v>
      </c>
      <c r="G971" s="434">
        <f t="shared" si="21"/>
        <v>2265712.5958400001</v>
      </c>
    </row>
    <row r="972" spans="3:7" ht="45" hidden="1" x14ac:dyDescent="0.25">
      <c r="C972" s="111" t="s">
        <v>324</v>
      </c>
      <c r="D972" t="s">
        <v>4</v>
      </c>
      <c r="E972">
        <v>37.088000000000001</v>
      </c>
      <c r="F972">
        <v>66918.05</v>
      </c>
      <c r="G972" s="434">
        <f t="shared" si="21"/>
        <v>2481856.6384000001</v>
      </c>
    </row>
    <row r="973" spans="3:7" ht="75" hidden="1" x14ac:dyDescent="0.25">
      <c r="C973" s="111" t="s">
        <v>172</v>
      </c>
      <c r="D973" t="s">
        <v>39</v>
      </c>
      <c r="E973">
        <v>38.656999999999996</v>
      </c>
      <c r="F973">
        <v>126467.22</v>
      </c>
      <c r="G973" s="434">
        <f t="shared" si="21"/>
        <v>4888843.3235399993</v>
      </c>
    </row>
    <row r="974" spans="3:7" ht="30" hidden="1" x14ac:dyDescent="0.25">
      <c r="C974" s="111" t="s">
        <v>132</v>
      </c>
      <c r="D974" t="s">
        <v>39</v>
      </c>
      <c r="E974">
        <v>11.488900000000001</v>
      </c>
      <c r="F974">
        <v>630206.52</v>
      </c>
      <c r="G974" s="434">
        <f t="shared" si="21"/>
        <v>7240379.687628001</v>
      </c>
    </row>
    <row r="975" spans="3:7" ht="90" hidden="1" x14ac:dyDescent="0.25">
      <c r="C975" s="111" t="s">
        <v>170</v>
      </c>
      <c r="D975" t="s">
        <v>36</v>
      </c>
      <c r="E975">
        <v>213.94275000000002</v>
      </c>
      <c r="F975">
        <v>48343.01</v>
      </c>
      <c r="G975" s="434">
        <f t="shared" si="21"/>
        <v>10342636.502677502</v>
      </c>
    </row>
    <row r="976" spans="3:7" hidden="1" x14ac:dyDescent="0.25">
      <c r="C976" s="111" t="s">
        <v>174</v>
      </c>
      <c r="D976" t="s">
        <v>5</v>
      </c>
      <c r="E976">
        <v>7</v>
      </c>
      <c r="F976">
        <v>442561.1</v>
      </c>
      <c r="G976" s="434">
        <f t="shared" si="21"/>
        <v>3097927.6999999997</v>
      </c>
    </row>
    <row r="977" spans="3:8" hidden="1" x14ac:dyDescent="0.25">
      <c r="C977" s="432"/>
      <c r="D977" s="431"/>
      <c r="E977" s="431"/>
      <c r="F977" s="431"/>
      <c r="H977" s="434">
        <f>SUM(G936:G976)</f>
        <v>172008085.17200744</v>
      </c>
    </row>
    <row r="978" spans="3:8" hidden="1" x14ac:dyDescent="0.25">
      <c r="C978" s="111" t="s">
        <v>103</v>
      </c>
      <c r="D978" t="s">
        <v>4</v>
      </c>
      <c r="E978">
        <v>289.27000000000004</v>
      </c>
      <c r="F978">
        <v>1984.34</v>
      </c>
      <c r="G978" s="434">
        <f t="shared" si="21"/>
        <v>574010.0318</v>
      </c>
    </row>
    <row r="979" spans="3:8" hidden="1" x14ac:dyDescent="0.25">
      <c r="C979" s="111" t="s">
        <v>318</v>
      </c>
      <c r="D979" t="s">
        <v>36</v>
      </c>
      <c r="E979">
        <v>351.47474999999997</v>
      </c>
      <c r="F979">
        <v>18650.099999999999</v>
      </c>
      <c r="G979" s="434">
        <f t="shared" si="21"/>
        <v>6555039.234974999</v>
      </c>
    </row>
    <row r="980" spans="3:8" hidden="1" x14ac:dyDescent="0.25">
      <c r="C980" s="111" t="s">
        <v>7</v>
      </c>
      <c r="G980" s="434">
        <f t="shared" si="21"/>
        <v>0</v>
      </c>
    </row>
    <row r="981" spans="3:8" ht="30" hidden="1" x14ac:dyDescent="0.25">
      <c r="C981" s="111" t="s">
        <v>319</v>
      </c>
      <c r="D981" t="s">
        <v>39</v>
      </c>
      <c r="E981">
        <v>62.169826269999987</v>
      </c>
      <c r="F981">
        <v>10710.16</v>
      </c>
      <c r="G981" s="434">
        <f t="shared" si="21"/>
        <v>665848.78652390302</v>
      </c>
    </row>
    <row r="982" spans="3:8" ht="45" hidden="1" x14ac:dyDescent="0.25">
      <c r="C982" s="111" t="s">
        <v>163</v>
      </c>
      <c r="D982" t="s">
        <v>39</v>
      </c>
      <c r="E982">
        <v>248.67930507999995</v>
      </c>
      <c r="F982">
        <v>25085.75</v>
      </c>
      <c r="G982" s="434">
        <f t="shared" si="21"/>
        <v>6238306.8774106083</v>
      </c>
    </row>
    <row r="983" spans="3:8" ht="45" hidden="1" x14ac:dyDescent="0.25">
      <c r="C983" s="111" t="s">
        <v>164</v>
      </c>
      <c r="D983" t="s">
        <v>39</v>
      </c>
      <c r="E983">
        <v>22.699756800000003</v>
      </c>
      <c r="F983">
        <v>32028.15</v>
      </c>
      <c r="G983" s="434">
        <f t="shared" si="21"/>
        <v>727031.21575392014</v>
      </c>
    </row>
    <row r="984" spans="3:8" ht="45" hidden="1" x14ac:dyDescent="0.25">
      <c r="C984" s="111" t="s">
        <v>149</v>
      </c>
      <c r="D984" t="s">
        <v>39</v>
      </c>
      <c r="E984">
        <v>5.6749392000000007</v>
      </c>
      <c r="F984">
        <v>12611.56</v>
      </c>
      <c r="G984" s="434">
        <f t="shared" si="21"/>
        <v>71569.836217152013</v>
      </c>
    </row>
    <row r="985" spans="3:8" ht="45" hidden="1" x14ac:dyDescent="0.25">
      <c r="C985" s="111" t="s">
        <v>150</v>
      </c>
      <c r="D985" t="s">
        <v>39</v>
      </c>
      <c r="E985">
        <v>24.202956630000003</v>
      </c>
      <c r="F985">
        <v>347498.07</v>
      </c>
      <c r="G985" s="434">
        <f t="shared" si="21"/>
        <v>8410480.7172187045</v>
      </c>
    </row>
    <row r="986" spans="3:8" hidden="1" x14ac:dyDescent="0.25">
      <c r="C986" s="111" t="s">
        <v>329</v>
      </c>
      <c r="D986" t="s">
        <v>39</v>
      </c>
      <c r="E986">
        <v>96.811826520000011</v>
      </c>
      <c r="F986">
        <v>125000</v>
      </c>
      <c r="G986" s="434">
        <f t="shared" si="21"/>
        <v>12101478.315000001</v>
      </c>
    </row>
    <row r="987" spans="3:8" hidden="1" x14ac:dyDescent="0.25">
      <c r="C987" s="111" t="s">
        <v>110</v>
      </c>
      <c r="D987" t="s">
        <v>36</v>
      </c>
      <c r="E987">
        <v>925.00401599999998</v>
      </c>
      <c r="F987">
        <v>20628.04</v>
      </c>
      <c r="G987" s="434">
        <f t="shared" si="21"/>
        <v>19081019.842208639</v>
      </c>
    </row>
    <row r="988" spans="3:8" hidden="1" x14ac:dyDescent="0.25">
      <c r="C988" s="111" t="s">
        <v>109</v>
      </c>
      <c r="D988" t="s">
        <v>36</v>
      </c>
      <c r="E988">
        <v>102.77822400000001</v>
      </c>
      <c r="F988">
        <v>38347.760000000002</v>
      </c>
      <c r="G988" s="434">
        <f t="shared" si="21"/>
        <v>3941314.6671782406</v>
      </c>
    </row>
    <row r="989" spans="3:8" hidden="1" x14ac:dyDescent="0.25">
      <c r="C989" s="111" t="s">
        <v>106</v>
      </c>
      <c r="D989" t="s">
        <v>39</v>
      </c>
      <c r="E989">
        <v>48.813263241326375</v>
      </c>
      <c r="F989">
        <v>109685.67</v>
      </c>
      <c r="G989" s="434">
        <f t="shared" si="21"/>
        <v>5354115.4835112551</v>
      </c>
    </row>
    <row r="990" spans="3:8" ht="30" hidden="1" x14ac:dyDescent="0.25">
      <c r="C990" s="111" t="s">
        <v>107</v>
      </c>
      <c r="D990" t="s">
        <v>39</v>
      </c>
      <c r="E990">
        <v>274.41731457813711</v>
      </c>
      <c r="F990">
        <v>19163.82</v>
      </c>
      <c r="G990" s="434">
        <f t="shared" si="21"/>
        <v>5258884.0214587953</v>
      </c>
    </row>
    <row r="991" spans="3:8" ht="30" hidden="1" x14ac:dyDescent="0.25">
      <c r="C991" s="111" t="s">
        <v>108</v>
      </c>
      <c r="D991" t="s">
        <v>39</v>
      </c>
      <c r="E991">
        <v>80.160752671802896</v>
      </c>
      <c r="F991">
        <v>122244.08</v>
      </c>
      <c r="G991" s="434">
        <f t="shared" si="21"/>
        <v>9799177.4624720868</v>
      </c>
    </row>
    <row r="992" spans="3:8" ht="30" hidden="1" x14ac:dyDescent="0.25">
      <c r="C992" s="111" t="s">
        <v>153</v>
      </c>
      <c r="D992" t="s">
        <v>40</v>
      </c>
      <c r="E992">
        <v>1858.2129592186284</v>
      </c>
      <c r="F992">
        <v>2176.8000000000002</v>
      </c>
      <c r="G992" s="434">
        <f t="shared" si="21"/>
        <v>4044957.9696271108</v>
      </c>
    </row>
    <row r="993" spans="3:7" hidden="1" x14ac:dyDescent="0.25">
      <c r="C993" s="111" t="s">
        <v>27</v>
      </c>
      <c r="G993" s="434">
        <f t="shared" si="21"/>
        <v>0</v>
      </c>
    </row>
    <row r="994" spans="3:7" ht="30" hidden="1" x14ac:dyDescent="0.25">
      <c r="C994" s="111" t="s">
        <v>328</v>
      </c>
      <c r="D994" t="s">
        <v>4</v>
      </c>
      <c r="E994">
        <v>6.7099999999999982</v>
      </c>
      <c r="F994">
        <v>760913.61</v>
      </c>
      <c r="G994" s="434">
        <f t="shared" si="21"/>
        <v>5105730.3230999988</v>
      </c>
    </row>
    <row r="995" spans="3:7" ht="30" x14ac:dyDescent="0.25">
      <c r="C995" s="111" t="s">
        <v>165</v>
      </c>
      <c r="D995" t="s">
        <v>48</v>
      </c>
      <c r="E995">
        <v>8</v>
      </c>
      <c r="F995">
        <v>1219802.8600000001</v>
      </c>
      <c r="G995" s="434">
        <f t="shared" si="21"/>
        <v>9758422.8800000008</v>
      </c>
    </row>
    <row r="996" spans="3:7" ht="30" hidden="1" x14ac:dyDescent="0.25">
      <c r="C996" s="111" t="s">
        <v>136</v>
      </c>
      <c r="D996" t="s">
        <v>39</v>
      </c>
      <c r="E996">
        <v>3.2796151004608443</v>
      </c>
      <c r="F996">
        <v>694744.33</v>
      </c>
      <c r="G996" s="434">
        <f t="shared" si="21"/>
        <v>2278493.9956275518</v>
      </c>
    </row>
    <row r="997" spans="3:7" ht="30" hidden="1" x14ac:dyDescent="0.25">
      <c r="C997" s="111" t="s">
        <v>310</v>
      </c>
      <c r="D997" t="s">
        <v>26</v>
      </c>
      <c r="E997">
        <v>2</v>
      </c>
      <c r="F997">
        <v>1496880.35</v>
      </c>
      <c r="G997" s="434">
        <f t="shared" si="21"/>
        <v>2993760.7</v>
      </c>
    </row>
    <row r="998" spans="3:7" ht="30" hidden="1" x14ac:dyDescent="0.25">
      <c r="C998" s="111" t="s">
        <v>134</v>
      </c>
      <c r="D998" t="s">
        <v>39</v>
      </c>
      <c r="E998">
        <v>1.1000000000000001</v>
      </c>
      <c r="F998">
        <v>781423.03</v>
      </c>
      <c r="G998" s="434">
        <f t="shared" si="21"/>
        <v>859565.3330000001</v>
      </c>
    </row>
    <row r="999" spans="3:7" ht="75" hidden="1" x14ac:dyDescent="0.25">
      <c r="C999" s="111" t="s">
        <v>243</v>
      </c>
      <c r="D999" t="s">
        <v>4</v>
      </c>
      <c r="E999">
        <v>1.5</v>
      </c>
      <c r="F999">
        <v>561425.17000000004</v>
      </c>
      <c r="G999" s="434">
        <f t="shared" si="21"/>
        <v>842137.75500000012</v>
      </c>
    </row>
    <row r="1000" spans="3:7" hidden="1" x14ac:dyDescent="0.25">
      <c r="C1000" s="111" t="s">
        <v>129</v>
      </c>
      <c r="G1000" s="434">
        <f t="shared" si="21"/>
        <v>0</v>
      </c>
    </row>
    <row r="1001" spans="3:7" ht="30" hidden="1" x14ac:dyDescent="0.25">
      <c r="C1001" s="111" t="s">
        <v>121</v>
      </c>
      <c r="D1001" t="s">
        <v>4</v>
      </c>
      <c r="E1001">
        <v>0</v>
      </c>
      <c r="F1001">
        <v>67290.929999999993</v>
      </c>
      <c r="G1001" s="434">
        <f t="shared" si="21"/>
        <v>0</v>
      </c>
    </row>
    <row r="1002" spans="3:7" ht="30" hidden="1" x14ac:dyDescent="0.25">
      <c r="C1002" s="111" t="s">
        <v>122</v>
      </c>
      <c r="D1002" t="s">
        <v>4</v>
      </c>
      <c r="E1002">
        <v>0</v>
      </c>
      <c r="F1002">
        <v>4284.6000000000004</v>
      </c>
      <c r="G1002" s="434">
        <f t="shared" si="21"/>
        <v>0</v>
      </c>
    </row>
    <row r="1003" spans="3:7" ht="30" hidden="1" x14ac:dyDescent="0.25">
      <c r="C1003" s="111" t="s">
        <v>123</v>
      </c>
      <c r="D1003" t="s">
        <v>4</v>
      </c>
      <c r="E1003">
        <v>222.51519304785879</v>
      </c>
      <c r="F1003">
        <v>99174.18</v>
      </c>
    </row>
    <row r="1004" spans="3:7" ht="30" hidden="1" x14ac:dyDescent="0.25">
      <c r="C1004" s="111" t="s">
        <v>124</v>
      </c>
      <c r="D1004" t="s">
        <v>4</v>
      </c>
      <c r="E1004">
        <v>222.51519304785879</v>
      </c>
      <c r="F1004">
        <v>4455.99</v>
      </c>
      <c r="G1004" s="434">
        <f t="shared" si="21"/>
        <v>991525.47506932821</v>
      </c>
    </row>
    <row r="1005" spans="3:7" ht="30" hidden="1" x14ac:dyDescent="0.25">
      <c r="C1005" s="111" t="s">
        <v>125</v>
      </c>
      <c r="D1005" t="s">
        <v>4</v>
      </c>
      <c r="E1005">
        <v>65.609831684909366</v>
      </c>
      <c r="F1005">
        <v>141819.93000000002</v>
      </c>
    </row>
    <row r="1006" spans="3:7" ht="30" hidden="1" x14ac:dyDescent="0.25">
      <c r="C1006" s="111" t="s">
        <v>126</v>
      </c>
      <c r="D1006" t="s">
        <v>4</v>
      </c>
      <c r="E1006">
        <v>65.609831684909366</v>
      </c>
      <c r="F1006">
        <v>4884.4400000000005</v>
      </c>
      <c r="G1006" s="434">
        <f t="shared" si="21"/>
        <v>320467.28627503873</v>
      </c>
    </row>
    <row r="1007" spans="3:7" hidden="1" x14ac:dyDescent="0.25">
      <c r="C1007" s="111" t="s">
        <v>41</v>
      </c>
      <c r="G1007" s="434">
        <f t="shared" si="21"/>
        <v>0</v>
      </c>
    </row>
    <row r="1008" spans="3:7" ht="60" hidden="1" x14ac:dyDescent="0.25">
      <c r="C1008" s="111" t="s">
        <v>168</v>
      </c>
      <c r="D1008" t="s">
        <v>42</v>
      </c>
      <c r="E1008">
        <v>260</v>
      </c>
      <c r="F1008">
        <v>4608.5</v>
      </c>
      <c r="G1008" s="434">
        <f t="shared" si="21"/>
        <v>1198210</v>
      </c>
    </row>
    <row r="1009" spans="1:8" ht="30" hidden="1" x14ac:dyDescent="0.25">
      <c r="C1009" s="111" t="s">
        <v>135</v>
      </c>
      <c r="D1009" t="s">
        <v>4</v>
      </c>
      <c r="E1009">
        <v>28.927000000000007</v>
      </c>
      <c r="F1009">
        <v>61090.18</v>
      </c>
      <c r="G1009" s="434">
        <f t="shared" si="21"/>
        <v>1767155.6368600004</v>
      </c>
    </row>
    <row r="1010" spans="1:8" ht="45" hidden="1" x14ac:dyDescent="0.25">
      <c r="C1010" s="111" t="s">
        <v>324</v>
      </c>
      <c r="D1010" t="s">
        <v>4</v>
      </c>
      <c r="E1010">
        <v>28.927000000000007</v>
      </c>
      <c r="F1010">
        <v>66918.05</v>
      </c>
      <c r="G1010" s="434">
        <f t="shared" si="21"/>
        <v>1935738.4323500006</v>
      </c>
    </row>
    <row r="1011" spans="1:8" ht="75" hidden="1" x14ac:dyDescent="0.25">
      <c r="C1011" s="111" t="s">
        <v>172</v>
      </c>
      <c r="D1011" t="s">
        <v>39</v>
      </c>
      <c r="E1011">
        <v>26.091650000000001</v>
      </c>
      <c r="F1011">
        <v>126467.22</v>
      </c>
      <c r="G1011" s="434">
        <f t="shared" si="21"/>
        <v>3299738.440713</v>
      </c>
    </row>
    <row r="1012" spans="1:8" ht="90" hidden="1" x14ac:dyDescent="0.25">
      <c r="C1012" s="111" t="s">
        <v>170</v>
      </c>
      <c r="D1012" t="s">
        <v>36</v>
      </c>
      <c r="E1012">
        <v>351.47474999999997</v>
      </c>
      <c r="F1012">
        <v>48343.01</v>
      </c>
      <c r="G1012" s="434">
        <f t="shared" si="21"/>
        <v>16991347.353997499</v>
      </c>
    </row>
    <row r="1013" spans="1:8" hidden="1" x14ac:dyDescent="0.25">
      <c r="C1013" s="111" t="s">
        <v>174</v>
      </c>
      <c r="D1013" t="s">
        <v>5</v>
      </c>
      <c r="E1013">
        <v>5</v>
      </c>
      <c r="F1013">
        <v>442561.1</v>
      </c>
      <c r="G1013" s="434">
        <f t="shared" si="21"/>
        <v>2212805.5</v>
      </c>
    </row>
    <row r="1014" spans="1:8" ht="60" hidden="1" x14ac:dyDescent="0.25">
      <c r="C1014" s="111" t="s">
        <v>229</v>
      </c>
      <c r="D1014" t="s">
        <v>9</v>
      </c>
      <c r="E1014">
        <v>1</v>
      </c>
      <c r="F1014">
        <v>3679039.02</v>
      </c>
      <c r="G1014" s="434">
        <f t="shared" si="21"/>
        <v>3679039.02</v>
      </c>
    </row>
    <row r="1015" spans="1:8" hidden="1" x14ac:dyDescent="0.25">
      <c r="A1015" s="431"/>
      <c r="B1015" s="431"/>
      <c r="C1015" s="432"/>
      <c r="D1015" s="431"/>
      <c r="E1015" s="431"/>
      <c r="F1015" s="431"/>
      <c r="G1015" s="434">
        <f t="shared" si="21"/>
        <v>0</v>
      </c>
      <c r="H1015" s="434">
        <f>SUM(G978:G1014)</f>
        <v>137057372.59334782</v>
      </c>
    </row>
    <row r="1016" spans="1:8" hidden="1" x14ac:dyDescent="0.25">
      <c r="C1016" s="111" t="s">
        <v>103</v>
      </c>
      <c r="D1016" t="s">
        <v>4</v>
      </c>
      <c r="E1016">
        <v>246.46999999999994</v>
      </c>
      <c r="F1016">
        <v>1984.34</v>
      </c>
      <c r="G1016" s="434">
        <f t="shared" si="21"/>
        <v>489080.27979999984</v>
      </c>
    </row>
    <row r="1017" spans="1:8" ht="45" hidden="1" x14ac:dyDescent="0.25">
      <c r="C1017" s="111" t="s">
        <v>147</v>
      </c>
      <c r="D1017" t="s">
        <v>36</v>
      </c>
      <c r="E1017">
        <v>57.503999999999991</v>
      </c>
      <c r="F1017">
        <v>24481</v>
      </c>
      <c r="G1017" s="434">
        <f t="shared" si="21"/>
        <v>1407755.4239999999</v>
      </c>
    </row>
    <row r="1018" spans="1:8" hidden="1" x14ac:dyDescent="0.25">
      <c r="C1018" s="111" t="s">
        <v>7</v>
      </c>
      <c r="G1018" s="434">
        <f t="shared" si="21"/>
        <v>0</v>
      </c>
    </row>
    <row r="1019" spans="1:8" ht="30" hidden="1" x14ac:dyDescent="0.25">
      <c r="C1019" s="111" t="s">
        <v>319</v>
      </c>
      <c r="D1019" t="s">
        <v>39</v>
      </c>
      <c r="E1019">
        <v>55.900651700000004</v>
      </c>
      <c r="F1019">
        <v>10710.16</v>
      </c>
      <c r="G1019" s="434">
        <f t="shared" si="21"/>
        <v>598704.92381127202</v>
      </c>
    </row>
    <row r="1020" spans="1:8" ht="45" hidden="1" x14ac:dyDescent="0.25">
      <c r="C1020" s="111" t="s">
        <v>163</v>
      </c>
      <c r="D1020" t="s">
        <v>39</v>
      </c>
      <c r="E1020">
        <v>223.60260680000002</v>
      </c>
      <c r="F1020">
        <v>25085.75</v>
      </c>
      <c r="G1020" s="434">
        <f t="shared" si="21"/>
        <v>5609239.0935331006</v>
      </c>
    </row>
    <row r="1021" spans="1:8" ht="45" hidden="1" x14ac:dyDescent="0.25">
      <c r="C1021" s="111" t="s">
        <v>150</v>
      </c>
      <c r="D1021" t="s">
        <v>39</v>
      </c>
      <c r="E1021">
        <v>18.1706793</v>
      </c>
      <c r="F1021">
        <v>347498.07</v>
      </c>
      <c r="G1021" s="434">
        <f t="shared" ref="G1021:G1084" si="22">+E1021*F1021</f>
        <v>6314275.9873389509</v>
      </c>
    </row>
    <row r="1022" spans="1:8" hidden="1" x14ac:dyDescent="0.25">
      <c r="C1022" s="111" t="s">
        <v>329</v>
      </c>
      <c r="D1022" t="s">
        <v>39</v>
      </c>
      <c r="E1022">
        <v>72.682717199999999</v>
      </c>
      <c r="F1022">
        <v>125000</v>
      </c>
      <c r="G1022" s="434">
        <f t="shared" si="22"/>
        <v>9085339.6500000004</v>
      </c>
    </row>
    <row r="1023" spans="1:8" hidden="1" x14ac:dyDescent="0.25">
      <c r="C1023" s="111" t="s">
        <v>110</v>
      </c>
      <c r="D1023" t="s">
        <v>36</v>
      </c>
      <c r="E1023">
        <v>712.62686700000017</v>
      </c>
      <c r="F1023">
        <v>20628.04</v>
      </c>
      <c r="G1023" s="434">
        <f t="shared" si="22"/>
        <v>14700095.517550685</v>
      </c>
    </row>
    <row r="1024" spans="1:8" hidden="1" x14ac:dyDescent="0.25">
      <c r="C1024" s="111" t="s">
        <v>109</v>
      </c>
      <c r="D1024" t="s">
        <v>36</v>
      </c>
      <c r="E1024">
        <v>79.180763000000013</v>
      </c>
      <c r="F1024">
        <v>38347.760000000002</v>
      </c>
      <c r="G1024" s="434">
        <f t="shared" si="22"/>
        <v>3036404.8961408809</v>
      </c>
    </row>
    <row r="1025" spans="3:7" hidden="1" x14ac:dyDescent="0.25">
      <c r="C1025" s="111" t="s">
        <v>106</v>
      </c>
      <c r="D1025" t="s">
        <v>39</v>
      </c>
      <c r="E1025">
        <v>44.987995636687785</v>
      </c>
      <c r="F1025">
        <v>109685.67</v>
      </c>
      <c r="G1025" s="434">
        <f t="shared" si="22"/>
        <v>4934538.4433671758</v>
      </c>
    </row>
    <row r="1026" spans="3:7" ht="30" hidden="1" x14ac:dyDescent="0.25">
      <c r="C1026" s="111" t="s">
        <v>107</v>
      </c>
      <c r="D1026" t="s">
        <v>39</v>
      </c>
      <c r="E1026">
        <v>207.64030177135803</v>
      </c>
      <c r="F1026">
        <v>19163.82</v>
      </c>
      <c r="G1026" s="434">
        <f t="shared" si="22"/>
        <v>3979181.3678919864</v>
      </c>
    </row>
    <row r="1027" spans="3:7" ht="30" hidden="1" x14ac:dyDescent="0.25">
      <c r="C1027" s="111" t="s">
        <v>108</v>
      </c>
      <c r="D1027" t="s">
        <v>39</v>
      </c>
      <c r="E1027">
        <v>65.526984275561844</v>
      </c>
      <c r="F1027">
        <v>122244.08</v>
      </c>
      <c r="G1027" s="434">
        <f t="shared" si="22"/>
        <v>8010285.9079405246</v>
      </c>
    </row>
    <row r="1028" spans="3:7" ht="30" hidden="1" x14ac:dyDescent="0.25">
      <c r="C1028" s="111" t="s">
        <v>153</v>
      </c>
      <c r="D1028" t="s">
        <v>40</v>
      </c>
      <c r="E1028">
        <v>1627.1635322864201</v>
      </c>
      <c r="F1028">
        <v>2176.8000000000002</v>
      </c>
      <c r="G1028" s="434">
        <f t="shared" si="22"/>
        <v>3542009.5770810796</v>
      </c>
    </row>
    <row r="1029" spans="3:7" hidden="1" x14ac:dyDescent="0.25">
      <c r="C1029" s="111" t="s">
        <v>27</v>
      </c>
      <c r="G1029" s="434">
        <f t="shared" si="22"/>
        <v>0</v>
      </c>
    </row>
    <row r="1030" spans="3:7" ht="30" hidden="1" x14ac:dyDescent="0.25">
      <c r="C1030" s="111" t="s">
        <v>328</v>
      </c>
      <c r="D1030" t="s">
        <v>4</v>
      </c>
      <c r="E1030">
        <v>5.04</v>
      </c>
      <c r="F1030">
        <v>760913.61</v>
      </c>
      <c r="G1030" s="434">
        <f t="shared" si="22"/>
        <v>3835004.5943999998</v>
      </c>
    </row>
    <row r="1031" spans="3:7" ht="30" x14ac:dyDescent="0.25">
      <c r="C1031" s="111" t="s">
        <v>165</v>
      </c>
      <c r="D1031" t="s">
        <v>48</v>
      </c>
      <c r="E1031">
        <v>7</v>
      </c>
      <c r="F1031">
        <v>1219802.8600000001</v>
      </c>
      <c r="G1031" s="434">
        <f t="shared" si="22"/>
        <v>8538620.0200000014</v>
      </c>
    </row>
    <row r="1032" spans="3:7" ht="30" hidden="1" x14ac:dyDescent="0.25">
      <c r="C1032" s="111" t="s">
        <v>136</v>
      </c>
      <c r="D1032" t="s">
        <v>39</v>
      </c>
      <c r="E1032">
        <v>3.3224349206573076</v>
      </c>
      <c r="F1032">
        <v>694744.33</v>
      </c>
      <c r="G1032" s="434">
        <f t="shared" si="22"/>
        <v>2308242.8229206642</v>
      </c>
    </row>
    <row r="1033" spans="3:7" ht="30" hidden="1" x14ac:dyDescent="0.25">
      <c r="C1033" s="111" t="s">
        <v>134</v>
      </c>
      <c r="D1033" t="s">
        <v>39</v>
      </c>
      <c r="E1033">
        <v>1.1000000000000001</v>
      </c>
      <c r="F1033">
        <v>781423.03</v>
      </c>
      <c r="G1033" s="434">
        <f t="shared" si="22"/>
        <v>859565.3330000001</v>
      </c>
    </row>
    <row r="1034" spans="3:7" ht="75" hidden="1" x14ac:dyDescent="0.25">
      <c r="C1034" s="111" t="s">
        <v>243</v>
      </c>
      <c r="D1034" t="s">
        <v>4</v>
      </c>
      <c r="E1034">
        <v>1.5</v>
      </c>
      <c r="F1034">
        <v>561425.17000000004</v>
      </c>
      <c r="G1034" s="434">
        <f t="shared" si="22"/>
        <v>842137.75500000012</v>
      </c>
    </row>
    <row r="1035" spans="3:7" hidden="1" x14ac:dyDescent="0.25">
      <c r="C1035" s="111" t="s">
        <v>129</v>
      </c>
      <c r="G1035" s="434">
        <f t="shared" si="22"/>
        <v>0</v>
      </c>
    </row>
    <row r="1036" spans="3:7" ht="30" hidden="1" x14ac:dyDescent="0.25">
      <c r="C1036" s="111" t="s">
        <v>121</v>
      </c>
      <c r="D1036" t="s">
        <v>4</v>
      </c>
      <c r="E1036">
        <v>0</v>
      </c>
      <c r="F1036">
        <v>67290.929999999993</v>
      </c>
      <c r="G1036" s="434">
        <f t="shared" si="22"/>
        <v>0</v>
      </c>
    </row>
    <row r="1037" spans="3:7" ht="30" hidden="1" x14ac:dyDescent="0.25">
      <c r="C1037" s="111" t="s">
        <v>122</v>
      </c>
      <c r="D1037" t="s">
        <v>4</v>
      </c>
      <c r="E1037">
        <v>0</v>
      </c>
      <c r="F1037">
        <v>4284.6000000000004</v>
      </c>
      <c r="G1037" s="434">
        <f t="shared" si="22"/>
        <v>0</v>
      </c>
    </row>
    <row r="1038" spans="3:7" ht="30" hidden="1" x14ac:dyDescent="0.25">
      <c r="C1038" s="111" t="s">
        <v>123</v>
      </c>
      <c r="D1038" t="s">
        <v>4</v>
      </c>
      <c r="E1038">
        <v>143.94113281537179</v>
      </c>
      <c r="F1038">
        <v>99174.18</v>
      </c>
    </row>
    <row r="1039" spans="3:7" ht="30" hidden="1" x14ac:dyDescent="0.25">
      <c r="C1039" s="111" t="s">
        <v>124</v>
      </c>
      <c r="D1039" t="s">
        <v>4</v>
      </c>
      <c r="E1039">
        <v>143.94113281537179</v>
      </c>
      <c r="F1039">
        <v>4455.99</v>
      </c>
      <c r="G1039" s="434">
        <f t="shared" si="22"/>
        <v>641400.24841396848</v>
      </c>
    </row>
    <row r="1040" spans="3:7" ht="30" hidden="1" x14ac:dyDescent="0.25">
      <c r="C1040" s="111" t="s">
        <v>125</v>
      </c>
      <c r="D1040" t="s">
        <v>4</v>
      </c>
      <c r="E1040">
        <v>97.703718008499195</v>
      </c>
      <c r="F1040">
        <v>141819.93000000002</v>
      </c>
    </row>
    <row r="1041" spans="1:8" ht="30" hidden="1" x14ac:dyDescent="0.25">
      <c r="C1041" s="111" t="s">
        <v>126</v>
      </c>
      <c r="D1041" t="s">
        <v>4</v>
      </c>
      <c r="E1041">
        <v>97.703718008499195</v>
      </c>
      <c r="F1041">
        <v>4884.4400000000005</v>
      </c>
      <c r="G1041" s="434">
        <f t="shared" si="22"/>
        <v>477227.94838943385</v>
      </c>
    </row>
    <row r="1042" spans="1:8" hidden="1" x14ac:dyDescent="0.25">
      <c r="C1042" s="111" t="s">
        <v>41</v>
      </c>
      <c r="G1042" s="434">
        <f t="shared" si="22"/>
        <v>0</v>
      </c>
    </row>
    <row r="1043" spans="1:8" ht="60" hidden="1" x14ac:dyDescent="0.25">
      <c r="C1043" s="111" t="s">
        <v>168</v>
      </c>
      <c r="D1043" t="s">
        <v>42</v>
      </c>
      <c r="E1043">
        <v>260</v>
      </c>
      <c r="F1043">
        <v>4608.5</v>
      </c>
      <c r="G1043" s="434">
        <f t="shared" si="22"/>
        <v>1198210</v>
      </c>
    </row>
    <row r="1044" spans="1:8" ht="30" hidden="1" x14ac:dyDescent="0.25">
      <c r="C1044" s="111" t="s">
        <v>135</v>
      </c>
      <c r="D1044" t="s">
        <v>4</v>
      </c>
      <c r="E1044">
        <v>24.646999999999995</v>
      </c>
      <c r="F1044">
        <v>61090.18</v>
      </c>
      <c r="G1044" s="434">
        <f t="shared" si="22"/>
        <v>1505689.6664599997</v>
      </c>
    </row>
    <row r="1045" spans="1:8" ht="45" hidden="1" x14ac:dyDescent="0.25">
      <c r="C1045" s="111" t="s">
        <v>324</v>
      </c>
      <c r="D1045" t="s">
        <v>4</v>
      </c>
      <c r="E1045">
        <v>24.646999999999995</v>
      </c>
      <c r="F1045">
        <v>66918.05</v>
      </c>
      <c r="G1045" s="434">
        <f t="shared" si="22"/>
        <v>1649329.1783499997</v>
      </c>
    </row>
    <row r="1046" spans="1:8" ht="75" hidden="1" x14ac:dyDescent="0.25">
      <c r="C1046" s="111" t="s">
        <v>172</v>
      </c>
      <c r="D1046" t="s">
        <v>39</v>
      </c>
      <c r="E1046">
        <v>22.651199999999996</v>
      </c>
      <c r="F1046">
        <v>126467.22</v>
      </c>
      <c r="G1046" s="434">
        <f t="shared" si="22"/>
        <v>2864634.2936639995</v>
      </c>
    </row>
    <row r="1047" spans="1:8" ht="30" hidden="1" x14ac:dyDescent="0.25">
      <c r="C1047" s="111" t="s">
        <v>132</v>
      </c>
      <c r="D1047" t="s">
        <v>39</v>
      </c>
      <c r="E1047">
        <v>11.500799999999998</v>
      </c>
      <c r="F1047">
        <v>630206.52</v>
      </c>
      <c r="G1047" s="434">
        <f t="shared" si="22"/>
        <v>7247879.1452159993</v>
      </c>
    </row>
    <row r="1048" spans="1:8" hidden="1" x14ac:dyDescent="0.25">
      <c r="C1048" s="111" t="s">
        <v>174</v>
      </c>
      <c r="D1048" t="s">
        <v>5</v>
      </c>
      <c r="E1048">
        <v>9</v>
      </c>
      <c r="F1048">
        <v>442561.1</v>
      </c>
      <c r="G1048" s="434">
        <f t="shared" si="22"/>
        <v>3983049.9</v>
      </c>
    </row>
    <row r="1049" spans="1:8" hidden="1" x14ac:dyDescent="0.25">
      <c r="A1049" s="431"/>
      <c r="B1049" s="431"/>
      <c r="C1049" s="432"/>
      <c r="D1049" s="431"/>
      <c r="E1049" s="431"/>
      <c r="F1049" s="431"/>
      <c r="G1049" s="434">
        <f t="shared" si="22"/>
        <v>0</v>
      </c>
      <c r="H1049" s="434">
        <f>SUM(G1016:G1048)</f>
        <v>97657901.974269718</v>
      </c>
    </row>
    <row r="1050" spans="1:8" hidden="1" x14ac:dyDescent="0.25">
      <c r="C1050" s="111" t="s">
        <v>103</v>
      </c>
      <c r="D1050" t="s">
        <v>4</v>
      </c>
      <c r="E1050">
        <v>554.64999999999986</v>
      </c>
      <c r="F1050">
        <v>1984.34</v>
      </c>
      <c r="G1050" s="434">
        <f t="shared" si="22"/>
        <v>1100614.1809999996</v>
      </c>
    </row>
    <row r="1051" spans="1:8" hidden="1" x14ac:dyDescent="0.25">
      <c r="C1051" s="111" t="s">
        <v>318</v>
      </c>
      <c r="D1051" t="s">
        <v>36</v>
      </c>
      <c r="E1051">
        <v>738.78</v>
      </c>
      <c r="F1051">
        <v>18650.099999999999</v>
      </c>
      <c r="G1051" s="434">
        <f t="shared" si="22"/>
        <v>13778320.877999999</v>
      </c>
    </row>
    <row r="1052" spans="1:8" hidden="1" x14ac:dyDescent="0.25">
      <c r="C1052" s="111" t="s">
        <v>7</v>
      </c>
      <c r="G1052" s="434">
        <f t="shared" si="22"/>
        <v>0</v>
      </c>
    </row>
    <row r="1053" spans="1:8" ht="30" hidden="1" x14ac:dyDescent="0.25">
      <c r="C1053" s="111" t="s">
        <v>319</v>
      </c>
      <c r="D1053" t="s">
        <v>39</v>
      </c>
      <c r="E1053">
        <v>116.87737711999848</v>
      </c>
      <c r="F1053">
        <v>10710.16</v>
      </c>
      <c r="G1053" s="434">
        <f t="shared" si="22"/>
        <v>1251775.4093355229</v>
      </c>
    </row>
    <row r="1054" spans="1:8" ht="45" hidden="1" x14ac:dyDescent="0.25">
      <c r="C1054" s="111" t="s">
        <v>163</v>
      </c>
      <c r="D1054" t="s">
        <v>39</v>
      </c>
      <c r="E1054">
        <v>467.50950847999394</v>
      </c>
      <c r="F1054">
        <v>25085.75</v>
      </c>
      <c r="G1054" s="434">
        <f t="shared" si="22"/>
        <v>11727826.652352007</v>
      </c>
    </row>
    <row r="1055" spans="1:8" ht="45" hidden="1" x14ac:dyDescent="0.25">
      <c r="C1055" s="111" t="s">
        <v>164</v>
      </c>
      <c r="D1055" t="s">
        <v>39</v>
      </c>
      <c r="E1055">
        <v>17.243683519999081</v>
      </c>
      <c r="F1055">
        <v>32028.15</v>
      </c>
      <c r="G1055" s="434">
        <f t="shared" si="22"/>
        <v>552283.28233105864</v>
      </c>
    </row>
    <row r="1056" spans="1:8" ht="45" hidden="1" x14ac:dyDescent="0.25">
      <c r="C1056" s="111" t="s">
        <v>149</v>
      </c>
      <c r="D1056" t="s">
        <v>39</v>
      </c>
      <c r="E1056">
        <v>4.3109208799997702</v>
      </c>
      <c r="F1056">
        <v>12611.56</v>
      </c>
      <c r="G1056" s="434">
        <f t="shared" si="22"/>
        <v>54367.437333369897</v>
      </c>
    </row>
    <row r="1057" spans="3:7" ht="45" hidden="1" x14ac:dyDescent="0.25">
      <c r="C1057" s="111" t="s">
        <v>150</v>
      </c>
      <c r="D1057" t="s">
        <v>39</v>
      </c>
      <c r="E1057">
        <v>44.190641999999201</v>
      </c>
      <c r="F1057">
        <v>347498.07</v>
      </c>
      <c r="G1057" s="434">
        <f t="shared" si="22"/>
        <v>15356162.807060663</v>
      </c>
    </row>
    <row r="1058" spans="3:7" hidden="1" x14ac:dyDescent="0.25">
      <c r="C1058" s="111" t="s">
        <v>329</v>
      </c>
      <c r="D1058" t="s">
        <v>39</v>
      </c>
      <c r="E1058">
        <v>176.7625679999968</v>
      </c>
      <c r="F1058">
        <v>125000</v>
      </c>
      <c r="G1058" s="434">
        <f t="shared" si="22"/>
        <v>22095320.999999601</v>
      </c>
    </row>
    <row r="1059" spans="3:7" hidden="1" x14ac:dyDescent="0.25">
      <c r="C1059" s="111" t="s">
        <v>110</v>
      </c>
      <c r="D1059" t="s">
        <v>36</v>
      </c>
      <c r="E1059">
        <v>1779.8412149999726</v>
      </c>
      <c r="F1059">
        <v>20628.04</v>
      </c>
      <c r="G1059" s="434">
        <f t="shared" si="22"/>
        <v>36714635.776668034</v>
      </c>
    </row>
    <row r="1060" spans="3:7" hidden="1" x14ac:dyDescent="0.25">
      <c r="C1060" s="111" t="s">
        <v>109</v>
      </c>
      <c r="D1060" t="s">
        <v>36</v>
      </c>
      <c r="E1060">
        <v>197.76013499999695</v>
      </c>
      <c r="F1060">
        <v>38347.760000000002</v>
      </c>
      <c r="G1060" s="434">
        <f t="shared" si="22"/>
        <v>7583658.1945474837</v>
      </c>
    </row>
    <row r="1061" spans="3:7" hidden="1" x14ac:dyDescent="0.25">
      <c r="C1061" s="111" t="s">
        <v>106</v>
      </c>
      <c r="D1061" t="s">
        <v>39</v>
      </c>
      <c r="E1061">
        <v>87.708132672219406</v>
      </c>
      <c r="F1061">
        <v>109685.67</v>
      </c>
      <c r="G1061" s="434">
        <f t="shared" si="22"/>
        <v>9620325.296601275</v>
      </c>
    </row>
    <row r="1062" spans="3:7" ht="30" hidden="1" x14ac:dyDescent="0.25">
      <c r="C1062" s="111" t="s">
        <v>107</v>
      </c>
      <c r="D1062" t="s">
        <v>39</v>
      </c>
      <c r="E1062">
        <v>495.01044806970015</v>
      </c>
      <c r="F1062">
        <v>19163.82</v>
      </c>
      <c r="G1062" s="434">
        <f t="shared" si="22"/>
        <v>9486291.1249270812</v>
      </c>
    </row>
    <row r="1063" spans="3:7" ht="30" hidden="1" x14ac:dyDescent="0.25">
      <c r="C1063" s="111" t="s">
        <v>108</v>
      </c>
      <c r="D1063" t="s">
        <v>39</v>
      </c>
      <c r="E1063">
        <v>142.00049046105482</v>
      </c>
      <c r="F1063">
        <v>122244.08</v>
      </c>
      <c r="G1063" s="434">
        <f t="shared" si="22"/>
        <v>17358719.315960422</v>
      </c>
    </row>
    <row r="1064" spans="3:7" hidden="1" x14ac:dyDescent="0.25">
      <c r="C1064" s="111" t="s">
        <v>111</v>
      </c>
      <c r="D1064" t="s">
        <v>39</v>
      </c>
      <c r="E1064">
        <v>3.5185837720205688</v>
      </c>
      <c r="F1064">
        <v>132790.07999999999</v>
      </c>
      <c r="G1064" s="434">
        <f t="shared" si="22"/>
        <v>467233.02057331306</v>
      </c>
    </row>
    <row r="1065" spans="3:7" ht="30" hidden="1" x14ac:dyDescent="0.25">
      <c r="C1065" s="111" t="s">
        <v>153</v>
      </c>
      <c r="D1065" t="s">
        <v>40</v>
      </c>
      <c r="E1065">
        <v>3354.0283570230768</v>
      </c>
      <c r="F1065">
        <v>2176.8000000000002</v>
      </c>
      <c r="G1065" s="434">
        <f t="shared" si="22"/>
        <v>7301048.927567834</v>
      </c>
    </row>
    <row r="1066" spans="3:7" hidden="1" x14ac:dyDescent="0.25">
      <c r="C1066" s="111" t="s">
        <v>27</v>
      </c>
      <c r="G1066" s="434">
        <f t="shared" si="22"/>
        <v>0</v>
      </c>
    </row>
    <row r="1067" spans="3:7" ht="30" hidden="1" x14ac:dyDescent="0.25">
      <c r="C1067" s="111" t="s">
        <v>328</v>
      </c>
      <c r="D1067" t="s">
        <v>4</v>
      </c>
      <c r="E1067">
        <v>16.609999999999793</v>
      </c>
      <c r="F1067">
        <v>760913.61</v>
      </c>
      <c r="G1067" s="434">
        <f t="shared" si="22"/>
        <v>12638775.062099842</v>
      </c>
    </row>
    <row r="1068" spans="3:7" ht="30" x14ac:dyDescent="0.25">
      <c r="C1068" s="111" t="s">
        <v>165</v>
      </c>
      <c r="D1068" t="s">
        <v>48</v>
      </c>
      <c r="E1068">
        <v>17</v>
      </c>
      <c r="F1068">
        <v>1219802.8600000001</v>
      </c>
      <c r="G1068" s="434">
        <f t="shared" si="22"/>
        <v>20736648.620000001</v>
      </c>
    </row>
    <row r="1069" spans="3:7" ht="30" hidden="1" x14ac:dyDescent="0.25">
      <c r="C1069" s="111" t="s">
        <v>136</v>
      </c>
      <c r="D1069" t="s">
        <v>39</v>
      </c>
      <c r="E1069">
        <v>3.9616079159712969</v>
      </c>
      <c r="F1069">
        <v>694744.33</v>
      </c>
      <c r="G1069" s="434">
        <f t="shared" si="22"/>
        <v>2752304.6373041747</v>
      </c>
    </row>
    <row r="1070" spans="3:7" ht="30" hidden="1" x14ac:dyDescent="0.25">
      <c r="C1070" s="111" t="s">
        <v>134</v>
      </c>
      <c r="D1070" t="s">
        <v>39</v>
      </c>
      <c r="E1070">
        <v>1.1000000000000001</v>
      </c>
      <c r="F1070">
        <v>781423.03</v>
      </c>
      <c r="G1070" s="434">
        <f t="shared" si="22"/>
        <v>859565.3330000001</v>
      </c>
    </row>
    <row r="1071" spans="3:7" ht="75" hidden="1" x14ac:dyDescent="0.25">
      <c r="C1071" s="111" t="s">
        <v>243</v>
      </c>
      <c r="D1071" t="s">
        <v>4</v>
      </c>
      <c r="E1071">
        <v>1.5</v>
      </c>
      <c r="F1071">
        <v>561425.17000000004</v>
      </c>
      <c r="G1071" s="434">
        <f t="shared" si="22"/>
        <v>842137.75500000012</v>
      </c>
    </row>
    <row r="1072" spans="3:7" ht="45" hidden="1" x14ac:dyDescent="0.25">
      <c r="C1072" s="111" t="s">
        <v>309</v>
      </c>
      <c r="D1072" t="s">
        <v>39</v>
      </c>
      <c r="E1072">
        <v>0.93646933618444095</v>
      </c>
      <c r="F1072">
        <v>1080478.21</v>
      </c>
      <c r="G1072" s="434">
        <f t="shared" si="22"/>
        <v>1011834.7120804529</v>
      </c>
    </row>
    <row r="1073" spans="1:8" hidden="1" x14ac:dyDescent="0.25">
      <c r="C1073" s="111" t="s">
        <v>129</v>
      </c>
      <c r="G1073" s="434">
        <f t="shared" si="22"/>
        <v>0</v>
      </c>
    </row>
    <row r="1074" spans="1:8" ht="30" hidden="1" x14ac:dyDescent="0.25">
      <c r="C1074" s="111" t="s">
        <v>121</v>
      </c>
      <c r="D1074" t="s">
        <v>4</v>
      </c>
      <c r="E1074">
        <v>0</v>
      </c>
      <c r="F1074">
        <v>67290.929999999993</v>
      </c>
      <c r="G1074" s="434">
        <f t="shared" si="22"/>
        <v>0</v>
      </c>
    </row>
    <row r="1075" spans="1:8" ht="30" hidden="1" x14ac:dyDescent="0.25">
      <c r="C1075" s="111" t="s">
        <v>122</v>
      </c>
      <c r="D1075" t="s">
        <v>4</v>
      </c>
      <c r="E1075">
        <v>0</v>
      </c>
      <c r="F1075">
        <v>4284.6000000000004</v>
      </c>
      <c r="G1075" s="434">
        <f t="shared" si="22"/>
        <v>0</v>
      </c>
    </row>
    <row r="1076" spans="1:8" ht="30" hidden="1" x14ac:dyDescent="0.25">
      <c r="C1076" s="111" t="s">
        <v>123</v>
      </c>
      <c r="D1076" t="s">
        <v>4</v>
      </c>
      <c r="E1076">
        <v>540.25437439704967</v>
      </c>
      <c r="F1076">
        <v>99174.18</v>
      </c>
    </row>
    <row r="1077" spans="1:8" ht="30" hidden="1" x14ac:dyDescent="0.25">
      <c r="C1077" s="111" t="s">
        <v>124</v>
      </c>
      <c r="D1077" t="s">
        <v>4</v>
      </c>
      <c r="E1077">
        <v>540.25437439704967</v>
      </c>
      <c r="F1077">
        <v>4455.99</v>
      </c>
      <c r="G1077" s="434">
        <f t="shared" si="22"/>
        <v>2407368.0897695092</v>
      </c>
    </row>
    <row r="1078" spans="1:8" hidden="1" x14ac:dyDescent="0.25">
      <c r="C1078" s="111" t="s">
        <v>41</v>
      </c>
      <c r="G1078" s="434">
        <f t="shared" si="22"/>
        <v>0</v>
      </c>
    </row>
    <row r="1079" spans="1:8" ht="60" hidden="1" x14ac:dyDescent="0.25">
      <c r="C1079" s="111" t="s">
        <v>168</v>
      </c>
      <c r="D1079" t="s">
        <v>42</v>
      </c>
      <c r="E1079">
        <v>260</v>
      </c>
      <c r="F1079">
        <v>4608.5</v>
      </c>
      <c r="G1079" s="434">
        <f t="shared" si="22"/>
        <v>1198210</v>
      </c>
    </row>
    <row r="1080" spans="1:8" ht="30" hidden="1" x14ac:dyDescent="0.25">
      <c r="C1080" s="111" t="s">
        <v>135</v>
      </c>
      <c r="D1080" t="s">
        <v>4</v>
      </c>
      <c r="E1080">
        <v>55.464999999999989</v>
      </c>
      <c r="F1080">
        <v>61090.18</v>
      </c>
      <c r="G1080" s="434">
        <f t="shared" si="22"/>
        <v>3388366.8336999994</v>
      </c>
    </row>
    <row r="1081" spans="1:8" ht="45" hidden="1" x14ac:dyDescent="0.25">
      <c r="C1081" s="111" t="s">
        <v>324</v>
      </c>
      <c r="D1081" t="s">
        <v>4</v>
      </c>
      <c r="E1081">
        <v>55.464999999999989</v>
      </c>
      <c r="F1081">
        <v>66918.05</v>
      </c>
      <c r="G1081" s="434">
        <f t="shared" si="22"/>
        <v>3711609.6432499993</v>
      </c>
    </row>
    <row r="1082" spans="1:8" ht="75" hidden="1" x14ac:dyDescent="0.25">
      <c r="C1082" s="111" t="s">
        <v>172</v>
      </c>
      <c r="D1082" t="s">
        <v>39</v>
      </c>
      <c r="E1082">
        <v>49.251999999999988</v>
      </c>
      <c r="F1082">
        <v>126467.22</v>
      </c>
      <c r="G1082" s="434">
        <f t="shared" si="22"/>
        <v>6228763.519439999</v>
      </c>
    </row>
    <row r="1083" spans="1:8" ht="90" hidden="1" x14ac:dyDescent="0.25">
      <c r="C1083" s="111" t="s">
        <v>170</v>
      </c>
      <c r="D1083" t="s">
        <v>36</v>
      </c>
      <c r="E1083">
        <v>738.78</v>
      </c>
      <c r="F1083">
        <v>48343.01</v>
      </c>
      <c r="G1083" s="434">
        <f t="shared" si="22"/>
        <v>35714848.9278</v>
      </c>
    </row>
    <row r="1084" spans="1:8" hidden="1" x14ac:dyDescent="0.25">
      <c r="C1084" s="111" t="s">
        <v>174</v>
      </c>
      <c r="D1084" t="s">
        <v>5</v>
      </c>
      <c r="E1084">
        <v>12</v>
      </c>
      <c r="F1084">
        <v>442561.1</v>
      </c>
      <c r="G1084" s="434">
        <f t="shared" si="22"/>
        <v>5310733.1999999993</v>
      </c>
    </row>
    <row r="1085" spans="1:8" ht="60" hidden="1" x14ac:dyDescent="0.25">
      <c r="C1085" s="111" t="s">
        <v>229</v>
      </c>
      <c r="D1085" t="s">
        <v>9</v>
      </c>
      <c r="E1085">
        <v>1</v>
      </c>
      <c r="F1085">
        <v>3679039.02</v>
      </c>
      <c r="G1085" s="434">
        <f t="shared" ref="G1085:G1148" si="23">+E1085*F1085</f>
        <v>3679039.02</v>
      </c>
    </row>
    <row r="1086" spans="1:8" hidden="1" x14ac:dyDescent="0.25">
      <c r="A1086" s="431"/>
      <c r="B1086" s="431"/>
      <c r="C1086" s="432"/>
      <c r="D1086" s="431"/>
      <c r="E1086" s="431"/>
      <c r="F1086" s="431"/>
      <c r="G1086" s="434">
        <f t="shared" si="23"/>
        <v>0</v>
      </c>
      <c r="H1086" s="434">
        <f>SUM(G1050:G1085)</f>
        <v>254928788.65770167</v>
      </c>
    </row>
    <row r="1087" spans="1:8" hidden="1" x14ac:dyDescent="0.25">
      <c r="C1087" s="111" t="s">
        <v>103</v>
      </c>
      <c r="D1087" t="s">
        <v>4</v>
      </c>
      <c r="E1087">
        <v>368.16</v>
      </c>
      <c r="F1087">
        <v>1984.34</v>
      </c>
      <c r="G1087" s="434">
        <f t="shared" si="23"/>
        <v>730554.61439999996</v>
      </c>
    </row>
    <row r="1088" spans="1:8" ht="45" hidden="1" x14ac:dyDescent="0.25">
      <c r="C1088" s="111" t="s">
        <v>147</v>
      </c>
      <c r="D1088" t="s">
        <v>36</v>
      </c>
      <c r="E1088">
        <v>58.575999999999986</v>
      </c>
      <c r="F1088">
        <v>24481</v>
      </c>
      <c r="G1088" s="434">
        <f t="shared" si="23"/>
        <v>1433999.0559999996</v>
      </c>
    </row>
    <row r="1089" spans="3:7" hidden="1" x14ac:dyDescent="0.25">
      <c r="C1089" s="111" t="s">
        <v>318</v>
      </c>
      <c r="D1089" t="s">
        <v>36</v>
      </c>
      <c r="E1089">
        <v>350.80799999999999</v>
      </c>
      <c r="F1089">
        <v>18650.099999999999</v>
      </c>
      <c r="G1089" s="434">
        <f t="shared" si="23"/>
        <v>6542604.2807999989</v>
      </c>
    </row>
    <row r="1090" spans="3:7" hidden="1" x14ac:dyDescent="0.25">
      <c r="C1090" s="111" t="s">
        <v>7</v>
      </c>
      <c r="G1090" s="434">
        <f t="shared" si="23"/>
        <v>0</v>
      </c>
    </row>
    <row r="1091" spans="3:7" ht="30" hidden="1" x14ac:dyDescent="0.25">
      <c r="C1091" s="111" t="s">
        <v>319</v>
      </c>
      <c r="D1091" t="s">
        <v>39</v>
      </c>
      <c r="E1091">
        <v>85.669660239999942</v>
      </c>
      <c r="F1091">
        <v>10710.16</v>
      </c>
      <c r="G1091" s="434">
        <f t="shared" si="23"/>
        <v>917535.76831603772</v>
      </c>
    </row>
    <row r="1092" spans="3:7" ht="45" hidden="1" x14ac:dyDescent="0.25">
      <c r="C1092" s="111" t="s">
        <v>163</v>
      </c>
      <c r="D1092" t="s">
        <v>39</v>
      </c>
      <c r="E1092">
        <v>342.67864095999977</v>
      </c>
      <c r="F1092">
        <v>25085.75</v>
      </c>
      <c r="G1092" s="434">
        <f t="shared" si="23"/>
        <v>8596350.7174623143</v>
      </c>
    </row>
    <row r="1093" spans="3:7" ht="45" hidden="1" x14ac:dyDescent="0.25">
      <c r="C1093" s="111" t="s">
        <v>164</v>
      </c>
      <c r="D1093" t="s">
        <v>39</v>
      </c>
      <c r="E1093">
        <v>22.420829759997716</v>
      </c>
      <c r="F1093">
        <v>32028.15</v>
      </c>
      <c r="G1093" s="434">
        <f t="shared" si="23"/>
        <v>718097.69867767091</v>
      </c>
    </row>
    <row r="1094" spans="3:7" ht="45" hidden="1" x14ac:dyDescent="0.25">
      <c r="C1094" s="111" t="s">
        <v>149</v>
      </c>
      <c r="D1094" t="s">
        <v>39</v>
      </c>
      <c r="E1094">
        <v>5.6052074399994289</v>
      </c>
      <c r="F1094">
        <v>12611.56</v>
      </c>
      <c r="G1094" s="434">
        <f t="shared" si="23"/>
        <v>70690.409941999198</v>
      </c>
    </row>
    <row r="1095" spans="3:7" ht="45" hidden="1" x14ac:dyDescent="0.25">
      <c r="C1095" s="111" t="s">
        <v>150</v>
      </c>
      <c r="D1095" t="s">
        <v>39</v>
      </c>
      <c r="E1095">
        <v>32.411514719999801</v>
      </c>
      <c r="F1095">
        <v>347498.07</v>
      </c>
      <c r="G1095" s="434">
        <f t="shared" si="23"/>
        <v>11262938.810976522</v>
      </c>
    </row>
    <row r="1096" spans="3:7" hidden="1" x14ac:dyDescent="0.25">
      <c r="C1096" s="111" t="s">
        <v>329</v>
      </c>
      <c r="D1096" t="s">
        <v>39</v>
      </c>
      <c r="E1096">
        <v>129.6460588799992</v>
      </c>
      <c r="F1096">
        <v>125000</v>
      </c>
      <c r="G1096" s="434">
        <f t="shared" si="23"/>
        <v>16205757.359999901</v>
      </c>
    </row>
    <row r="1097" spans="3:7" hidden="1" x14ac:dyDescent="0.25">
      <c r="C1097" s="111" t="s">
        <v>110</v>
      </c>
      <c r="D1097" t="s">
        <v>36</v>
      </c>
      <c r="E1097">
        <v>1303.8705179999897</v>
      </c>
      <c r="F1097">
        <v>20628.04</v>
      </c>
      <c r="G1097" s="434">
        <f t="shared" si="23"/>
        <v>26896293.20012451</v>
      </c>
    </row>
    <row r="1098" spans="3:7" hidden="1" x14ac:dyDescent="0.25">
      <c r="C1098" s="111" t="s">
        <v>109</v>
      </c>
      <c r="D1098" t="s">
        <v>36</v>
      </c>
      <c r="E1098">
        <v>144.87450199999884</v>
      </c>
      <c r="F1098">
        <v>38347.760000000002</v>
      </c>
      <c r="G1098" s="434">
        <f t="shared" si="23"/>
        <v>5555612.6328154756</v>
      </c>
    </row>
    <row r="1099" spans="3:7" hidden="1" x14ac:dyDescent="0.25">
      <c r="C1099" s="111" t="s">
        <v>106</v>
      </c>
      <c r="D1099" t="s">
        <v>39</v>
      </c>
      <c r="E1099">
        <v>58.333111049281761</v>
      </c>
      <c r="F1099">
        <v>109685.67</v>
      </c>
      <c r="G1099" s="434">
        <f t="shared" si="23"/>
        <v>6398306.3686248725</v>
      </c>
    </row>
    <row r="1100" spans="3:7" ht="30" hidden="1" x14ac:dyDescent="0.25">
      <c r="C1100" s="111" t="s">
        <v>107</v>
      </c>
      <c r="D1100" t="s">
        <v>39</v>
      </c>
      <c r="E1100">
        <v>371.62016508513324</v>
      </c>
      <c r="F1100">
        <v>19163.82</v>
      </c>
      <c r="G1100" s="434">
        <f t="shared" si="23"/>
        <v>7121661.9520617779</v>
      </c>
    </row>
    <row r="1101" spans="3:7" ht="30" hidden="1" x14ac:dyDescent="0.25">
      <c r="C1101" s="111" t="s">
        <v>108</v>
      </c>
      <c r="D1101" t="s">
        <v>39</v>
      </c>
      <c r="E1101">
        <v>108.66043490945935</v>
      </c>
      <c r="F1101">
        <v>122244.08</v>
      </c>
      <c r="G1101" s="434">
        <f t="shared" si="23"/>
        <v>13283094.897906743</v>
      </c>
    </row>
    <row r="1102" spans="3:7" hidden="1" x14ac:dyDescent="0.25">
      <c r="C1102" s="111" t="s">
        <v>111</v>
      </c>
      <c r="D1102" t="s">
        <v>39</v>
      </c>
      <c r="E1102">
        <v>1.7592918860102844</v>
      </c>
      <c r="F1102">
        <v>132790.07999999999</v>
      </c>
      <c r="G1102" s="434">
        <f t="shared" si="23"/>
        <v>233616.51028665653</v>
      </c>
    </row>
    <row r="1103" spans="3:7" ht="30" hidden="1" x14ac:dyDescent="0.25">
      <c r="C1103" s="111" t="s">
        <v>153</v>
      </c>
      <c r="D1103" t="s">
        <v>40</v>
      </c>
      <c r="E1103">
        <v>2485.7103880087298</v>
      </c>
      <c r="F1103">
        <v>2176.8000000000002</v>
      </c>
      <c r="G1103" s="434">
        <f t="shared" si="23"/>
        <v>5410894.372617403</v>
      </c>
    </row>
    <row r="1104" spans="3:7" hidden="1" x14ac:dyDescent="0.25">
      <c r="C1104" s="111" t="s">
        <v>27</v>
      </c>
      <c r="G1104" s="434">
        <f t="shared" si="23"/>
        <v>0</v>
      </c>
    </row>
    <row r="1105" spans="3:7" ht="30" hidden="1" x14ac:dyDescent="0.25">
      <c r="C1105" s="111" t="s">
        <v>328</v>
      </c>
      <c r="D1105" t="s">
        <v>4</v>
      </c>
      <c r="E1105">
        <v>12.139999999999946</v>
      </c>
      <c r="F1105">
        <v>760913.61</v>
      </c>
      <c r="G1105" s="434">
        <f t="shared" si="23"/>
        <v>9237491.225399958</v>
      </c>
    </row>
    <row r="1106" spans="3:7" ht="30" x14ac:dyDescent="0.25">
      <c r="C1106" s="111" t="s">
        <v>165</v>
      </c>
      <c r="D1106" t="s">
        <v>48</v>
      </c>
      <c r="E1106">
        <v>11</v>
      </c>
      <c r="F1106">
        <v>1219802.8600000001</v>
      </c>
      <c r="G1106" s="434">
        <f t="shared" si="23"/>
        <v>13417831.460000001</v>
      </c>
    </row>
    <row r="1107" spans="3:7" ht="30" hidden="1" x14ac:dyDescent="0.25">
      <c r="C1107" s="111" t="s">
        <v>136</v>
      </c>
      <c r="D1107" t="s">
        <v>39</v>
      </c>
      <c r="E1107">
        <v>3.8044876073889804</v>
      </c>
      <c r="F1107">
        <v>694744.33</v>
      </c>
      <c r="G1107" s="434">
        <f t="shared" si="23"/>
        <v>2643146.1937887599</v>
      </c>
    </row>
    <row r="1108" spans="3:7" ht="30" hidden="1" x14ac:dyDescent="0.25">
      <c r="C1108" s="111" t="s">
        <v>134</v>
      </c>
      <c r="D1108" t="s">
        <v>39</v>
      </c>
      <c r="E1108">
        <v>1.1000000000000001</v>
      </c>
      <c r="F1108">
        <v>781423.03</v>
      </c>
      <c r="G1108" s="434">
        <f t="shared" si="23"/>
        <v>859565.3330000001</v>
      </c>
    </row>
    <row r="1109" spans="3:7" ht="75" hidden="1" x14ac:dyDescent="0.25">
      <c r="C1109" s="111" t="s">
        <v>243</v>
      </c>
      <c r="D1109" t="s">
        <v>4</v>
      </c>
      <c r="E1109">
        <v>1.5</v>
      </c>
      <c r="F1109">
        <v>561425.17000000004</v>
      </c>
      <c r="G1109" s="434">
        <f t="shared" si="23"/>
        <v>842137.75500000012</v>
      </c>
    </row>
    <row r="1110" spans="3:7" ht="45" hidden="1" x14ac:dyDescent="0.25">
      <c r="C1110" s="111" t="s">
        <v>309</v>
      </c>
      <c r="D1110" t="s">
        <v>39</v>
      </c>
      <c r="E1110">
        <v>0.93646933618444095</v>
      </c>
      <c r="F1110">
        <v>1080478.21</v>
      </c>
      <c r="G1110" s="434">
        <f t="shared" si="23"/>
        <v>1011834.7120804529</v>
      </c>
    </row>
    <row r="1111" spans="3:7" hidden="1" x14ac:dyDescent="0.25">
      <c r="C1111" s="111" t="s">
        <v>129</v>
      </c>
      <c r="G1111" s="434">
        <f t="shared" si="23"/>
        <v>0</v>
      </c>
    </row>
    <row r="1112" spans="3:7" ht="30" hidden="1" x14ac:dyDescent="0.25">
      <c r="C1112" s="111" t="s">
        <v>121</v>
      </c>
      <c r="D1112" t="s">
        <v>4</v>
      </c>
      <c r="E1112">
        <v>0</v>
      </c>
      <c r="F1112">
        <v>67290.929999999993</v>
      </c>
      <c r="G1112" s="434">
        <f t="shared" si="23"/>
        <v>0</v>
      </c>
    </row>
    <row r="1113" spans="3:7" ht="30" hidden="1" x14ac:dyDescent="0.25">
      <c r="C1113" s="111" t="s">
        <v>122</v>
      </c>
      <c r="D1113" t="s">
        <v>4</v>
      </c>
      <c r="E1113">
        <v>0</v>
      </c>
      <c r="F1113">
        <v>4284.6000000000004</v>
      </c>
      <c r="G1113" s="434">
        <f t="shared" si="23"/>
        <v>0</v>
      </c>
    </row>
    <row r="1114" spans="3:7" ht="30" hidden="1" x14ac:dyDescent="0.25">
      <c r="C1114" s="111" t="s">
        <v>123</v>
      </c>
      <c r="D1114" t="s">
        <v>4</v>
      </c>
      <c r="E1114">
        <v>358.90703067120199</v>
      </c>
      <c r="F1114">
        <v>99174.18</v>
      </c>
    </row>
    <row r="1115" spans="3:7" ht="30" hidden="1" x14ac:dyDescent="0.25">
      <c r="C1115" s="111" t="s">
        <v>124</v>
      </c>
      <c r="D1115" t="s">
        <v>4</v>
      </c>
      <c r="E1115">
        <v>358.90703067120199</v>
      </c>
      <c r="F1115">
        <v>4455.99</v>
      </c>
      <c r="G1115" s="434">
        <f t="shared" si="23"/>
        <v>1599286.1396005694</v>
      </c>
    </row>
    <row r="1116" spans="3:7" hidden="1" x14ac:dyDescent="0.25">
      <c r="C1116" s="111" t="s">
        <v>41</v>
      </c>
      <c r="G1116" s="434">
        <f t="shared" si="23"/>
        <v>0</v>
      </c>
    </row>
    <row r="1117" spans="3:7" ht="60" hidden="1" x14ac:dyDescent="0.25">
      <c r="C1117" s="111" t="s">
        <v>168</v>
      </c>
      <c r="D1117" t="s">
        <v>42</v>
      </c>
      <c r="E1117">
        <v>260</v>
      </c>
      <c r="F1117">
        <v>4608.5</v>
      </c>
      <c r="G1117" s="434">
        <f t="shared" si="23"/>
        <v>1198210</v>
      </c>
    </row>
    <row r="1118" spans="3:7" ht="30" hidden="1" x14ac:dyDescent="0.25">
      <c r="C1118" s="111" t="s">
        <v>135</v>
      </c>
      <c r="D1118" t="s">
        <v>4</v>
      </c>
      <c r="E1118">
        <v>36.816000000000003</v>
      </c>
      <c r="F1118">
        <v>61090.18</v>
      </c>
      <c r="G1118" s="434">
        <f t="shared" si="23"/>
        <v>2249096.0668800003</v>
      </c>
    </row>
    <row r="1119" spans="3:7" ht="45" hidden="1" x14ac:dyDescent="0.25">
      <c r="C1119" s="111" t="s">
        <v>324</v>
      </c>
      <c r="D1119" t="s">
        <v>4</v>
      </c>
      <c r="E1119">
        <v>36.816000000000003</v>
      </c>
      <c r="F1119">
        <v>66918.05</v>
      </c>
      <c r="G1119" s="434">
        <f t="shared" si="23"/>
        <v>2463654.9288000003</v>
      </c>
    </row>
    <row r="1120" spans="3:7" ht="75" hidden="1" x14ac:dyDescent="0.25">
      <c r="C1120" s="111" t="s">
        <v>172</v>
      </c>
      <c r="D1120" t="s">
        <v>39</v>
      </c>
      <c r="E1120">
        <v>41.86</v>
      </c>
      <c r="F1120">
        <v>126467.22</v>
      </c>
      <c r="G1120" s="434">
        <f t="shared" si="23"/>
        <v>5293917.8291999996</v>
      </c>
    </row>
    <row r="1121" spans="1:8" ht="30" hidden="1" x14ac:dyDescent="0.25">
      <c r="C1121" s="111" t="s">
        <v>132</v>
      </c>
      <c r="D1121" t="s">
        <v>39</v>
      </c>
      <c r="E1121">
        <v>11.715199999999998</v>
      </c>
      <c r="F1121">
        <v>630206.52</v>
      </c>
      <c r="G1121" s="434">
        <f t="shared" si="23"/>
        <v>7382995.4231039984</v>
      </c>
    </row>
    <row r="1122" spans="1:8" ht="90" hidden="1" x14ac:dyDescent="0.25">
      <c r="C1122" s="111" t="s">
        <v>170</v>
      </c>
      <c r="D1122" t="s">
        <v>36</v>
      </c>
      <c r="E1122">
        <v>350.80799999999999</v>
      </c>
      <c r="F1122">
        <v>48343.01</v>
      </c>
      <c r="G1122" s="434">
        <f t="shared" si="23"/>
        <v>16959114.652079999</v>
      </c>
    </row>
    <row r="1123" spans="1:8" hidden="1" x14ac:dyDescent="0.25">
      <c r="C1123" s="111" t="s">
        <v>174</v>
      </c>
      <c r="D1123" t="s">
        <v>5</v>
      </c>
      <c r="E1123">
        <v>11</v>
      </c>
      <c r="F1123">
        <v>442561.1</v>
      </c>
      <c r="G1123" s="434">
        <f t="shared" si="23"/>
        <v>4868172.0999999996</v>
      </c>
    </row>
    <row r="1124" spans="1:8" ht="60" hidden="1" x14ac:dyDescent="0.25">
      <c r="C1124" s="111" t="s">
        <v>229</v>
      </c>
      <c r="D1124" t="s">
        <v>9</v>
      </c>
      <c r="E1124">
        <v>1</v>
      </c>
      <c r="F1124">
        <v>3679039.02</v>
      </c>
      <c r="G1124" s="434">
        <f t="shared" si="23"/>
        <v>3679039.02</v>
      </c>
    </row>
    <row r="1125" spans="1:8" hidden="1" x14ac:dyDescent="0.25">
      <c r="A1125" s="431"/>
      <c r="B1125" s="431"/>
      <c r="C1125" s="432"/>
      <c r="D1125" s="431"/>
      <c r="E1125" s="431"/>
      <c r="F1125" s="431"/>
      <c r="G1125" s="434">
        <f t="shared" si="23"/>
        <v>0</v>
      </c>
      <c r="H1125" s="434">
        <f>SUM(G1087:G1124)</f>
        <v>185083501.48994562</v>
      </c>
    </row>
    <row r="1126" spans="1:8" hidden="1" x14ac:dyDescent="0.25">
      <c r="C1126" s="111" t="s">
        <v>103</v>
      </c>
      <c r="D1126" t="s">
        <v>4</v>
      </c>
      <c r="E1126">
        <v>656.56</v>
      </c>
      <c r="F1126">
        <v>1984.34</v>
      </c>
      <c r="G1126" s="434">
        <f t="shared" si="23"/>
        <v>1302838.2703999998</v>
      </c>
    </row>
    <row r="1127" spans="1:8" ht="45" hidden="1" x14ac:dyDescent="0.25">
      <c r="C1127" s="111" t="s">
        <v>147</v>
      </c>
      <c r="D1127" t="s">
        <v>36</v>
      </c>
      <c r="E1127">
        <v>68.535999999999987</v>
      </c>
      <c r="F1127">
        <v>24481</v>
      </c>
      <c r="G1127" s="434">
        <f t="shared" si="23"/>
        <v>1677829.8159999996</v>
      </c>
    </row>
    <row r="1128" spans="1:8" hidden="1" x14ac:dyDescent="0.25">
      <c r="C1128" s="111" t="s">
        <v>318</v>
      </c>
      <c r="D1128" t="s">
        <v>36</v>
      </c>
      <c r="E1128">
        <v>803.65649999999982</v>
      </c>
      <c r="F1128">
        <v>18650.099999999999</v>
      </c>
      <c r="G1128" s="434">
        <f t="shared" si="23"/>
        <v>14988274.090649996</v>
      </c>
    </row>
    <row r="1129" spans="1:8" hidden="1" x14ac:dyDescent="0.25">
      <c r="C1129" s="111" t="s">
        <v>7</v>
      </c>
      <c r="G1129" s="434">
        <f t="shared" si="23"/>
        <v>0</v>
      </c>
    </row>
    <row r="1130" spans="1:8" ht="30" hidden="1" x14ac:dyDescent="0.25">
      <c r="C1130" s="111" t="s">
        <v>319</v>
      </c>
      <c r="D1130" t="s">
        <v>39</v>
      </c>
      <c r="E1130">
        <v>137.33975466999902</v>
      </c>
      <c r="F1130">
        <v>10710.16</v>
      </c>
      <c r="G1130" s="434">
        <f t="shared" si="23"/>
        <v>1470930.7468764368</v>
      </c>
    </row>
    <row r="1131" spans="1:8" ht="45" hidden="1" x14ac:dyDescent="0.25">
      <c r="C1131" s="111" t="s">
        <v>163</v>
      </c>
      <c r="D1131" t="s">
        <v>39</v>
      </c>
      <c r="E1131">
        <v>549.3590186799961</v>
      </c>
      <c r="F1131">
        <v>25085.75</v>
      </c>
      <c r="G1131" s="434">
        <f t="shared" si="23"/>
        <v>13781083.002851712</v>
      </c>
    </row>
    <row r="1132" spans="1:8" ht="45" hidden="1" x14ac:dyDescent="0.25">
      <c r="C1132" s="111" t="s">
        <v>164</v>
      </c>
      <c r="D1132" t="s">
        <v>39</v>
      </c>
      <c r="E1132">
        <v>2.1022041599995762</v>
      </c>
      <c r="F1132">
        <v>32028.15</v>
      </c>
      <c r="G1132" s="434">
        <f t="shared" si="23"/>
        <v>67329.710167090423</v>
      </c>
    </row>
    <row r="1133" spans="1:8" ht="45" hidden="1" x14ac:dyDescent="0.25">
      <c r="C1133" s="111" t="s">
        <v>149</v>
      </c>
      <c r="D1133" t="s">
        <v>39</v>
      </c>
      <c r="E1133">
        <v>0.52555103999989405</v>
      </c>
      <c r="F1133">
        <v>12611.56</v>
      </c>
      <c r="G1133" s="434">
        <f t="shared" si="23"/>
        <v>6628.0184740210634</v>
      </c>
    </row>
    <row r="1134" spans="1:8" ht="45" hidden="1" x14ac:dyDescent="0.25">
      <c r="C1134" s="111" t="s">
        <v>150</v>
      </c>
      <c r="D1134" t="s">
        <v>39</v>
      </c>
      <c r="E1134">
        <v>47.429359589999599</v>
      </c>
      <c r="F1134">
        <v>347498.07</v>
      </c>
      <c r="G1134" s="434">
        <f t="shared" si="23"/>
        <v>16481610.918860853</v>
      </c>
    </row>
    <row r="1135" spans="1:8" hidden="1" x14ac:dyDescent="0.25">
      <c r="C1135" s="111" t="s">
        <v>329</v>
      </c>
      <c r="D1135" t="s">
        <v>39</v>
      </c>
      <c r="E1135">
        <v>189.7174383599984</v>
      </c>
      <c r="F1135">
        <v>125000</v>
      </c>
      <c r="G1135" s="434">
        <f t="shared" si="23"/>
        <v>23714679.794999801</v>
      </c>
    </row>
    <row r="1136" spans="1:8" hidden="1" x14ac:dyDescent="0.25">
      <c r="C1136" s="111" t="s">
        <v>110</v>
      </c>
      <c r="D1136" t="s">
        <v>36</v>
      </c>
      <c r="E1136">
        <v>1700.200997999983</v>
      </c>
      <c r="F1136">
        <v>20628.04</v>
      </c>
      <c r="G1136" s="434">
        <f t="shared" si="23"/>
        <v>35071814.194783568</v>
      </c>
    </row>
    <row r="1137" spans="3:7" hidden="1" x14ac:dyDescent="0.25">
      <c r="C1137" s="111" t="s">
        <v>109</v>
      </c>
      <c r="D1137" t="s">
        <v>36</v>
      </c>
      <c r="E1137">
        <v>188.91122199999813</v>
      </c>
      <c r="F1137">
        <v>38347.760000000002</v>
      </c>
      <c r="G1137" s="434">
        <f t="shared" si="23"/>
        <v>7244322.2025626488</v>
      </c>
    </row>
    <row r="1138" spans="3:7" hidden="1" x14ac:dyDescent="0.25">
      <c r="C1138" s="111" t="s">
        <v>106</v>
      </c>
      <c r="D1138" t="s">
        <v>39</v>
      </c>
      <c r="E1138">
        <v>114.06620881539567</v>
      </c>
      <c r="F1138">
        <v>109685.67</v>
      </c>
      <c r="G1138" s="434">
        <f t="shared" si="23"/>
        <v>12511428.538276579</v>
      </c>
    </row>
    <row r="1139" spans="3:7" ht="30" hidden="1" x14ac:dyDescent="0.25">
      <c r="C1139" s="111" t="s">
        <v>107</v>
      </c>
      <c r="D1139" t="s">
        <v>39</v>
      </c>
      <c r="E1139">
        <v>514.13273626162618</v>
      </c>
      <c r="F1139">
        <v>19163.82</v>
      </c>
      <c r="G1139" s="434">
        <f t="shared" si="23"/>
        <v>9852747.2138252761</v>
      </c>
    </row>
    <row r="1140" spans="3:7" ht="30" hidden="1" x14ac:dyDescent="0.25">
      <c r="C1140" s="111" t="s">
        <v>108</v>
      </c>
      <c r="D1140" t="s">
        <v>39</v>
      </c>
      <c r="E1140">
        <v>156.00700173085121</v>
      </c>
      <c r="F1140">
        <v>122244.08</v>
      </c>
      <c r="G1140" s="434">
        <f t="shared" si="23"/>
        <v>19070932.400146313</v>
      </c>
    </row>
    <row r="1141" spans="3:7" hidden="1" x14ac:dyDescent="0.25">
      <c r="C1141" s="111" t="s">
        <v>111</v>
      </c>
      <c r="D1141" t="s">
        <v>39</v>
      </c>
      <c r="E1141">
        <v>5.2778756580308528</v>
      </c>
      <c r="F1141">
        <v>132790.07999999999</v>
      </c>
      <c r="G1141" s="434">
        <f t="shared" si="23"/>
        <v>700849.53085996956</v>
      </c>
    </row>
    <row r="1142" spans="3:7" ht="30" hidden="1" x14ac:dyDescent="0.25">
      <c r="C1142" s="111" t="s">
        <v>153</v>
      </c>
      <c r="D1142" t="s">
        <v>40</v>
      </c>
      <c r="E1142">
        <v>10308.514755959157</v>
      </c>
      <c r="F1142">
        <v>2176.8000000000002</v>
      </c>
      <c r="G1142" s="434">
        <f t="shared" si="23"/>
        <v>22439574.920771893</v>
      </c>
    </row>
    <row r="1143" spans="3:7" hidden="1" x14ac:dyDescent="0.25">
      <c r="C1143" s="111" t="s">
        <v>27</v>
      </c>
      <c r="G1143" s="434">
        <f t="shared" si="23"/>
        <v>0</v>
      </c>
    </row>
    <row r="1144" spans="3:7" ht="30" hidden="1" x14ac:dyDescent="0.25">
      <c r="C1144" s="111" t="s">
        <v>328</v>
      </c>
      <c r="D1144" t="s">
        <v>4</v>
      </c>
      <c r="E1144">
        <v>12.469999999999725</v>
      </c>
      <c r="F1144">
        <v>760913.61</v>
      </c>
      <c r="G1144" s="434">
        <f t="shared" si="23"/>
        <v>9488592.7166997902</v>
      </c>
    </row>
    <row r="1145" spans="3:7" ht="30" x14ac:dyDescent="0.25">
      <c r="C1145" s="111" t="s">
        <v>165</v>
      </c>
      <c r="D1145" t="s">
        <v>48</v>
      </c>
      <c r="E1145">
        <v>17</v>
      </c>
      <c r="F1145">
        <v>1219802.8600000001</v>
      </c>
      <c r="G1145" s="434">
        <f t="shared" si="23"/>
        <v>20736648.620000001</v>
      </c>
    </row>
    <row r="1146" spans="3:7" ht="30" hidden="1" x14ac:dyDescent="0.25">
      <c r="C1146" s="111" t="s">
        <v>136</v>
      </c>
      <c r="D1146" t="s">
        <v>39</v>
      </c>
      <c r="E1146">
        <v>5.8551429846894631</v>
      </c>
      <c r="F1146">
        <v>694744.33</v>
      </c>
      <c r="G1146" s="434">
        <f t="shared" si="23"/>
        <v>4067827.389952281</v>
      </c>
    </row>
    <row r="1147" spans="3:7" ht="30" hidden="1" x14ac:dyDescent="0.25">
      <c r="C1147" s="111" t="s">
        <v>134</v>
      </c>
      <c r="D1147" t="s">
        <v>39</v>
      </c>
      <c r="E1147">
        <v>1.1000000000000001</v>
      </c>
      <c r="F1147">
        <v>781423.03</v>
      </c>
      <c r="G1147" s="434">
        <f t="shared" si="23"/>
        <v>859565.3330000001</v>
      </c>
    </row>
    <row r="1148" spans="3:7" ht="75" hidden="1" x14ac:dyDescent="0.25">
      <c r="C1148" s="111" t="s">
        <v>243</v>
      </c>
      <c r="D1148" t="s">
        <v>4</v>
      </c>
      <c r="E1148">
        <v>1.5</v>
      </c>
      <c r="F1148">
        <v>561425.17000000004</v>
      </c>
      <c r="G1148" s="434">
        <f t="shared" si="23"/>
        <v>842137.75500000012</v>
      </c>
    </row>
    <row r="1149" spans="3:7" ht="45" hidden="1" x14ac:dyDescent="0.25">
      <c r="C1149" s="111" t="s">
        <v>309</v>
      </c>
      <c r="D1149" t="s">
        <v>39</v>
      </c>
      <c r="E1149">
        <v>0.62713558937350999</v>
      </c>
      <c r="F1149">
        <v>1080478.21</v>
      </c>
      <c r="G1149" s="434">
        <f t="shared" ref="G1149:G1165" si="24">+E1149*F1149</f>
        <v>677606.33903358504</v>
      </c>
    </row>
    <row r="1150" spans="3:7" hidden="1" x14ac:dyDescent="0.25">
      <c r="C1150" s="111" t="s">
        <v>129</v>
      </c>
      <c r="G1150" s="434">
        <f t="shared" si="24"/>
        <v>0</v>
      </c>
    </row>
    <row r="1151" spans="3:7" ht="30" hidden="1" x14ac:dyDescent="0.25">
      <c r="C1151" s="111" t="s">
        <v>121</v>
      </c>
      <c r="D1151" t="s">
        <v>4</v>
      </c>
      <c r="E1151">
        <v>0</v>
      </c>
      <c r="F1151">
        <v>67290.929999999993</v>
      </c>
      <c r="G1151" s="434">
        <f t="shared" si="24"/>
        <v>0</v>
      </c>
    </row>
    <row r="1152" spans="3:7" ht="30" hidden="1" x14ac:dyDescent="0.25">
      <c r="C1152" s="111" t="s">
        <v>122</v>
      </c>
      <c r="D1152" t="s">
        <v>4</v>
      </c>
      <c r="E1152">
        <v>0</v>
      </c>
      <c r="F1152">
        <v>4284.6000000000004</v>
      </c>
      <c r="G1152" s="434">
        <f t="shared" si="24"/>
        <v>0</v>
      </c>
    </row>
    <row r="1153" spans="3:8" ht="30" hidden="1" x14ac:dyDescent="0.25">
      <c r="C1153" s="111" t="s">
        <v>123</v>
      </c>
      <c r="D1153" t="s">
        <v>4</v>
      </c>
      <c r="E1153">
        <v>440.50344642687196</v>
      </c>
      <c r="F1153">
        <v>99174.18</v>
      </c>
    </row>
    <row r="1154" spans="3:8" ht="30" hidden="1" x14ac:dyDescent="0.25">
      <c r="C1154" s="111" t="s">
        <v>124</v>
      </c>
      <c r="D1154" t="s">
        <v>4</v>
      </c>
      <c r="E1154">
        <v>440.50344642687196</v>
      </c>
      <c r="F1154">
        <v>4455.99</v>
      </c>
      <c r="G1154" s="434">
        <f t="shared" si="24"/>
        <v>1962878.9522436771</v>
      </c>
    </row>
    <row r="1155" spans="3:8" ht="30" hidden="1" x14ac:dyDescent="0.25">
      <c r="C1155" s="111" t="s">
        <v>125</v>
      </c>
      <c r="D1155" t="s">
        <v>4</v>
      </c>
      <c r="E1155">
        <v>201.28443035437118</v>
      </c>
      <c r="F1155">
        <v>141819.93000000002</v>
      </c>
    </row>
    <row r="1156" spans="3:8" ht="30" hidden="1" x14ac:dyDescent="0.25">
      <c r="C1156" s="111" t="s">
        <v>126</v>
      </c>
      <c r="D1156" t="s">
        <v>4</v>
      </c>
      <c r="E1156">
        <v>201.28443035437118</v>
      </c>
      <c r="F1156">
        <v>4884.4400000000005</v>
      </c>
      <c r="G1156" s="434">
        <f t="shared" si="24"/>
        <v>983161.72300010489</v>
      </c>
    </row>
    <row r="1157" spans="3:8" hidden="1" x14ac:dyDescent="0.25">
      <c r="C1157" s="111" t="s">
        <v>41</v>
      </c>
      <c r="G1157" s="434">
        <f t="shared" si="24"/>
        <v>0</v>
      </c>
    </row>
    <row r="1158" spans="3:8" ht="60" hidden="1" x14ac:dyDescent="0.25">
      <c r="C1158" s="111" t="s">
        <v>168</v>
      </c>
      <c r="D1158" t="s">
        <v>42</v>
      </c>
      <c r="E1158">
        <v>260</v>
      </c>
      <c r="F1158">
        <v>4608.5</v>
      </c>
      <c r="G1158" s="434">
        <f t="shared" si="24"/>
        <v>1198210</v>
      </c>
    </row>
    <row r="1159" spans="3:8" ht="30" hidden="1" x14ac:dyDescent="0.25">
      <c r="C1159" s="111" t="s">
        <v>135</v>
      </c>
      <c r="D1159" t="s">
        <v>4</v>
      </c>
      <c r="E1159">
        <v>65.655999999999992</v>
      </c>
      <c r="F1159">
        <v>61090.18</v>
      </c>
      <c r="G1159" s="434">
        <f t="shared" si="24"/>
        <v>4010936.8580799997</v>
      </c>
    </row>
    <row r="1160" spans="3:8" ht="45" hidden="1" x14ac:dyDescent="0.25">
      <c r="C1160" s="111" t="s">
        <v>324</v>
      </c>
      <c r="D1160" t="s">
        <v>4</v>
      </c>
      <c r="E1160">
        <v>65.655999999999992</v>
      </c>
      <c r="F1160">
        <v>66918.05</v>
      </c>
      <c r="G1160" s="434">
        <f t="shared" si="24"/>
        <v>4393571.4907999998</v>
      </c>
    </row>
    <row r="1161" spans="3:8" ht="75" hidden="1" x14ac:dyDescent="0.25">
      <c r="C1161" s="111" t="s">
        <v>172</v>
      </c>
      <c r="D1161" t="s">
        <v>39</v>
      </c>
      <c r="E1161">
        <v>71.437899999999999</v>
      </c>
      <c r="F1161">
        <v>126467.22</v>
      </c>
      <c r="G1161" s="434">
        <f t="shared" si="24"/>
        <v>9034552.6156380009</v>
      </c>
    </row>
    <row r="1162" spans="3:8" ht="30" hidden="1" x14ac:dyDescent="0.25">
      <c r="C1162" s="111" t="s">
        <v>132</v>
      </c>
      <c r="D1162" t="s">
        <v>39</v>
      </c>
      <c r="E1162">
        <v>13.707199999999998</v>
      </c>
      <c r="F1162">
        <v>630206.52</v>
      </c>
      <c r="G1162" s="434">
        <f t="shared" si="24"/>
        <v>8638366.8109439984</v>
      </c>
    </row>
    <row r="1163" spans="3:8" ht="90" hidden="1" x14ac:dyDescent="0.25">
      <c r="C1163" s="111" t="s">
        <v>170</v>
      </c>
      <c r="D1163" t="s">
        <v>36</v>
      </c>
      <c r="E1163">
        <v>803.65649999999982</v>
      </c>
      <c r="F1163">
        <v>48343.01</v>
      </c>
      <c r="G1163" s="434">
        <f t="shared" si="24"/>
        <v>38851174.21606499</v>
      </c>
    </row>
    <row r="1164" spans="3:8" hidden="1" x14ac:dyDescent="0.25">
      <c r="C1164" s="111" t="s">
        <v>174</v>
      </c>
      <c r="D1164" t="s">
        <v>5</v>
      </c>
      <c r="E1164">
        <v>22</v>
      </c>
      <c r="F1164">
        <v>442561.1</v>
      </c>
      <c r="G1164" s="434">
        <f t="shared" si="24"/>
        <v>9736344.1999999993</v>
      </c>
    </row>
    <row r="1165" spans="3:8" ht="60" hidden="1" x14ac:dyDescent="0.25">
      <c r="C1165" s="111" t="s">
        <v>229</v>
      </c>
      <c r="D1165" t="s">
        <v>9</v>
      </c>
      <c r="E1165">
        <v>2</v>
      </c>
      <c r="F1165">
        <v>3679039.02</v>
      </c>
      <c r="G1165" s="434">
        <f t="shared" si="24"/>
        <v>7358078.04</v>
      </c>
    </row>
    <row r="1166" spans="3:8" hidden="1" x14ac:dyDescent="0.25">
      <c r="H1166" s="434">
        <f>SUM(G1126:G1165)</f>
        <v>303222526.43096256</v>
      </c>
    </row>
    <row r="1167" spans="3:8" hidden="1" x14ac:dyDescent="0.25">
      <c r="E1167">
        <f>SUM(E60:E1166)</f>
        <v>205291.26520169454</v>
      </c>
      <c r="G1167" s="434">
        <f>SUM(G60:G1166)</f>
        <v>4683930910.1047945</v>
      </c>
    </row>
  </sheetData>
  <autoFilter ref="C59:H1167" xr:uid="{00000000-0009-0000-0000-000007000000}">
    <filterColumn colId="0">
      <filters>
        <filter val="Construcción de cono concentrico, cuello, base y cañuela para MH de Ø1,2m. Incluye suministro e nistalación de tapa"/>
      </filters>
    </filterColumn>
  </autoFilter>
  <mergeCells count="6">
    <mergeCell ref="E56:G56"/>
    <mergeCell ref="B2:H2"/>
    <mergeCell ref="B3:H3"/>
    <mergeCell ref="B4:H4"/>
    <mergeCell ref="D5:E5"/>
    <mergeCell ref="E54:F54"/>
  </mergeCells>
  <pageMargins left="0.7" right="0.7" top="0.75" bottom="0.75" header="0.3" footer="0.3"/>
  <pageSetup scale="58" fitToHeight="0" orientation="portrait" r:id="rId1"/>
  <colBreaks count="1" manualBreakCount="1">
    <brk id="8" max="1048575" man="1"/>
  </colBreaks>
  <ignoredErrors>
    <ignoredError sqref="B35"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pageSetUpPr fitToPage="1"/>
  </sheetPr>
  <dimension ref="B2:O86"/>
  <sheetViews>
    <sheetView zoomScaleNormal="100" zoomScaleSheetLayoutView="100" workbookViewId="0">
      <selection activeCell="C11" sqref="C11"/>
    </sheetView>
  </sheetViews>
  <sheetFormatPr baseColWidth="10" defaultColWidth="9.140625" defaultRowHeight="15" x14ac:dyDescent="0.25"/>
  <cols>
    <col min="2" max="2" width="6.28515625" bestFit="1" customWidth="1"/>
    <col min="3" max="3" width="73.140625" style="111" customWidth="1"/>
    <col min="4" max="4" width="9.140625" bestFit="1" customWidth="1"/>
    <col min="5" max="5" width="9.7109375" customWidth="1"/>
    <col min="6" max="6" width="13.42578125" bestFit="1" customWidth="1"/>
    <col min="7" max="7" width="18" bestFit="1" customWidth="1"/>
    <col min="8" max="8" width="17" bestFit="1" customWidth="1"/>
    <col min="9" max="9" width="17" customWidth="1"/>
    <col min="10" max="10" width="23.85546875" customWidth="1"/>
    <col min="11" max="11" width="19.42578125" customWidth="1"/>
    <col min="12" max="14" width="17" customWidth="1"/>
  </cols>
  <sheetData>
    <row r="2" spans="2:15" x14ac:dyDescent="0.25">
      <c r="B2" s="661" t="s">
        <v>96</v>
      </c>
      <c r="C2" s="661"/>
      <c r="D2" s="661"/>
      <c r="E2" s="661"/>
      <c r="F2" s="661"/>
      <c r="G2" s="661"/>
      <c r="H2" s="661"/>
    </row>
    <row r="3" spans="2:15" x14ac:dyDescent="0.25">
      <c r="B3" s="661" t="s">
        <v>97</v>
      </c>
      <c r="C3" s="661"/>
      <c r="D3" s="661"/>
      <c r="E3" s="661"/>
      <c r="F3" s="661"/>
      <c r="G3" s="661"/>
      <c r="H3" s="661"/>
    </row>
    <row r="4" spans="2:15" ht="15" customHeight="1" x14ac:dyDescent="0.25">
      <c r="B4" s="661" t="s">
        <v>98</v>
      </c>
      <c r="C4" s="661"/>
      <c r="D4" s="661"/>
      <c r="E4" s="661"/>
      <c r="F4" s="661"/>
      <c r="G4" s="661"/>
      <c r="H4" s="661"/>
    </row>
    <row r="5" spans="2:15" ht="24" x14ac:dyDescent="0.25">
      <c r="B5" s="44"/>
      <c r="C5" s="113"/>
      <c r="D5" s="752" t="s">
        <v>151</v>
      </c>
      <c r="E5" s="753"/>
      <c r="F5" s="153">
        <v>10</v>
      </c>
      <c r="G5" s="152" t="s">
        <v>152</v>
      </c>
      <c r="H5" s="153">
        <f>+[147]RESUMEN!H5</f>
        <v>32</v>
      </c>
    </row>
    <row r="6" spans="2:15" ht="22.5" x14ac:dyDescent="0.25">
      <c r="B6" s="116" t="s">
        <v>0</v>
      </c>
      <c r="C6" s="117" t="s">
        <v>1</v>
      </c>
      <c r="D6" s="116" t="s">
        <v>2</v>
      </c>
      <c r="E6" s="116" t="s">
        <v>3</v>
      </c>
      <c r="F6" s="116" t="s">
        <v>38</v>
      </c>
      <c r="G6" s="116" t="s">
        <v>94</v>
      </c>
      <c r="H6" s="116" t="s">
        <v>95</v>
      </c>
    </row>
    <row r="7" spans="2:15" s="119" customFormat="1" ht="13.5" customHeight="1" x14ac:dyDescent="0.25">
      <c r="B7" s="118">
        <v>1</v>
      </c>
      <c r="C7" s="670" t="s">
        <v>34</v>
      </c>
      <c r="D7" s="670"/>
      <c r="E7" s="670"/>
      <c r="F7" s="670"/>
      <c r="G7" s="146">
        <f>ROUND(SUM(G8:G12),2)</f>
        <v>398543294.48000002</v>
      </c>
      <c r="H7" s="146">
        <f>ROUND(SUM(H8:H27),2)</f>
        <v>0</v>
      </c>
      <c r="I7"/>
      <c r="J7" s="298">
        <f>G7*1.32</f>
        <v>526077148.71360004</v>
      </c>
      <c r="K7" s="290"/>
      <c r="L7"/>
      <c r="M7"/>
      <c r="N7"/>
    </row>
    <row r="8" spans="2:15" s="119" customFormat="1" x14ac:dyDescent="0.25">
      <c r="B8" s="120">
        <v>1.01</v>
      </c>
      <c r="C8" s="121" t="s">
        <v>103</v>
      </c>
      <c r="D8" s="122" t="str">
        <f>+[147]APU!I4</f>
        <v>ml</v>
      </c>
      <c r="E8" s="147">
        <v>15325.08</v>
      </c>
      <c r="F8" s="150">
        <f>+[147]APU!I31</f>
        <v>1984</v>
      </c>
      <c r="G8" s="123">
        <f>ROUND(F8*E8,2)</f>
        <v>30404958.719999999</v>
      </c>
      <c r="H8" s="123"/>
      <c r="I8"/>
      <c r="J8"/>
      <c r="K8"/>
      <c r="L8"/>
      <c r="M8"/>
      <c r="N8"/>
    </row>
    <row r="9" spans="2:15" s="119" customFormat="1" ht="25.5" x14ac:dyDescent="0.25">
      <c r="B9" s="120">
        <f>+B8+0.01</f>
        <v>1.02</v>
      </c>
      <c r="C9" s="124" t="s">
        <v>317</v>
      </c>
      <c r="D9" s="125" t="s">
        <v>39</v>
      </c>
      <c r="E9" s="148">
        <v>5</v>
      </c>
      <c r="F9" s="151">
        <f>+[147]APU!I61</f>
        <v>70267</v>
      </c>
      <c r="G9" s="123">
        <f>ROUND(F9*E9,2)</f>
        <v>351335</v>
      </c>
      <c r="H9" s="123"/>
      <c r="I9"/>
      <c r="J9"/>
      <c r="K9"/>
      <c r="L9"/>
      <c r="M9"/>
      <c r="N9"/>
    </row>
    <row r="10" spans="2:15" s="119" customFormat="1" ht="25.5" x14ac:dyDescent="0.25">
      <c r="B10" s="120">
        <f>+B9+0.01</f>
        <v>1.03</v>
      </c>
      <c r="C10" s="124" t="s">
        <v>147</v>
      </c>
      <c r="D10" s="125" t="str">
        <f>+[147]APU!I64</f>
        <v>m²</v>
      </c>
      <c r="E10" s="148">
        <f>(1673.2184195*0.38/0.2)+(E35*0.6*0.38)</f>
        <v>4909.3138970499995</v>
      </c>
      <c r="F10" s="151">
        <f>+[147]APU!I90</f>
        <v>24481</v>
      </c>
      <c r="G10" s="123">
        <f>ROUND(F10*E10,2)</f>
        <v>120184913.51000001</v>
      </c>
      <c r="H10" s="127"/>
      <c r="I10"/>
      <c r="J10"/>
      <c r="K10"/>
      <c r="L10"/>
      <c r="M10"/>
      <c r="N10"/>
    </row>
    <row r="11" spans="2:15" s="119" customFormat="1" x14ac:dyDescent="0.25">
      <c r="B11" s="120">
        <f>+B10+0.01</f>
        <v>1.04</v>
      </c>
      <c r="C11" s="124" t="s">
        <v>318</v>
      </c>
      <c r="D11" s="125" t="str">
        <f>+[147]APU!I93</f>
        <v>m²</v>
      </c>
      <c r="E11" s="148">
        <f>(1673.2184195*0.65*1.5/0.2)+E35*1.5*0.6*0.65</f>
        <v>12596.2659200625</v>
      </c>
      <c r="F11" s="151">
        <f>+[147]APU!I119</f>
        <v>18650</v>
      </c>
      <c r="G11" s="123">
        <f>ROUND(F11*E11,2)</f>
        <v>234920359.41</v>
      </c>
      <c r="H11" s="127"/>
      <c r="I11"/>
      <c r="J11"/>
      <c r="K11"/>
      <c r="L11"/>
      <c r="M11"/>
      <c r="N11"/>
    </row>
    <row r="12" spans="2:15" s="119" customFormat="1" ht="51" x14ac:dyDescent="0.25">
      <c r="B12" s="120">
        <f>+B11+0.01</f>
        <v>1.05</v>
      </c>
      <c r="C12" s="124" t="s">
        <v>148</v>
      </c>
      <c r="D12" s="125" t="s">
        <v>105</v>
      </c>
      <c r="E12" s="148">
        <v>590.67200000000003</v>
      </c>
      <c r="F12" s="151">
        <f>+[147]APU!I148</f>
        <v>21470</v>
      </c>
      <c r="G12" s="123">
        <f>ROUND(F12*E12,2)</f>
        <v>12681727.84</v>
      </c>
      <c r="H12" s="127"/>
      <c r="I12"/>
      <c r="K12" s="290"/>
      <c r="L12"/>
      <c r="M12"/>
      <c r="N12"/>
    </row>
    <row r="13" spans="2:15" s="119" customFormat="1" x14ac:dyDescent="0.25">
      <c r="B13" s="118">
        <f>+B7+1</f>
        <v>2</v>
      </c>
      <c r="C13" s="670" t="s">
        <v>7</v>
      </c>
      <c r="D13" s="670"/>
      <c r="E13" s="670"/>
      <c r="F13" s="670"/>
      <c r="G13" s="146">
        <f>ROUND(SUM(G14:G28),2)</f>
        <v>3378734472.9299998</v>
      </c>
      <c r="H13" s="146">
        <f>ROUND(SUM(H14:H28),2)</f>
        <v>0</v>
      </c>
      <c r="I13"/>
      <c r="J13" s="298">
        <f>G13*1.32</f>
        <v>4459929504.2676001</v>
      </c>
      <c r="K13"/>
      <c r="L13"/>
      <c r="M13"/>
      <c r="N13"/>
    </row>
    <row r="14" spans="2:15" s="119" customFormat="1" x14ac:dyDescent="0.25">
      <c r="B14" s="120">
        <v>2.0099999999999998</v>
      </c>
      <c r="C14" s="124" t="s">
        <v>319</v>
      </c>
      <c r="D14" s="125" t="s">
        <v>39</v>
      </c>
      <c r="E14" s="126">
        <f>+((E35*0.6*1.2)+8010.92)*0.8</f>
        <v>10779.764799999999</v>
      </c>
      <c r="F14" s="151">
        <f>+[147]APU!I177</f>
        <v>10710</v>
      </c>
      <c r="G14" s="123">
        <f>ROUND(F14*E14,2)</f>
        <v>115451281.01000001</v>
      </c>
      <c r="H14" s="127"/>
      <c r="I14"/>
      <c r="J14"/>
      <c r="K14"/>
      <c r="L14"/>
      <c r="M14"/>
      <c r="N14"/>
      <c r="O14" s="119" t="s">
        <v>320</v>
      </c>
    </row>
    <row r="15" spans="2:15" s="119" customFormat="1" ht="38.25" x14ac:dyDescent="0.25">
      <c r="B15" s="120">
        <f>+B14+0.01</f>
        <v>2.0199999999999996</v>
      </c>
      <c r="C15" s="124" t="s">
        <v>163</v>
      </c>
      <c r="D15" s="125" t="s">
        <v>39</v>
      </c>
      <c r="E15" s="126">
        <f>+((E35*0.6*1.2)+8010.92)*0.2</f>
        <v>2694.9411999999998</v>
      </c>
      <c r="F15" s="151">
        <f>+[147]APU!I204</f>
        <v>25086</v>
      </c>
      <c r="G15" s="123">
        <f>ROUND(F15*E15,2)</f>
        <v>67605294.939999998</v>
      </c>
      <c r="H15" s="127"/>
      <c r="I15"/>
      <c r="J15"/>
      <c r="K15"/>
      <c r="L15"/>
      <c r="M15"/>
      <c r="N15"/>
    </row>
    <row r="16" spans="2:15" s="119" customFormat="1" ht="38.25" x14ac:dyDescent="0.25">
      <c r="B16" s="120">
        <f>+B15+0.01</f>
        <v>2.0299999999999994</v>
      </c>
      <c r="C16" s="124" t="s">
        <v>164</v>
      </c>
      <c r="D16" s="125" t="s">
        <v>39</v>
      </c>
      <c r="E16" s="126">
        <f>(1524.42+59.91)*0.8</f>
        <v>1267.4640000000002</v>
      </c>
      <c r="F16" s="151">
        <f>+[147]APU!I259</f>
        <v>32028</v>
      </c>
      <c r="G16" s="123">
        <f>ROUND(F16*E16,2)</f>
        <v>40594336.990000002</v>
      </c>
      <c r="H16" s="127"/>
      <c r="I16"/>
      <c r="J16"/>
      <c r="K16"/>
      <c r="L16"/>
      <c r="M16"/>
      <c r="N16"/>
    </row>
    <row r="17" spans="2:14" s="119" customFormat="1" ht="38.25" x14ac:dyDescent="0.25">
      <c r="B17" s="120">
        <f t="shared" ref="B17:B28" si="0">+B16+0.01</f>
        <v>2.0399999999999991</v>
      </c>
      <c r="C17" s="124" t="s">
        <v>149</v>
      </c>
      <c r="D17" s="125" t="s">
        <v>39</v>
      </c>
      <c r="E17" s="126">
        <f>(1524.42+59.91)*0.2</f>
        <v>316.86600000000004</v>
      </c>
      <c r="F17" s="151">
        <f>+[147]APU!I232</f>
        <v>12612</v>
      </c>
      <c r="G17" s="123">
        <f t="shared" ref="G17:G28" si="1">ROUND(F17*E17,2)</f>
        <v>3996313.99</v>
      </c>
      <c r="H17" s="127"/>
      <c r="I17"/>
      <c r="J17"/>
      <c r="K17"/>
      <c r="L17"/>
      <c r="M17"/>
      <c r="N17"/>
    </row>
    <row r="18" spans="2:14" s="119" customFormat="1" ht="38.25" x14ac:dyDescent="0.25">
      <c r="B18" s="120">
        <f t="shared" si="0"/>
        <v>2.0499999999999989</v>
      </c>
      <c r="C18" s="124" t="s">
        <v>150</v>
      </c>
      <c r="D18" s="125" t="s">
        <v>39</v>
      </c>
      <c r="E18" s="126">
        <v>4112.25</v>
      </c>
      <c r="F18" s="151">
        <f>+[147]APU!I287</f>
        <v>347498</v>
      </c>
      <c r="G18" s="123">
        <f t="shared" si="1"/>
        <v>1428998650.5</v>
      </c>
      <c r="H18" s="127"/>
      <c r="I18"/>
      <c r="J18"/>
      <c r="K18"/>
      <c r="L18"/>
      <c r="M18"/>
      <c r="N18"/>
    </row>
    <row r="19" spans="2:14" s="119" customFormat="1" x14ac:dyDescent="0.25">
      <c r="B19" s="120">
        <f t="shared" si="0"/>
        <v>2.0599999999999987</v>
      </c>
      <c r="C19" s="124" t="s">
        <v>110</v>
      </c>
      <c r="D19" s="125" t="s">
        <v>105</v>
      </c>
      <c r="E19" s="126">
        <v>36907</v>
      </c>
      <c r="F19" s="151">
        <f>+[147]APU!I316</f>
        <v>20628</v>
      </c>
      <c r="G19" s="123">
        <f t="shared" si="1"/>
        <v>761317596</v>
      </c>
      <c r="H19" s="127"/>
      <c r="I19"/>
      <c r="J19"/>
      <c r="K19"/>
      <c r="L19"/>
      <c r="M19"/>
      <c r="N19"/>
    </row>
    <row r="20" spans="2:14" s="119" customFormat="1" x14ac:dyDescent="0.25">
      <c r="B20" s="120">
        <f t="shared" si="0"/>
        <v>2.0699999999999985</v>
      </c>
      <c r="C20" s="124" t="s">
        <v>109</v>
      </c>
      <c r="D20" s="125" t="s">
        <v>105</v>
      </c>
      <c r="E20" s="126">
        <v>7288.8678400000999</v>
      </c>
      <c r="F20" s="151">
        <f>+[147]APU!I346</f>
        <v>38348</v>
      </c>
      <c r="G20" s="123">
        <f t="shared" si="1"/>
        <v>279513503.93000001</v>
      </c>
      <c r="H20" s="127"/>
      <c r="I20"/>
      <c r="J20"/>
      <c r="K20"/>
      <c r="L20"/>
      <c r="M20"/>
      <c r="N20"/>
    </row>
    <row r="21" spans="2:14" s="119" customFormat="1" x14ac:dyDescent="0.25">
      <c r="B21" s="120">
        <f t="shared" si="0"/>
        <v>2.0799999999999983</v>
      </c>
      <c r="C21" s="124" t="s">
        <v>106</v>
      </c>
      <c r="D21" s="125" t="s">
        <v>39</v>
      </c>
      <c r="E21" s="126">
        <v>1134.8599999999999</v>
      </c>
      <c r="F21" s="151">
        <f>+[147]APU!I375</f>
        <v>109686</v>
      </c>
      <c r="G21" s="123">
        <f t="shared" si="1"/>
        <v>124478253.95999999</v>
      </c>
      <c r="H21" s="127"/>
      <c r="I21"/>
      <c r="J21"/>
      <c r="K21"/>
      <c r="L21"/>
      <c r="M21"/>
      <c r="N21"/>
    </row>
    <row r="22" spans="2:14" s="119" customFormat="1" ht="25.5" x14ac:dyDescent="0.25">
      <c r="B22" s="120">
        <f t="shared" si="0"/>
        <v>2.0899999999999981</v>
      </c>
      <c r="C22" s="124" t="s">
        <v>107</v>
      </c>
      <c r="D22" s="125" t="s">
        <v>39</v>
      </c>
      <c r="E22" s="126">
        <f>7018.64+E14*0.4</f>
        <v>11330.54592</v>
      </c>
      <c r="F22" s="151">
        <f>+[147]APU!I405</f>
        <v>19164</v>
      </c>
      <c r="G22" s="123">
        <f t="shared" si="1"/>
        <v>217138582.00999999</v>
      </c>
      <c r="H22" s="127"/>
      <c r="I22"/>
      <c r="J22"/>
      <c r="K22"/>
      <c r="L22"/>
      <c r="M22"/>
      <c r="N22"/>
    </row>
    <row r="23" spans="2:14" s="119" customFormat="1" ht="25.5" x14ac:dyDescent="0.25">
      <c r="B23" s="120">
        <f t="shared" si="0"/>
        <v>2.0999999999999979</v>
      </c>
      <c r="C23" s="124" t="s">
        <v>321</v>
      </c>
      <c r="D23" s="125" t="s">
        <v>39</v>
      </c>
      <c r="E23" s="126">
        <v>1754.66</v>
      </c>
      <c r="F23" s="151">
        <f>+[147]APU!I435</f>
        <v>122244</v>
      </c>
      <c r="G23" s="123">
        <f t="shared" si="1"/>
        <v>214496657.03999999</v>
      </c>
      <c r="H23" s="127"/>
      <c r="I23"/>
      <c r="J23"/>
      <c r="K23"/>
      <c r="L23"/>
      <c r="M23"/>
      <c r="N23"/>
    </row>
    <row r="24" spans="2:14" s="119" customFormat="1" x14ac:dyDescent="0.25">
      <c r="B24" s="120">
        <f t="shared" si="0"/>
        <v>2.1099999999999977</v>
      </c>
      <c r="C24" s="124" t="s">
        <v>111</v>
      </c>
      <c r="D24" s="125" t="s">
        <v>26</v>
      </c>
      <c r="E24" s="126">
        <v>50</v>
      </c>
      <c r="F24" s="151">
        <f>+[147]APU!I465</f>
        <v>132790</v>
      </c>
      <c r="G24" s="123">
        <f t="shared" si="1"/>
        <v>6639500</v>
      </c>
      <c r="H24" s="127"/>
      <c r="I24"/>
      <c r="J24"/>
      <c r="K24"/>
      <c r="L24"/>
      <c r="M24"/>
      <c r="N24"/>
    </row>
    <row r="25" spans="2:14" s="119" customFormat="1" x14ac:dyDescent="0.25">
      <c r="B25" s="120">
        <f t="shared" si="0"/>
        <v>2.1199999999999974</v>
      </c>
      <c r="C25" s="124" t="s">
        <v>112</v>
      </c>
      <c r="D25" s="125" t="str">
        <f>+D23</f>
        <v>m³</v>
      </c>
      <c r="E25" s="126">
        <v>5</v>
      </c>
      <c r="F25" s="151">
        <f>+[147]APU!I496</f>
        <v>144745</v>
      </c>
      <c r="G25" s="123">
        <f t="shared" si="1"/>
        <v>723725</v>
      </c>
      <c r="H25" s="127"/>
      <c r="I25"/>
      <c r="J25"/>
      <c r="K25"/>
      <c r="L25"/>
      <c r="M25"/>
      <c r="N25"/>
    </row>
    <row r="26" spans="2:14" s="119" customFormat="1" x14ac:dyDescent="0.25">
      <c r="B26" s="120">
        <f t="shared" si="0"/>
        <v>2.1299999999999972</v>
      </c>
      <c r="C26" s="124" t="s">
        <v>113</v>
      </c>
      <c r="D26" s="122" t="s">
        <v>4</v>
      </c>
      <c r="E26" s="126">
        <f>+(E37+E39+E41+E43+E45)*0.2</f>
        <v>1821.2619999999999</v>
      </c>
      <c r="F26" s="151">
        <f>+[147]APU!I527</f>
        <v>11696</v>
      </c>
      <c r="G26" s="123">
        <f t="shared" si="1"/>
        <v>21301480.350000001</v>
      </c>
      <c r="H26" s="127"/>
      <c r="I26"/>
      <c r="J26"/>
      <c r="K26"/>
      <c r="L26"/>
      <c r="M26"/>
      <c r="N26"/>
    </row>
    <row r="27" spans="2:14" s="119" customFormat="1" x14ac:dyDescent="0.25">
      <c r="B27" s="120">
        <f t="shared" si="0"/>
        <v>2.139999999999997</v>
      </c>
      <c r="C27" s="124" t="s">
        <v>114</v>
      </c>
      <c r="D27" s="122" t="s">
        <v>4</v>
      </c>
      <c r="E27" s="126">
        <f>+(E37+E39+E41)*0.9</f>
        <v>7854.2820000000002</v>
      </c>
      <c r="F27" s="151">
        <f>+[147]APU!I555</f>
        <v>9983</v>
      </c>
      <c r="G27" s="123">
        <f t="shared" si="1"/>
        <v>78409297.209999993</v>
      </c>
      <c r="H27" s="127"/>
      <c r="I27"/>
      <c r="L27"/>
      <c r="M27"/>
      <c r="N27"/>
    </row>
    <row r="28" spans="2:14" s="119" customFormat="1" ht="25.5" x14ac:dyDescent="0.25">
      <c r="B28" s="120">
        <f t="shared" si="0"/>
        <v>2.1499999999999968</v>
      </c>
      <c r="C28" s="124" t="s">
        <v>153</v>
      </c>
      <c r="D28" s="125" t="s">
        <v>104</v>
      </c>
      <c r="E28" s="126">
        <v>13900</v>
      </c>
      <c r="F28" s="382">
        <v>1300</v>
      </c>
      <c r="G28" s="123">
        <f t="shared" si="1"/>
        <v>18070000</v>
      </c>
      <c r="H28" s="127"/>
      <c r="I28"/>
      <c r="L28"/>
      <c r="M28"/>
      <c r="N28"/>
    </row>
    <row r="29" spans="2:14" s="119" customFormat="1" x14ac:dyDescent="0.25">
      <c r="B29" s="118">
        <f>+B13+1</f>
        <v>3</v>
      </c>
      <c r="C29" s="670" t="s">
        <v>27</v>
      </c>
      <c r="D29" s="670"/>
      <c r="E29" s="670"/>
      <c r="F29" s="670"/>
      <c r="G29" s="146">
        <f>SUM(G30:G33)</f>
        <v>905493299.68000007</v>
      </c>
      <c r="H29" s="146">
        <f>SUM(H30:H33)</f>
        <v>0</v>
      </c>
      <c r="I29"/>
      <c r="J29" s="298">
        <f>G29*1.32</f>
        <v>1195251155.5776002</v>
      </c>
      <c r="K29"/>
      <c r="L29"/>
      <c r="M29"/>
      <c r="N29"/>
    </row>
    <row r="30" spans="2:14" s="119" customFormat="1" ht="25.5" x14ac:dyDescent="0.25">
      <c r="B30" s="120">
        <v>3.01</v>
      </c>
      <c r="C30" s="144" t="s">
        <v>328</v>
      </c>
      <c r="D30" s="125" t="s">
        <v>4</v>
      </c>
      <c r="E30" s="128">
        <v>300.87</v>
      </c>
      <c r="F30" s="151">
        <f>+[147]APU!I617</f>
        <v>760914</v>
      </c>
      <c r="G30" s="123">
        <f>ROUND(F30*E30,2)</f>
        <v>228936195.18000001</v>
      </c>
      <c r="H30" s="127"/>
      <c r="I30"/>
      <c r="J30" s="298">
        <f>H27*K31</f>
        <v>0</v>
      </c>
      <c r="K30"/>
      <c r="L30"/>
      <c r="M30"/>
      <c r="N30"/>
    </row>
    <row r="31" spans="2:14" s="119" customFormat="1" ht="25.5" x14ac:dyDescent="0.25">
      <c r="B31" s="120">
        <f>+B30+0.01</f>
        <v>3.0199999999999996</v>
      </c>
      <c r="C31" s="144" t="s">
        <v>165</v>
      </c>
      <c r="D31" s="125" t="s">
        <v>48</v>
      </c>
      <c r="E31" s="128">
        <v>233</v>
      </c>
      <c r="F31" s="151">
        <f>+[147]APU!I648</f>
        <v>1219803</v>
      </c>
      <c r="G31" s="123">
        <f>ROUND(F31*E31,2)</f>
        <v>284214099</v>
      </c>
      <c r="H31" s="127"/>
      <c r="I31"/>
      <c r="J31"/>
      <c r="K31"/>
      <c r="L31"/>
      <c r="M31"/>
      <c r="N31"/>
    </row>
    <row r="32" spans="2:14" s="119" customFormat="1" x14ac:dyDescent="0.25">
      <c r="B32" s="120">
        <f>+B31+0.01</f>
        <v>3.0299999999999994</v>
      </c>
      <c r="C32" s="144" t="s">
        <v>116</v>
      </c>
      <c r="D32" s="125" t="s">
        <v>48</v>
      </c>
      <c r="E32" s="481">
        <f>+E35/5</f>
        <v>1517.7183333333332</v>
      </c>
      <c r="F32" s="151">
        <f>+[147]APU!I678</f>
        <v>242487</v>
      </c>
      <c r="G32" s="123">
        <f>ROUND(F32*E32,2)</f>
        <v>368026965.5</v>
      </c>
      <c r="H32" s="127"/>
      <c r="I32"/>
      <c r="J32"/>
      <c r="K32"/>
      <c r="L32"/>
      <c r="M32"/>
      <c r="N32"/>
    </row>
    <row r="33" spans="2:14" s="119" customFormat="1" ht="25.5" x14ac:dyDescent="0.25">
      <c r="B33" s="120">
        <f>+B32+0.01</f>
        <v>3.0399999999999991</v>
      </c>
      <c r="C33" s="145" t="s">
        <v>136</v>
      </c>
      <c r="D33" s="125" t="str">
        <f>+D16</f>
        <v>m³</v>
      </c>
      <c r="E33" s="128">
        <v>35</v>
      </c>
      <c r="F33" s="151">
        <f>+[147]APU!I708</f>
        <v>694744</v>
      </c>
      <c r="G33" s="123">
        <f>ROUND(F33*E33,2)</f>
        <v>24316040</v>
      </c>
      <c r="H33" s="127"/>
      <c r="I33"/>
      <c r="J33"/>
      <c r="K33"/>
      <c r="L33"/>
      <c r="M33"/>
      <c r="N33"/>
    </row>
    <row r="34" spans="2:14" s="119" customFormat="1" x14ac:dyDescent="0.25">
      <c r="B34" s="118">
        <f>+B29+1</f>
        <v>4</v>
      </c>
      <c r="C34" s="670" t="s">
        <v>129</v>
      </c>
      <c r="D34" s="670"/>
      <c r="E34" s="670"/>
      <c r="F34" s="670"/>
      <c r="G34" s="146">
        <f>SUM(G35:G60)</f>
        <v>94372841.640000001</v>
      </c>
      <c r="H34" s="146">
        <f>SUM(H35:H60)</f>
        <v>1100373299.8099999</v>
      </c>
      <c r="I34"/>
      <c r="J34" s="298">
        <f>G34*1.32</f>
        <v>124572150.9648</v>
      </c>
      <c r="K34" s="290"/>
      <c r="L34"/>
      <c r="M34"/>
      <c r="N34"/>
    </row>
    <row r="35" spans="2:14" s="119" customFormat="1" ht="25.5" x14ac:dyDescent="0.25">
      <c r="B35" s="120">
        <v>4.01</v>
      </c>
      <c r="C35" s="144" t="s">
        <v>117</v>
      </c>
      <c r="D35" s="122" t="s">
        <v>4</v>
      </c>
      <c r="E35" s="128">
        <f>+(E37+E39+E41+E43+E45)*5/6</f>
        <v>7588.5916666666662</v>
      </c>
      <c r="F35" s="151">
        <f>+[147]APU!I896+[147]APU!I908</f>
        <v>34067</v>
      </c>
      <c r="G35" s="123"/>
      <c r="H35" s="123">
        <f>ROUND(E35*F35,2)</f>
        <v>258520552.31</v>
      </c>
      <c r="I35"/>
      <c r="J35" s="298">
        <f>H34*1.19</f>
        <v>1309444226.7738998</v>
      </c>
      <c r="K35"/>
      <c r="L35"/>
      <c r="M35"/>
      <c r="N35"/>
    </row>
    <row r="36" spans="2:14" s="119" customFormat="1" ht="25.5" x14ac:dyDescent="0.25">
      <c r="B36" s="120">
        <f>+B35+0.01</f>
        <v>4.0199999999999996</v>
      </c>
      <c r="C36" s="144" t="s">
        <v>118</v>
      </c>
      <c r="D36" s="122" t="s">
        <v>4</v>
      </c>
      <c r="E36" s="128">
        <f>+E35</f>
        <v>7588.5916666666662</v>
      </c>
      <c r="F36" s="151">
        <f>+[147]APU!I914+[147]APU!I902</f>
        <v>2914</v>
      </c>
      <c r="G36" s="123">
        <f>ROUND(F36*E36,2)</f>
        <v>22113156.120000001</v>
      </c>
      <c r="H36" s="127"/>
      <c r="I36"/>
      <c r="J36"/>
      <c r="K36"/>
      <c r="L36"/>
      <c r="M36"/>
      <c r="N36"/>
    </row>
    <row r="37" spans="2:14" s="119" customFormat="1" ht="25.5" x14ac:dyDescent="0.25">
      <c r="B37" s="120">
        <f t="shared" ref="B37:B61" si="2">+B36+0.01</f>
        <v>4.0299999999999994</v>
      </c>
      <c r="C37" s="144" t="s">
        <v>119</v>
      </c>
      <c r="D37" s="122" t="s">
        <v>4</v>
      </c>
      <c r="E37" s="128">
        <v>4753.97</v>
      </c>
      <c r="F37" s="151">
        <f>+[147]APU!I925+[147]APU!I937</f>
        <v>46281</v>
      </c>
      <c r="G37" s="123"/>
      <c r="H37" s="123">
        <f>ROUND(E37*F37,2)</f>
        <v>220018485.56999999</v>
      </c>
      <c r="I37"/>
      <c r="J37"/>
      <c r="K37"/>
      <c r="L37"/>
      <c r="M37"/>
      <c r="N37"/>
    </row>
    <row r="38" spans="2:14" s="119" customFormat="1" ht="25.5" x14ac:dyDescent="0.25">
      <c r="B38" s="120">
        <f t="shared" si="2"/>
        <v>4.0399999999999991</v>
      </c>
      <c r="C38" s="144" t="s">
        <v>120</v>
      </c>
      <c r="D38" s="122" t="s">
        <v>4</v>
      </c>
      <c r="E38" s="128">
        <f>+E37</f>
        <v>4753.97</v>
      </c>
      <c r="F38" s="151">
        <f>+[147]APU!I931+[147]APU!I943</f>
        <v>3085</v>
      </c>
      <c r="G38" s="123">
        <f>ROUND(F38*E38,2)</f>
        <v>14665997.449999999</v>
      </c>
      <c r="H38" s="127"/>
      <c r="I38"/>
      <c r="J38"/>
      <c r="K38"/>
      <c r="L38"/>
      <c r="M38"/>
      <c r="N38"/>
    </row>
    <row r="39" spans="2:14" s="119" customFormat="1" ht="25.5" x14ac:dyDescent="0.25">
      <c r="B39" s="120">
        <f t="shared" si="2"/>
        <v>4.0499999999999989</v>
      </c>
      <c r="C39" s="144" t="s">
        <v>121</v>
      </c>
      <c r="D39" s="122" t="s">
        <v>4</v>
      </c>
      <c r="E39" s="128">
        <v>2397.86</v>
      </c>
      <c r="F39" s="151">
        <f>+[147]APU!I954+[147]APU!I966</f>
        <v>67290.929999999993</v>
      </c>
      <c r="G39" s="123"/>
      <c r="H39" s="123">
        <f>ROUND(E39*F39,2)</f>
        <v>161354229.41</v>
      </c>
      <c r="I39"/>
      <c r="J39"/>
      <c r="K39"/>
      <c r="L39"/>
      <c r="M39"/>
      <c r="N39"/>
    </row>
    <row r="40" spans="2:14" s="119" customFormat="1" ht="25.5" x14ac:dyDescent="0.25">
      <c r="B40" s="120">
        <f t="shared" si="2"/>
        <v>4.0599999999999987</v>
      </c>
      <c r="C40" s="144" t="s">
        <v>122</v>
      </c>
      <c r="D40" s="122" t="s">
        <v>4</v>
      </c>
      <c r="E40" s="128">
        <f>+E39</f>
        <v>2397.86</v>
      </c>
      <c r="F40" s="151">
        <f>+[147]APU!I960+[147]APU!I972</f>
        <v>4284.6000000000004</v>
      </c>
      <c r="G40" s="123">
        <f>ROUND(F40*E40,2)</f>
        <v>10273870.960000001</v>
      </c>
      <c r="H40" s="127"/>
      <c r="I40"/>
      <c r="J40"/>
      <c r="K40"/>
      <c r="L40"/>
      <c r="M40"/>
      <c r="N40"/>
    </row>
    <row r="41" spans="2:14" s="119" customFormat="1" ht="25.5" x14ac:dyDescent="0.25">
      <c r="B41" s="120">
        <f t="shared" si="2"/>
        <v>4.0699999999999985</v>
      </c>
      <c r="C41" s="144" t="s">
        <v>123</v>
      </c>
      <c r="D41" s="122" t="s">
        <v>4</v>
      </c>
      <c r="E41" s="128">
        <v>1575.15</v>
      </c>
      <c r="F41" s="151">
        <f>+[147]APU!I983+[147]APU!I995</f>
        <v>99174.18</v>
      </c>
      <c r="G41" s="123"/>
      <c r="H41" s="123">
        <f>ROUND(E41*F41,2)</f>
        <v>156214209.63</v>
      </c>
      <c r="I41"/>
      <c r="J41"/>
      <c r="K41"/>
      <c r="L41"/>
      <c r="M41"/>
      <c r="N41"/>
    </row>
    <row r="42" spans="2:14" s="119" customFormat="1" ht="25.5" x14ac:dyDescent="0.25">
      <c r="B42" s="120">
        <f t="shared" si="2"/>
        <v>4.0799999999999983</v>
      </c>
      <c r="C42" s="144" t="s">
        <v>124</v>
      </c>
      <c r="D42" s="122" t="s">
        <v>4</v>
      </c>
      <c r="E42" s="128">
        <f>+E41</f>
        <v>1575.15</v>
      </c>
      <c r="F42" s="151">
        <f>+[147]APU!I989+[147]APU!I1001</f>
        <v>4455.99</v>
      </c>
      <c r="G42" s="123">
        <f>ROUND(F42*E42,2)</f>
        <v>7018852.6500000004</v>
      </c>
      <c r="H42" s="127"/>
      <c r="I42"/>
      <c r="J42"/>
      <c r="K42"/>
      <c r="L42"/>
      <c r="M42"/>
      <c r="N42"/>
    </row>
    <row r="43" spans="2:14" s="119" customFormat="1" ht="25.5" x14ac:dyDescent="0.25">
      <c r="B43" s="120">
        <f t="shared" si="2"/>
        <v>4.0899999999999981</v>
      </c>
      <c r="C43" s="144" t="s">
        <v>125</v>
      </c>
      <c r="D43" s="122" t="s">
        <v>4</v>
      </c>
      <c r="E43" s="128">
        <v>320.32</v>
      </c>
      <c r="F43" s="151">
        <f>+[147]APU!I1012+[147]APU!I1024</f>
        <v>141819.93000000002</v>
      </c>
      <c r="G43" s="123"/>
      <c r="H43" s="123">
        <f>ROUND(E43*F43,2)</f>
        <v>45427759.979999997</v>
      </c>
      <c r="I43"/>
      <c r="J43"/>
      <c r="K43"/>
      <c r="L43"/>
      <c r="M43"/>
      <c r="N43"/>
    </row>
    <row r="44" spans="2:14" s="119" customFormat="1" ht="25.5" x14ac:dyDescent="0.25">
      <c r="B44" s="120">
        <f t="shared" si="2"/>
        <v>4.0999999999999979</v>
      </c>
      <c r="C44" s="144" t="s">
        <v>126</v>
      </c>
      <c r="D44" s="122" t="s">
        <v>4</v>
      </c>
      <c r="E44" s="128">
        <f>+E43</f>
        <v>320.32</v>
      </c>
      <c r="F44" s="151">
        <f>+[147]APU!I1018+[147]APU!I1030</f>
        <v>4884.4400000000005</v>
      </c>
      <c r="G44" s="123">
        <f>ROUND(F44*E44,2)</f>
        <v>1564583.82</v>
      </c>
      <c r="H44" s="127"/>
      <c r="I44"/>
      <c r="J44"/>
      <c r="K44"/>
      <c r="L44"/>
      <c r="M44"/>
      <c r="N44"/>
    </row>
    <row r="45" spans="2:14" s="119" customFormat="1" ht="25.5" x14ac:dyDescent="0.25">
      <c r="B45" s="120">
        <f t="shared" si="2"/>
        <v>4.1099999999999977</v>
      </c>
      <c r="C45" s="144" t="s">
        <v>127</v>
      </c>
      <c r="D45" s="122" t="s">
        <v>4</v>
      </c>
      <c r="E45" s="128">
        <v>59.01</v>
      </c>
      <c r="F45" s="151">
        <f>+[147]APU!I1041+[147]APU!I1053</f>
        <v>173445.75</v>
      </c>
      <c r="G45" s="123"/>
      <c r="H45" s="123">
        <f>ROUND(E45*F45,2)</f>
        <v>10235033.710000001</v>
      </c>
      <c r="I45"/>
      <c r="J45"/>
      <c r="K45"/>
      <c r="L45"/>
      <c r="M45"/>
      <c r="N45"/>
    </row>
    <row r="46" spans="2:14" s="119" customFormat="1" ht="25.5" x14ac:dyDescent="0.25">
      <c r="B46" s="120">
        <f t="shared" si="2"/>
        <v>4.1199999999999974</v>
      </c>
      <c r="C46" s="144" t="s">
        <v>128</v>
      </c>
      <c r="D46" s="122" t="s">
        <v>4</v>
      </c>
      <c r="E46" s="128">
        <f>+E45</f>
        <v>59.01</v>
      </c>
      <c r="F46" s="151">
        <f>+[147]APU!I1047+[147]APU!I1059</f>
        <v>6341.21</v>
      </c>
      <c r="G46" s="123">
        <f>ROUND(F46*E46,2)</f>
        <v>374194.8</v>
      </c>
      <c r="H46" s="127"/>
      <c r="I46"/>
      <c r="J46"/>
      <c r="K46"/>
      <c r="L46"/>
      <c r="M46"/>
      <c r="N46"/>
    </row>
    <row r="47" spans="2:14" s="119" customFormat="1" ht="25.5" x14ac:dyDescent="0.25">
      <c r="B47" s="120">
        <f t="shared" si="2"/>
        <v>4.1299999999999972</v>
      </c>
      <c r="C47" s="144" t="s">
        <v>166</v>
      </c>
      <c r="D47" s="122" t="s">
        <v>4</v>
      </c>
      <c r="E47" s="128">
        <v>0</v>
      </c>
      <c r="F47" s="151">
        <f>+[147]APU!I1070+[147]APU!I1082</f>
        <v>224092.25999999998</v>
      </c>
      <c r="G47" s="123"/>
      <c r="H47" s="123">
        <f>ROUND(E47*F47,2)</f>
        <v>0</v>
      </c>
      <c r="I47"/>
      <c r="J47"/>
      <c r="K47"/>
      <c r="L47"/>
      <c r="M47"/>
      <c r="N47"/>
    </row>
    <row r="48" spans="2:14" s="119" customFormat="1" ht="25.5" x14ac:dyDescent="0.25">
      <c r="B48" s="120">
        <f t="shared" si="2"/>
        <v>4.139999999999997</v>
      </c>
      <c r="C48" s="144" t="s">
        <v>167</v>
      </c>
      <c r="D48" s="122" t="s">
        <v>4</v>
      </c>
      <c r="E48" s="128">
        <f>+E47</f>
        <v>0</v>
      </c>
      <c r="F48" s="151">
        <f>+[147]APU!I1076+[147]APU!I1088</f>
        <v>17138.400000000001</v>
      </c>
      <c r="G48" s="123">
        <f>ROUND(F48*E48,2)</f>
        <v>0</v>
      </c>
      <c r="H48" s="127"/>
      <c r="I48"/>
      <c r="J48"/>
      <c r="K48"/>
      <c r="L48"/>
      <c r="M48"/>
      <c r="N48"/>
    </row>
    <row r="49" spans="2:14" s="119" customFormat="1" x14ac:dyDescent="0.25">
      <c r="B49" s="120">
        <f t="shared" si="2"/>
        <v>4.1499999999999968</v>
      </c>
      <c r="C49" s="144" t="s">
        <v>137</v>
      </c>
      <c r="D49" s="122" t="s">
        <v>48</v>
      </c>
      <c r="E49" s="128">
        <v>1138</v>
      </c>
      <c r="F49" s="151">
        <f>+[147]APU!I1102+[147]APU!I1114</f>
        <v>153818.4</v>
      </c>
      <c r="G49" s="123"/>
      <c r="H49" s="123">
        <f>ROUND(E49*F49,2)</f>
        <v>175045339.19999999</v>
      </c>
      <c r="I49"/>
      <c r="J49"/>
      <c r="K49"/>
      <c r="L49"/>
      <c r="M49"/>
      <c r="N49"/>
    </row>
    <row r="50" spans="2:14" s="119" customFormat="1" x14ac:dyDescent="0.25">
      <c r="B50" s="120">
        <f t="shared" si="2"/>
        <v>4.1599999999999966</v>
      </c>
      <c r="C50" s="144" t="s">
        <v>138</v>
      </c>
      <c r="D50" s="122" t="str">
        <f>+D49</f>
        <v>Und</v>
      </c>
      <c r="E50" s="128">
        <f>+E49</f>
        <v>1138</v>
      </c>
      <c r="F50" s="151">
        <f>+[147]APU!I1108+[147]APU!I1120</f>
        <v>9640.35</v>
      </c>
      <c r="G50" s="123">
        <f>ROUND(F50*E50,2)</f>
        <v>10970718.300000001</v>
      </c>
      <c r="H50" s="127"/>
      <c r="I50"/>
      <c r="J50"/>
      <c r="K50"/>
      <c r="L50"/>
      <c r="M50"/>
      <c r="N50"/>
    </row>
    <row r="51" spans="2:14" s="119" customFormat="1" x14ac:dyDescent="0.25">
      <c r="B51" s="120">
        <f t="shared" si="2"/>
        <v>4.1699999999999964</v>
      </c>
      <c r="C51" s="144" t="s">
        <v>139</v>
      </c>
      <c r="D51" s="122" t="s">
        <v>48</v>
      </c>
      <c r="E51" s="128">
        <v>376</v>
      </c>
      <c r="F51" s="151">
        <f>+[147]APU!I1134+[147]APU!I1146</f>
        <v>185100</v>
      </c>
      <c r="G51" s="123"/>
      <c r="H51" s="123">
        <f>ROUND(E51*F51,2)</f>
        <v>69597600</v>
      </c>
      <c r="I51"/>
      <c r="J51"/>
      <c r="K51"/>
      <c r="L51"/>
      <c r="M51"/>
      <c r="N51"/>
    </row>
    <row r="52" spans="2:14" s="119" customFormat="1" x14ac:dyDescent="0.25">
      <c r="B52" s="120">
        <f t="shared" si="2"/>
        <v>4.1799999999999962</v>
      </c>
      <c r="C52" s="144" t="s">
        <v>140</v>
      </c>
      <c r="D52" s="122" t="str">
        <f>+D51</f>
        <v>Und</v>
      </c>
      <c r="E52" s="128">
        <f>+E51</f>
        <v>376</v>
      </c>
      <c r="F52" s="151">
        <f>+[147]APU!I1140+[147]APU!I1152</f>
        <v>10283.040000000001</v>
      </c>
      <c r="G52" s="123">
        <f>ROUND(F52*E52,2)</f>
        <v>3866423.04</v>
      </c>
      <c r="H52" s="127"/>
      <c r="I52"/>
      <c r="J52"/>
      <c r="K52"/>
      <c r="L52"/>
      <c r="M52"/>
      <c r="N52"/>
    </row>
    <row r="53" spans="2:14" s="119" customFormat="1" x14ac:dyDescent="0.25">
      <c r="B53" s="120">
        <f t="shared" si="2"/>
        <v>4.1899999999999959</v>
      </c>
      <c r="C53" s="144" t="s">
        <v>141</v>
      </c>
      <c r="D53" s="122" t="s">
        <v>48</v>
      </c>
      <c r="E53" s="128">
        <v>15</v>
      </c>
      <c r="F53" s="151">
        <f>+[147]APU!I1166+[147]APU!I1178</f>
        <v>264006</v>
      </c>
      <c r="G53" s="123"/>
      <c r="H53" s="123">
        <f>ROUND(E53*F53,2)</f>
        <v>3960090</v>
      </c>
      <c r="I53"/>
      <c r="J53"/>
      <c r="K53"/>
      <c r="L53"/>
      <c r="M53"/>
      <c r="N53"/>
    </row>
    <row r="54" spans="2:14" s="119" customFormat="1" x14ac:dyDescent="0.25">
      <c r="B54" s="120">
        <f t="shared" si="2"/>
        <v>4.1999999999999957</v>
      </c>
      <c r="C54" s="144" t="s">
        <v>142</v>
      </c>
      <c r="D54" s="122" t="str">
        <f>+D53</f>
        <v>Und</v>
      </c>
      <c r="E54" s="128">
        <f>+E53</f>
        <v>15</v>
      </c>
      <c r="F54" s="151">
        <f>+[147]APU!I1184+[147]APU!I1172</f>
        <v>10711.5</v>
      </c>
      <c r="G54" s="123">
        <f>ROUND(F54*E54,2)</f>
        <v>160672.5</v>
      </c>
      <c r="H54" s="127"/>
      <c r="I54"/>
      <c r="L54"/>
      <c r="M54"/>
      <c r="N54"/>
    </row>
    <row r="55" spans="2:14" s="119" customFormat="1" x14ac:dyDescent="0.25">
      <c r="B55" s="120">
        <f t="shared" si="2"/>
        <v>4.2099999999999955</v>
      </c>
      <c r="C55" s="144" t="s">
        <v>143</v>
      </c>
      <c r="D55" s="122" t="s">
        <v>48</v>
      </c>
      <c r="E55" s="128">
        <v>0</v>
      </c>
      <c r="F55" s="151">
        <f>+[147]APU!I1198+[147]APU!I1210</f>
        <v>362935</v>
      </c>
      <c r="G55" s="123"/>
      <c r="H55" s="123">
        <f>ROUND(E55*F55,2)</f>
        <v>0</v>
      </c>
      <c r="I55"/>
      <c r="L55"/>
      <c r="M55"/>
      <c r="N55"/>
    </row>
    <row r="56" spans="2:14" s="119" customFormat="1" x14ac:dyDescent="0.25">
      <c r="B56" s="120">
        <f t="shared" si="2"/>
        <v>4.2199999999999953</v>
      </c>
      <c r="C56" s="144" t="s">
        <v>144</v>
      </c>
      <c r="D56" s="122" t="str">
        <f>+D55</f>
        <v>Und</v>
      </c>
      <c r="E56" s="128">
        <f>+E55</f>
        <v>0</v>
      </c>
      <c r="F56" s="151">
        <f>+[147]APU!I1204+[147]APU!I1216</f>
        <v>10711.5</v>
      </c>
      <c r="G56" s="123">
        <f>ROUND(F56*E56,2)</f>
        <v>0</v>
      </c>
      <c r="H56" s="127"/>
      <c r="I56"/>
      <c r="L56"/>
      <c r="M56"/>
      <c r="N56"/>
    </row>
    <row r="57" spans="2:14" s="119" customFormat="1" x14ac:dyDescent="0.25">
      <c r="B57" s="120">
        <f t="shared" si="2"/>
        <v>4.2299999999999951</v>
      </c>
      <c r="C57" s="144" t="s">
        <v>145</v>
      </c>
      <c r="D57" s="122" t="s">
        <v>48</v>
      </c>
      <c r="E57" s="128">
        <v>0</v>
      </c>
      <c r="F57" s="151">
        <f>+[147]APU!I1230+[147]APU!I1242</f>
        <v>384530</v>
      </c>
      <c r="G57" s="123"/>
      <c r="H57" s="123">
        <f>ROUND(E57*F57,2)</f>
        <v>0</v>
      </c>
      <c r="I57"/>
      <c r="J57"/>
      <c r="K57"/>
      <c r="L57"/>
      <c r="M57"/>
      <c r="N57"/>
    </row>
    <row r="58" spans="2:14" s="119" customFormat="1" x14ac:dyDescent="0.25">
      <c r="B58" s="120">
        <f t="shared" si="2"/>
        <v>4.2399999999999949</v>
      </c>
      <c r="C58" s="144" t="s">
        <v>146</v>
      </c>
      <c r="D58" s="122" t="str">
        <f>+D57</f>
        <v>Und</v>
      </c>
      <c r="E58" s="128">
        <f>+E57</f>
        <v>0</v>
      </c>
      <c r="F58" s="151">
        <f>+[147]APU!I1236+[147]APU!I1246</f>
        <v>10711.5</v>
      </c>
      <c r="G58" s="123">
        <f>ROUND(F58*E58,2)</f>
        <v>0</v>
      </c>
      <c r="H58" s="127"/>
      <c r="I58"/>
      <c r="J58"/>
      <c r="K58"/>
      <c r="L58"/>
      <c r="M58"/>
      <c r="N58"/>
    </row>
    <row r="59" spans="2:14" s="119" customFormat="1" x14ac:dyDescent="0.25">
      <c r="B59" s="120">
        <f t="shared" si="2"/>
        <v>4.2499999999999947</v>
      </c>
      <c r="C59" s="145" t="s">
        <v>130</v>
      </c>
      <c r="D59" s="122" t="s">
        <v>48</v>
      </c>
      <c r="E59" s="120">
        <v>100</v>
      </c>
      <c r="F59" s="151">
        <f>+[147]APU!I1279</f>
        <v>72640</v>
      </c>
      <c r="G59" s="123">
        <f>ROUND(F59*E59,2)</f>
        <v>7264000</v>
      </c>
      <c r="H59" s="127"/>
      <c r="I59"/>
      <c r="J59"/>
      <c r="K59"/>
      <c r="L59"/>
      <c r="M59"/>
      <c r="N59"/>
    </row>
    <row r="60" spans="2:14" s="119" customFormat="1" x14ac:dyDescent="0.25">
      <c r="B60" s="120">
        <f t="shared" si="2"/>
        <v>4.2599999999999945</v>
      </c>
      <c r="C60" s="124" t="s">
        <v>131</v>
      </c>
      <c r="D60" s="122" t="s">
        <v>48</v>
      </c>
      <c r="E60" s="120">
        <v>38</v>
      </c>
      <c r="F60" s="151">
        <f>+[147]APU!I1308</f>
        <v>423694</v>
      </c>
      <c r="G60" s="123">
        <f>ROUND(F60*E60,2)</f>
        <v>16100372</v>
      </c>
      <c r="H60" s="127"/>
      <c r="I60"/>
      <c r="J60"/>
      <c r="K60"/>
      <c r="L60"/>
      <c r="M60"/>
      <c r="N60"/>
    </row>
    <row r="61" spans="2:14" s="119" customFormat="1" x14ac:dyDescent="0.25">
      <c r="B61" s="120">
        <f t="shared" si="2"/>
        <v>4.2699999999999942</v>
      </c>
      <c r="C61" s="124" t="s">
        <v>169</v>
      </c>
      <c r="D61" s="122" t="s">
        <v>26</v>
      </c>
      <c r="E61" s="120">
        <v>0</v>
      </c>
      <c r="F61" s="151">
        <f>+[147]APU!I1341</f>
        <v>61056</v>
      </c>
      <c r="G61" s="123">
        <f>ROUND(F61*E61,2)</f>
        <v>0</v>
      </c>
      <c r="H61" s="127"/>
      <c r="I61"/>
      <c r="J61"/>
      <c r="K61"/>
      <c r="L61"/>
      <c r="M61"/>
      <c r="N61"/>
    </row>
    <row r="62" spans="2:14" s="119" customFormat="1" x14ac:dyDescent="0.25">
      <c r="B62" s="118">
        <f>+B34+1</f>
        <v>5</v>
      </c>
      <c r="C62" s="670" t="s">
        <v>41</v>
      </c>
      <c r="D62" s="670"/>
      <c r="E62" s="670"/>
      <c r="F62" s="670"/>
      <c r="G62" s="146">
        <f>SUM(G63:G70)</f>
        <v>3904187476.4299998</v>
      </c>
      <c r="H62" s="146">
        <f>SUM(H63:H69)</f>
        <v>0</v>
      </c>
      <c r="I62"/>
      <c r="J62" s="298">
        <f>G62*1.32</f>
        <v>5153527468.8875999</v>
      </c>
      <c r="K62" s="221"/>
      <c r="L62"/>
      <c r="M62"/>
      <c r="N62"/>
    </row>
    <row r="63" spans="2:14" s="119" customFormat="1" ht="51" x14ac:dyDescent="0.25">
      <c r="B63" s="120">
        <v>5.01</v>
      </c>
      <c r="C63" s="124" t="str">
        <f>+'[147]SUB ANALISIS'!B186</f>
        <v>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v>
      </c>
      <c r="D63" s="125" t="str">
        <f>+'[147]SUB ANALISIS'!F187</f>
        <v>KG</v>
      </c>
      <c r="E63" s="120">
        <v>600</v>
      </c>
      <c r="F63" s="151">
        <f>+'[147]SUB ANALISIS'!F211</f>
        <v>4608.5</v>
      </c>
      <c r="G63" s="123">
        <f t="shared" ref="G63:G70" si="3">ROUND(F63*E63,2)</f>
        <v>2765100</v>
      </c>
      <c r="H63" s="127"/>
      <c r="I63"/>
      <c r="J63" s="298">
        <f>H54*K64</f>
        <v>0</v>
      </c>
      <c r="K63"/>
      <c r="L63"/>
      <c r="M63"/>
      <c r="N63"/>
    </row>
    <row r="64" spans="2:14" s="119" customFormat="1" x14ac:dyDescent="0.25">
      <c r="B64" s="120">
        <f>+B63+0.01</f>
        <v>5.0199999999999996</v>
      </c>
      <c r="C64" s="124" t="s">
        <v>135</v>
      </c>
      <c r="D64" s="125" t="s">
        <v>4</v>
      </c>
      <c r="E64" s="120">
        <v>600</v>
      </c>
      <c r="F64" s="151">
        <f>+[147]APU!I1370</f>
        <v>61090</v>
      </c>
      <c r="G64" s="123">
        <f t="shared" si="3"/>
        <v>36654000</v>
      </c>
      <c r="H64" s="127"/>
      <c r="I64"/>
      <c r="J64"/>
      <c r="K64"/>
      <c r="L64"/>
      <c r="M64"/>
      <c r="N64"/>
    </row>
    <row r="65" spans="2:14" s="119" customFormat="1" ht="25.5" x14ac:dyDescent="0.25">
      <c r="B65" s="120">
        <f t="shared" ref="B65:B70" si="4">+B64+0.01</f>
        <v>5.0299999999999994</v>
      </c>
      <c r="C65" s="124" t="s">
        <v>322</v>
      </c>
      <c r="D65" s="125" t="str">
        <f>+D10</f>
        <v>m²</v>
      </c>
      <c r="E65" s="120">
        <v>100</v>
      </c>
      <c r="F65" s="151">
        <f>+[147]APU!I1399</f>
        <v>72996</v>
      </c>
      <c r="G65" s="123">
        <f t="shared" si="3"/>
        <v>7299600</v>
      </c>
      <c r="H65" s="127"/>
      <c r="I65"/>
      <c r="L65"/>
      <c r="M65"/>
      <c r="N65"/>
    </row>
    <row r="66" spans="2:14" s="119" customFormat="1" x14ac:dyDescent="0.25">
      <c r="B66" s="120">
        <f t="shared" si="4"/>
        <v>5.0399999999999991</v>
      </c>
      <c r="C66" s="124" t="s">
        <v>323</v>
      </c>
      <c r="D66" s="125" t="str">
        <f>+D70</f>
        <v>m²</v>
      </c>
      <c r="E66" s="120">
        <v>100</v>
      </c>
      <c r="F66" s="151">
        <f>+[147]APU!I1429</f>
        <v>44022</v>
      </c>
      <c r="G66" s="123">
        <f t="shared" si="3"/>
        <v>4402200</v>
      </c>
      <c r="H66" s="129"/>
      <c r="I66"/>
      <c r="L66"/>
      <c r="M66"/>
      <c r="N66"/>
    </row>
    <row r="67" spans="2:14" s="119" customFormat="1" ht="25.5" x14ac:dyDescent="0.25">
      <c r="B67" s="120">
        <f t="shared" si="4"/>
        <v>5.0499999999999989</v>
      </c>
      <c r="C67" s="124" t="s">
        <v>324</v>
      </c>
      <c r="D67" s="125" t="s">
        <v>4</v>
      </c>
      <c r="E67" s="120">
        <v>600</v>
      </c>
      <c r="F67" s="151">
        <f>+[147]APU!I1458</f>
        <v>66918</v>
      </c>
      <c r="G67" s="123">
        <f t="shared" si="3"/>
        <v>40150800</v>
      </c>
      <c r="H67" s="127"/>
      <c r="I67"/>
      <c r="L67"/>
      <c r="M67"/>
      <c r="N67"/>
    </row>
    <row r="68" spans="2:14" s="119" customFormat="1" ht="51" x14ac:dyDescent="0.25">
      <c r="B68" s="120">
        <f t="shared" si="4"/>
        <v>5.0599999999999987</v>
      </c>
      <c r="C68" s="124" t="s">
        <v>172</v>
      </c>
      <c r="D68" s="125" t="s">
        <v>39</v>
      </c>
      <c r="E68" s="120">
        <f>2290.81*0.38</f>
        <v>870.50779999999997</v>
      </c>
      <c r="F68" s="151">
        <f>+[147]APU!I1488</f>
        <v>126467</v>
      </c>
      <c r="G68" s="123">
        <f t="shared" si="3"/>
        <v>110090509.94</v>
      </c>
      <c r="H68" s="127"/>
      <c r="I68"/>
      <c r="L68"/>
      <c r="M68"/>
      <c r="N68"/>
    </row>
    <row r="69" spans="2:14" s="119" customFormat="1" x14ac:dyDescent="0.25">
      <c r="B69" s="120">
        <f t="shared" si="4"/>
        <v>5.0699999999999985</v>
      </c>
      <c r="C69" s="124" t="s">
        <v>132</v>
      </c>
      <c r="D69" s="125" t="s">
        <v>39</v>
      </c>
      <c r="E69" s="120">
        <f>+E10</f>
        <v>4909.3138970499995</v>
      </c>
      <c r="F69" s="151">
        <f>+[147]APU!I1517</f>
        <v>630207</v>
      </c>
      <c r="G69" s="123">
        <f t="shared" si="3"/>
        <v>3093883983.1199999</v>
      </c>
      <c r="H69" s="129"/>
      <c r="I69"/>
      <c r="L69"/>
      <c r="M69"/>
      <c r="N69"/>
    </row>
    <row r="70" spans="2:14" s="119" customFormat="1" ht="63.75" x14ac:dyDescent="0.25">
      <c r="B70" s="120">
        <f t="shared" si="4"/>
        <v>5.0799999999999983</v>
      </c>
      <c r="C70" s="124" t="s">
        <v>170</v>
      </c>
      <c r="D70" s="125" t="str">
        <f>+D65</f>
        <v>m²</v>
      </c>
      <c r="E70" s="120">
        <f>+E11</f>
        <v>12596.2659200625</v>
      </c>
      <c r="F70" s="151">
        <f>+[147]APU!I1580</f>
        <v>48343</v>
      </c>
      <c r="G70" s="123">
        <f t="shared" si="3"/>
        <v>608941283.37</v>
      </c>
      <c r="H70" s="129"/>
      <c r="I70"/>
      <c r="J70"/>
      <c r="K70"/>
      <c r="L70"/>
      <c r="M70"/>
      <c r="N70"/>
    </row>
    <row r="71" spans="2:14" s="119" customFormat="1" x14ac:dyDescent="0.25">
      <c r="C71" s="130"/>
      <c r="D71" s="224"/>
      <c r="E71" s="482"/>
      <c r="F71" s="281"/>
      <c r="G71" s="282"/>
      <c r="H71" s="283"/>
      <c r="I71"/>
      <c r="J71" s="221"/>
      <c r="K71" s="299"/>
      <c r="L71"/>
      <c r="M71"/>
      <c r="N71"/>
    </row>
    <row r="72" spans="2:14" s="119" customFormat="1" ht="13.5" customHeight="1" thickBot="1" x14ac:dyDescent="0.3">
      <c r="C72" s="130"/>
      <c r="I72"/>
      <c r="J72"/>
      <c r="K72"/>
      <c r="L72"/>
      <c r="M72"/>
      <c r="N72"/>
    </row>
    <row r="73" spans="2:14" s="119" customFormat="1" x14ac:dyDescent="0.25">
      <c r="C73" s="130"/>
      <c r="E73" s="765" t="s">
        <v>99</v>
      </c>
      <c r="F73" s="766"/>
      <c r="G73" s="131">
        <f>ROUND(SUM(G7:G70),2)/2</f>
        <v>8681331385.1599998</v>
      </c>
      <c r="H73" s="483"/>
      <c r="I73"/>
      <c r="J73" s="221">
        <f>SUM(J7:J70)</f>
        <v>12768801655.185101</v>
      </c>
      <c r="K73" t="s">
        <v>337</v>
      </c>
      <c r="L73"/>
      <c r="M73"/>
      <c r="N73"/>
    </row>
    <row r="74" spans="2:14" s="119" customFormat="1" x14ac:dyDescent="0.25">
      <c r="C74" s="130"/>
      <c r="E74" s="769">
        <f>+[147]RESUMEN!E11</f>
        <v>0.27737073167071052</v>
      </c>
      <c r="F74" s="770"/>
      <c r="G74" s="132">
        <f>ROUND($G$73*E74,2)</f>
        <v>2407947238.1799998</v>
      </c>
      <c r="H74" s="133"/>
      <c r="I74"/>
      <c r="J74" s="221">
        <f>G76</f>
        <v>434066569.25999999</v>
      </c>
      <c r="K74" t="s">
        <v>338</v>
      </c>
      <c r="L74"/>
      <c r="M74"/>
      <c r="N74"/>
    </row>
    <row r="75" spans="2:14" s="119" customFormat="1" x14ac:dyDescent="0.25">
      <c r="C75" s="130"/>
      <c r="E75" s="767">
        <v>0.02</v>
      </c>
      <c r="F75" s="768"/>
      <c r="G75" s="132">
        <f>ROUND($G$73*E75,2)</f>
        <v>173626627.69999999</v>
      </c>
      <c r="H75" s="134"/>
      <c r="I75"/>
      <c r="J75" s="221">
        <f>H79</f>
        <v>0</v>
      </c>
      <c r="K75" s="299"/>
      <c r="L75"/>
      <c r="M75"/>
      <c r="N75"/>
    </row>
    <row r="76" spans="2:14" s="119" customFormat="1" x14ac:dyDescent="0.25">
      <c r="C76" s="130"/>
      <c r="E76" s="780">
        <v>0.05</v>
      </c>
      <c r="F76" s="781"/>
      <c r="G76" s="132">
        <f>ROUND($G$73*E76,2)</f>
        <v>434066569.25999999</v>
      </c>
      <c r="H76" s="135"/>
      <c r="I76"/>
      <c r="J76" s="221"/>
      <c r="K76"/>
      <c r="L76"/>
      <c r="M76"/>
      <c r="N76"/>
    </row>
    <row r="77" spans="2:14" s="119" customFormat="1" x14ac:dyDescent="0.25">
      <c r="C77" s="130"/>
      <c r="E77" s="782" t="s">
        <v>37</v>
      </c>
      <c r="F77" s="669"/>
      <c r="G77" s="136">
        <f>ROUND(G76+G75+G74,2)</f>
        <v>3015640435.1399999</v>
      </c>
      <c r="H77" s="484"/>
      <c r="I77"/>
      <c r="J77" s="306">
        <f>SUM(J73:J76)</f>
        <v>13202868224.445101</v>
      </c>
      <c r="K77" t="s">
        <v>340</v>
      </c>
      <c r="L77"/>
      <c r="M77"/>
      <c r="N77"/>
    </row>
    <row r="78" spans="2:14" s="119" customFormat="1" ht="15.75" thickBot="1" x14ac:dyDescent="0.3">
      <c r="C78" s="130"/>
      <c r="E78" s="783" t="s">
        <v>45</v>
      </c>
      <c r="F78" s="784"/>
      <c r="G78" s="137">
        <f>+G77+G73</f>
        <v>11696971820.299999</v>
      </c>
      <c r="H78" s="485"/>
      <c r="I78"/>
      <c r="J78"/>
      <c r="K78"/>
      <c r="L78"/>
      <c r="M78"/>
      <c r="N78"/>
    </row>
    <row r="79" spans="2:14" s="119" customFormat="1" ht="8.25" customHeight="1" thickBot="1" x14ac:dyDescent="0.3">
      <c r="C79" s="130"/>
      <c r="D79" s="130"/>
      <c r="E79" s="130"/>
      <c r="F79" s="130"/>
      <c r="G79" s="130"/>
      <c r="H79" s="130"/>
      <c r="I79"/>
      <c r="J79"/>
      <c r="K79"/>
      <c r="L79"/>
      <c r="M79"/>
      <c r="N79"/>
    </row>
    <row r="80" spans="2:14" s="119" customFormat="1" x14ac:dyDescent="0.25">
      <c r="C80" s="130"/>
      <c r="E80" s="762" t="s">
        <v>100</v>
      </c>
      <c r="F80" s="763"/>
      <c r="G80" s="764"/>
      <c r="H80" s="138">
        <f>+H7+H13+H29+H34+H62</f>
        <v>1100373299.8099999</v>
      </c>
      <c r="I80"/>
      <c r="J80"/>
      <c r="K80"/>
      <c r="L80"/>
      <c r="M80"/>
      <c r="N80"/>
    </row>
    <row r="81" spans="3:14" s="119" customFormat="1" x14ac:dyDescent="0.25">
      <c r="C81" s="130"/>
      <c r="E81" s="785">
        <f>+[147]RESUMEN!E19</f>
        <v>0.27737073167071052</v>
      </c>
      <c r="F81" s="786"/>
      <c r="G81" s="787"/>
      <c r="H81" s="139">
        <f>ROUND($H$80*E81,2)</f>
        <v>305211347.27999997</v>
      </c>
      <c r="I81"/>
      <c r="J81"/>
      <c r="K81"/>
      <c r="L81"/>
      <c r="M81"/>
      <c r="N81"/>
    </row>
    <row r="82" spans="3:14" s="119" customFormat="1" ht="15.75" thickBot="1" x14ac:dyDescent="0.3">
      <c r="C82" s="130"/>
      <c r="E82" s="788" t="s">
        <v>115</v>
      </c>
      <c r="F82" s="789"/>
      <c r="G82" s="790"/>
      <c r="H82" s="140">
        <f>+H81+H80</f>
        <v>1405584647.0899999</v>
      </c>
      <c r="I82"/>
      <c r="J82"/>
      <c r="K82"/>
      <c r="L82"/>
      <c r="M82"/>
      <c r="N82"/>
    </row>
    <row r="83" spans="3:14" s="119" customFormat="1" ht="8.25" customHeight="1" thickBot="1" x14ac:dyDescent="0.3">
      <c r="C83" s="130"/>
      <c r="D83" s="130"/>
      <c r="E83" s="130"/>
      <c r="F83" s="130"/>
      <c r="G83" s="130"/>
      <c r="H83" s="130"/>
      <c r="I83"/>
      <c r="J83"/>
      <c r="K83"/>
      <c r="L83"/>
      <c r="M83"/>
      <c r="N83"/>
    </row>
    <row r="84" spans="3:14" s="119" customFormat="1" x14ac:dyDescent="0.25">
      <c r="C84" s="130"/>
      <c r="E84" s="771" t="s">
        <v>101</v>
      </c>
      <c r="F84" s="772"/>
      <c r="G84" s="773"/>
      <c r="H84" s="141">
        <f>+H82+G78</f>
        <v>13102556467.389999</v>
      </c>
      <c r="I84"/>
      <c r="J84"/>
      <c r="K84"/>
      <c r="L84"/>
      <c r="M84"/>
      <c r="N84"/>
    </row>
    <row r="85" spans="3:14" s="119" customFormat="1" x14ac:dyDescent="0.25">
      <c r="C85" s="130"/>
      <c r="E85" s="774" t="e">
        <f>+[147]RESUMEN!#REF!</f>
        <v>#REF!</v>
      </c>
      <c r="F85" s="775"/>
      <c r="G85" s="776"/>
      <c r="H85" s="142">
        <f>+H84*0.02</f>
        <v>262051129.34779999</v>
      </c>
      <c r="I85"/>
      <c r="J85"/>
      <c r="K85"/>
      <c r="L85"/>
      <c r="M85"/>
      <c r="N85"/>
    </row>
    <row r="86" spans="3:14" s="119" customFormat="1" ht="15.75" thickBot="1" x14ac:dyDescent="0.3">
      <c r="C86" s="130"/>
      <c r="E86" s="777" t="s">
        <v>46</v>
      </c>
      <c r="F86" s="778"/>
      <c r="G86" s="779"/>
      <c r="H86" s="143">
        <f>+H85+H84</f>
        <v>13364607596.737799</v>
      </c>
      <c r="I86"/>
      <c r="J86"/>
      <c r="K86"/>
      <c r="L86"/>
      <c r="M86"/>
      <c r="N86"/>
    </row>
  </sheetData>
  <mergeCells count="21">
    <mergeCell ref="E84:G84"/>
    <mergeCell ref="E85:G85"/>
    <mergeCell ref="E86:G86"/>
    <mergeCell ref="E76:F76"/>
    <mergeCell ref="E77:F77"/>
    <mergeCell ref="E78:F78"/>
    <mergeCell ref="E80:G80"/>
    <mergeCell ref="E81:G81"/>
    <mergeCell ref="E82:G82"/>
    <mergeCell ref="E75:F75"/>
    <mergeCell ref="B2:H2"/>
    <mergeCell ref="B3:H3"/>
    <mergeCell ref="B4:H4"/>
    <mergeCell ref="D5:E5"/>
    <mergeCell ref="C7:F7"/>
    <mergeCell ref="C13:F13"/>
    <mergeCell ref="C29:F29"/>
    <mergeCell ref="C34:F34"/>
    <mergeCell ref="C62:F62"/>
    <mergeCell ref="E73:F73"/>
    <mergeCell ref="E74:F74"/>
  </mergeCells>
  <pageMargins left="0.7" right="0.7" top="0.75" bottom="0.75" header="0.3" footer="0.3"/>
  <pageSetup scale="61"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dimension ref="B1:D52"/>
  <sheetViews>
    <sheetView view="pageBreakPreview" zoomScaleNormal="100" zoomScaleSheetLayoutView="100" workbookViewId="0">
      <selection activeCell="F5" sqref="F5"/>
    </sheetView>
  </sheetViews>
  <sheetFormatPr baseColWidth="10" defaultRowHeight="15" x14ac:dyDescent="0.25"/>
  <cols>
    <col min="3" max="3" width="38.5703125" customWidth="1"/>
    <col min="4" max="4" width="39.140625" customWidth="1"/>
  </cols>
  <sheetData>
    <row r="1" spans="2:4" x14ac:dyDescent="0.25">
      <c r="B1" s="657" t="s">
        <v>96</v>
      </c>
      <c r="C1" s="658"/>
      <c r="D1" s="658"/>
    </row>
    <row r="2" spans="2:4" x14ac:dyDescent="0.25">
      <c r="B2" s="660" t="s">
        <v>97</v>
      </c>
      <c r="C2" s="661"/>
      <c r="D2" s="661"/>
    </row>
    <row r="3" spans="2:4" x14ac:dyDescent="0.25">
      <c r="B3" s="663" t="s">
        <v>305</v>
      </c>
      <c r="C3" s="664"/>
      <c r="D3" s="664"/>
    </row>
    <row r="5" spans="2:4" ht="15.75" thickBot="1" x14ac:dyDescent="0.3">
      <c r="B5" s="235" t="s">
        <v>304</v>
      </c>
      <c r="C5" s="235" t="s">
        <v>307</v>
      </c>
      <c r="D5" s="235" t="s">
        <v>308</v>
      </c>
    </row>
    <row r="6" spans="2:4" ht="15.75" thickBot="1" x14ac:dyDescent="0.3">
      <c r="B6" s="230" t="s">
        <v>275</v>
      </c>
      <c r="C6" s="245" t="e">
        <f>+PPTOALL_B647!G43</f>
        <v>#REF!</v>
      </c>
      <c r="D6" s="245" t="e">
        <f>+PPTOALL_B647!H51</f>
        <v>#REF!</v>
      </c>
    </row>
    <row r="7" spans="2:4" ht="15.75" thickBot="1" x14ac:dyDescent="0.3">
      <c r="B7" s="231" t="s">
        <v>276</v>
      </c>
      <c r="C7" s="245" t="e">
        <f>+PPTOALL_B671!G41</f>
        <v>#REF!</v>
      </c>
      <c r="D7" s="245" t="e">
        <f>+PPTOALL_B671!H49</f>
        <v>#REF!</v>
      </c>
    </row>
    <row r="8" spans="2:4" ht="15.75" thickBot="1" x14ac:dyDescent="0.3">
      <c r="B8" s="231" t="s">
        <v>277</v>
      </c>
      <c r="C8" s="245" t="e">
        <f>+PPTOALL_B534!G42</f>
        <v>#REF!</v>
      </c>
      <c r="D8" s="245" t="e">
        <f>+PPTOALL_B534!H50</f>
        <v>#REF!</v>
      </c>
    </row>
    <row r="9" spans="2:4" ht="15.75" thickBot="1" x14ac:dyDescent="0.3">
      <c r="B9" s="231" t="s">
        <v>278</v>
      </c>
      <c r="C9" s="245" t="e">
        <f>+PPTOALL_B672!G46</f>
        <v>#REF!</v>
      </c>
      <c r="D9" s="245" t="e">
        <f>+PPTOALL_B672!H54</f>
        <v>#REF!</v>
      </c>
    </row>
    <row r="10" spans="2:4" ht="15.75" thickBot="1" x14ac:dyDescent="0.3">
      <c r="B10" s="230" t="s">
        <v>279</v>
      </c>
      <c r="C10" s="245" t="e">
        <f>+PPTOALL_B1112!G45</f>
        <v>#REF!</v>
      </c>
      <c r="D10" s="245" t="e">
        <f>+PPTOALL_B1112!H53</f>
        <v>#REF!</v>
      </c>
    </row>
    <row r="11" spans="2:4" ht="15.75" thickBot="1" x14ac:dyDescent="0.3">
      <c r="B11" s="230" t="s">
        <v>280</v>
      </c>
      <c r="C11" s="245" t="e">
        <f>+PPTOALL_B1109!G51</f>
        <v>#REF!</v>
      </c>
      <c r="D11" s="245" t="e">
        <f>+PPTOALL_B1109!H59</f>
        <v>#REF!</v>
      </c>
    </row>
    <row r="12" spans="2:4" ht="15.75" thickBot="1" x14ac:dyDescent="0.3">
      <c r="B12" s="230" t="s">
        <v>281</v>
      </c>
      <c r="C12" s="245" t="e">
        <f>+PPTOALL_B538!G48</f>
        <v>#REF!</v>
      </c>
      <c r="D12" s="245" t="e">
        <f>+PPTOALL_B538!H56</f>
        <v>#REF!</v>
      </c>
    </row>
    <row r="13" spans="2:4" ht="15.75" thickBot="1" x14ac:dyDescent="0.3">
      <c r="B13" s="230" t="s">
        <v>282</v>
      </c>
      <c r="C13" s="245" t="e">
        <f>+PPTOALL_B439A!G50</f>
        <v>#REF!</v>
      </c>
      <c r="D13" s="245" t="e">
        <f>+PPTOALL_B439A!H58</f>
        <v>#REF!</v>
      </c>
    </row>
    <row r="14" spans="2:4" ht="15.75" thickBot="1" x14ac:dyDescent="0.3">
      <c r="B14" s="230" t="s">
        <v>283</v>
      </c>
      <c r="C14" s="245" t="e">
        <f>+PPTOALL_B1114!G47</f>
        <v>#REF!</v>
      </c>
      <c r="D14" s="245" t="e">
        <f>+PPTOALL_B1114!H55</f>
        <v>#REF!</v>
      </c>
    </row>
    <row r="15" spans="2:4" ht="15.75" thickBot="1" x14ac:dyDescent="0.3">
      <c r="B15" s="230" t="s">
        <v>284</v>
      </c>
      <c r="C15" s="245" t="e">
        <f>+PPTOALL_B4!G47</f>
        <v>#REF!</v>
      </c>
      <c r="D15" s="245" t="e">
        <f>+PPTOALL_B4!H55</f>
        <v>#REF!</v>
      </c>
    </row>
    <row r="16" spans="2:4" ht="15.75" thickBot="1" x14ac:dyDescent="0.3">
      <c r="B16" s="230" t="s">
        <v>285</v>
      </c>
      <c r="C16" s="245" t="e">
        <f>+PPTOALL_B539A!G50</f>
        <v>#REF!</v>
      </c>
      <c r="D16" s="245" t="e">
        <f>+PPTOALL_B539A!H58</f>
        <v>#REF!</v>
      </c>
    </row>
    <row r="17" spans="2:4" ht="15.75" thickBot="1" x14ac:dyDescent="0.3">
      <c r="B17" s="230" t="s">
        <v>286</v>
      </c>
      <c r="C17" s="245" t="e">
        <f>+PPTOALL_B511!G49</f>
        <v>#REF!</v>
      </c>
      <c r="D17" s="245" t="e">
        <f>+PPTOALL_B511!H57</f>
        <v>#REF!</v>
      </c>
    </row>
    <row r="18" spans="2:4" ht="15.75" thickBot="1" x14ac:dyDescent="0.3">
      <c r="B18" s="230" t="s">
        <v>287</v>
      </c>
      <c r="C18" s="245" t="e">
        <f>+PPTOALL_B515!G43</f>
        <v>#REF!</v>
      </c>
      <c r="D18" s="245" t="e">
        <f>+PPTOALL_B515!H51</f>
        <v>#REF!</v>
      </c>
    </row>
    <row r="19" spans="2:4" ht="15.75" thickBot="1" x14ac:dyDescent="0.3">
      <c r="B19" s="230" t="s">
        <v>288</v>
      </c>
      <c r="C19" s="245" t="e">
        <f>+PPTOALL_B1115!G41</f>
        <v>#REF!</v>
      </c>
      <c r="D19" s="245" t="e">
        <f>+PPTOALL_B1115!H49</f>
        <v>#REF!</v>
      </c>
    </row>
    <row r="20" spans="2:4" ht="15.75" thickBot="1" x14ac:dyDescent="0.3">
      <c r="B20" s="230" t="s">
        <v>289</v>
      </c>
      <c r="C20" s="245" t="e">
        <f>+PPTOALL_B1077!G41</f>
        <v>#REF!</v>
      </c>
      <c r="D20" s="245" t="e">
        <f>+PPTOALL_B1077!H49</f>
        <v>#REF!</v>
      </c>
    </row>
    <row r="21" spans="2:4" ht="15.75" thickBot="1" x14ac:dyDescent="0.3">
      <c r="B21" s="232" t="s">
        <v>290</v>
      </c>
      <c r="C21" s="245" t="e">
        <f>+PPTOALL_B184P!G48</f>
        <v>#REF!</v>
      </c>
      <c r="D21" s="245" t="e">
        <f>+PPTOALL_B184P!H56</f>
        <v>#REF!</v>
      </c>
    </row>
    <row r="22" spans="2:4" ht="15.75" thickBot="1" x14ac:dyDescent="0.3">
      <c r="B22" s="230" t="s">
        <v>291</v>
      </c>
      <c r="C22" s="245" t="e">
        <f>+PPTOALL_B6!G49</f>
        <v>#REF!</v>
      </c>
      <c r="D22" s="245" t="e">
        <f>+PPTOALL_B6!H57</f>
        <v>#REF!</v>
      </c>
    </row>
    <row r="23" spans="2:4" ht="15.75" thickBot="1" x14ac:dyDescent="0.3">
      <c r="B23" s="233" t="s">
        <v>292</v>
      </c>
      <c r="C23" s="245" t="e">
        <f>+PPTOALL_D1!G45</f>
        <v>#REF!</v>
      </c>
      <c r="D23" s="245" t="e">
        <f>+PPTOALL_D1!H53</f>
        <v>#REF!</v>
      </c>
    </row>
    <row r="24" spans="2:4" ht="15.75" thickBot="1" x14ac:dyDescent="0.3">
      <c r="B24" s="230" t="s">
        <v>293</v>
      </c>
      <c r="C24" s="245" t="e">
        <f>+PPTOALL_B70!G49</f>
        <v>#REF!</v>
      </c>
      <c r="D24" s="245" t="e">
        <f>+PPTOALL_B70!H57</f>
        <v>#REF!</v>
      </c>
    </row>
    <row r="25" spans="2:4" ht="15.75" thickBot="1" x14ac:dyDescent="0.3">
      <c r="B25" s="232" t="s">
        <v>294</v>
      </c>
      <c r="C25" s="245" t="e">
        <f>+PPTOALL_D2!G42</f>
        <v>#REF!</v>
      </c>
      <c r="D25" s="245" t="e">
        <f>+PPTOALL_D2!H50</f>
        <v>#REF!</v>
      </c>
    </row>
    <row r="26" spans="2:4" ht="15.75" thickBot="1" x14ac:dyDescent="0.3">
      <c r="B26" s="230" t="s">
        <v>295</v>
      </c>
      <c r="C26" s="245" t="e">
        <f>+PPTOALL_B526!G49</f>
        <v>#REF!</v>
      </c>
      <c r="D26" s="245" t="e">
        <f>+PPTOALL_B526!H57</f>
        <v>#REF!</v>
      </c>
    </row>
    <row r="27" spans="2:4" ht="15.75" thickBot="1" x14ac:dyDescent="0.3">
      <c r="B27" s="230" t="s">
        <v>296</v>
      </c>
      <c r="C27" s="245" t="e">
        <f>+PPTOALL_B5!G44</f>
        <v>#REF!</v>
      </c>
      <c r="D27" s="245" t="e">
        <f>+PPTOALL_B5!H52</f>
        <v>#REF!</v>
      </c>
    </row>
    <row r="28" spans="2:4" ht="15.75" thickBot="1" x14ac:dyDescent="0.3">
      <c r="B28" s="232" t="s">
        <v>297</v>
      </c>
      <c r="C28" s="245" t="e">
        <f>+PPTOALL_B539!G48</f>
        <v>#REF!</v>
      </c>
      <c r="D28" s="245" t="e">
        <f>+PPTOALL_B539!H56</f>
        <v>#REF!</v>
      </c>
    </row>
    <row r="29" spans="2:4" ht="15.75" thickBot="1" x14ac:dyDescent="0.3">
      <c r="B29" s="230" t="s">
        <v>298</v>
      </c>
      <c r="C29" s="245" t="e">
        <f>+PPTOALL_B520!G50</f>
        <v>#REF!</v>
      </c>
      <c r="D29" s="245" t="e">
        <f>+PPTOALL_B520!H58</f>
        <v>#REF!</v>
      </c>
    </row>
    <row r="30" spans="2:4" ht="15.75" thickBot="1" x14ac:dyDescent="0.3">
      <c r="B30" s="230" t="s">
        <v>299</v>
      </c>
      <c r="C30" s="245" t="e">
        <f>+PPTOALL_B2!G46</f>
        <v>#REF!</v>
      </c>
      <c r="D30" s="245" t="e">
        <f>+PPTOALL_B2!H54</f>
        <v>#REF!</v>
      </c>
    </row>
    <row r="31" spans="2:4" ht="15.75" thickBot="1" x14ac:dyDescent="0.3">
      <c r="B31" s="230" t="s">
        <v>300</v>
      </c>
      <c r="C31" s="245" t="e">
        <f>+PPTOALL_B1!G42</f>
        <v>#REF!</v>
      </c>
      <c r="D31" s="245" t="e">
        <f>+PPTOALL_B1!H50</f>
        <v>#REF!</v>
      </c>
    </row>
    <row r="32" spans="2:4" ht="15.75" thickBot="1" x14ac:dyDescent="0.3">
      <c r="B32" s="230" t="s">
        <v>301</v>
      </c>
      <c r="C32" s="245" t="e">
        <f>+PPTOALL_B3!G45</f>
        <v>#REF!</v>
      </c>
      <c r="D32" s="245" t="e">
        <f>+PPTOALL_B3!H53</f>
        <v>#REF!</v>
      </c>
    </row>
    <row r="33" spans="2:4" ht="15.75" thickBot="1" x14ac:dyDescent="0.3">
      <c r="B33" s="234" t="s">
        <v>302</v>
      </c>
      <c r="C33" s="245" t="e">
        <f>+PPTOALL_B542!G47</f>
        <v>#REF!</v>
      </c>
      <c r="D33" s="245" t="e">
        <f>+PPTOALL_B542!H55</f>
        <v>#REF!</v>
      </c>
    </row>
    <row r="34" spans="2:4" ht="15.75" thickBot="1" x14ac:dyDescent="0.3">
      <c r="B34" s="230" t="s">
        <v>303</v>
      </c>
      <c r="C34" s="245" t="e">
        <f>+PPTOALL_B96!G49</f>
        <v>#REF!</v>
      </c>
      <c r="D34" s="245" t="e">
        <f>+PPTOALL_B96!H57</f>
        <v>#REF!</v>
      </c>
    </row>
    <row r="35" spans="2:4" x14ac:dyDescent="0.25">
      <c r="B35" s="279" t="s">
        <v>88</v>
      </c>
      <c r="C35" s="245" t="e">
        <f>+SUM(C6:C34)</f>
        <v>#REF!</v>
      </c>
      <c r="D35" s="245" t="e">
        <f>+SUM(D6:D34)</f>
        <v>#REF!</v>
      </c>
    </row>
    <row r="37" spans="2:4" ht="15.75" thickBot="1" x14ac:dyDescent="0.3"/>
    <row r="38" spans="2:4" ht="41.45" customHeight="1" x14ac:dyDescent="0.25">
      <c r="B38" s="798" t="s">
        <v>99</v>
      </c>
      <c r="C38" s="799"/>
      <c r="D38" s="274" t="e">
        <f>+C35</f>
        <v>#REF!</v>
      </c>
    </row>
    <row r="39" spans="2:4" x14ac:dyDescent="0.25">
      <c r="B39" s="792" t="e">
        <f>+RESUMEN!E12</f>
        <v>#REF!</v>
      </c>
      <c r="C39" s="793"/>
      <c r="D39" s="275"/>
    </row>
    <row r="40" spans="2:4" x14ac:dyDescent="0.25">
      <c r="B40" s="800" t="e">
        <f>+RESUMEN!#REF!</f>
        <v>#REF!</v>
      </c>
      <c r="C40" s="800"/>
      <c r="D40" s="275"/>
    </row>
    <row r="41" spans="2:4" x14ac:dyDescent="0.25">
      <c r="B41" s="791">
        <f>+RESUMEN!E13</f>
        <v>0.05</v>
      </c>
      <c r="C41" s="791"/>
      <c r="D41" s="275"/>
    </row>
    <row r="42" spans="2:4" x14ac:dyDescent="0.25">
      <c r="B42" s="792" t="e">
        <f>+RESUMEN!#REF!</f>
        <v>#REF!</v>
      </c>
      <c r="C42" s="793"/>
      <c r="D42" s="275"/>
    </row>
    <row r="43" spans="2:4" ht="15" customHeight="1" x14ac:dyDescent="0.25">
      <c r="B43" s="796" t="s">
        <v>37</v>
      </c>
      <c r="C43" s="797"/>
      <c r="D43" s="276"/>
    </row>
    <row r="44" spans="2:4" ht="15" customHeight="1" thickBot="1" x14ac:dyDescent="0.3">
      <c r="B44" s="794" t="s">
        <v>45</v>
      </c>
      <c r="C44" s="795"/>
      <c r="D44" s="277"/>
    </row>
    <row r="45" spans="2:4" ht="15.75" thickBot="1" x14ac:dyDescent="0.3">
      <c r="C45" s="130"/>
      <c r="D45" s="130"/>
    </row>
    <row r="46" spans="2:4" x14ac:dyDescent="0.25">
      <c r="C46" s="268" t="s">
        <v>100</v>
      </c>
      <c r="D46" s="255" t="e">
        <f>+D35</f>
        <v>#REF!</v>
      </c>
    </row>
    <row r="47" spans="2:4" x14ac:dyDescent="0.25">
      <c r="C47" s="269" t="e">
        <f>+RESUMEN!#REF!</f>
        <v>#REF!</v>
      </c>
      <c r="D47" s="256"/>
    </row>
    <row r="48" spans="2:4" ht="15.75" thickBot="1" x14ac:dyDescent="0.3">
      <c r="C48" s="270" t="s">
        <v>115</v>
      </c>
      <c r="D48" s="257"/>
    </row>
    <row r="49" spans="3:4" ht="15.75" thickBot="1" x14ac:dyDescent="0.3">
      <c r="C49" s="130"/>
      <c r="D49" s="130"/>
    </row>
    <row r="50" spans="3:4" x14ac:dyDescent="0.25">
      <c r="C50" s="271" t="s">
        <v>101</v>
      </c>
      <c r="D50" s="258">
        <f>+D48+D44</f>
        <v>0</v>
      </c>
    </row>
    <row r="51" spans="3:4" ht="39.6" customHeight="1" x14ac:dyDescent="0.25">
      <c r="C51" s="272" t="e">
        <f>+RESUMEN!#REF!</f>
        <v>#REF!</v>
      </c>
      <c r="D51" s="259">
        <f>+D50*0.02</f>
        <v>0</v>
      </c>
    </row>
    <row r="52" spans="3:4" ht="15.75" thickBot="1" x14ac:dyDescent="0.3">
      <c r="C52" s="273" t="s">
        <v>46</v>
      </c>
      <c r="D52" s="260">
        <f>D50+D51</f>
        <v>0</v>
      </c>
    </row>
  </sheetData>
  <mergeCells count="10">
    <mergeCell ref="B41:C41"/>
    <mergeCell ref="B42:C42"/>
    <mergeCell ref="B44:C44"/>
    <mergeCell ref="B43:C43"/>
    <mergeCell ref="B1:D1"/>
    <mergeCell ref="B2:D2"/>
    <mergeCell ref="B3:D3"/>
    <mergeCell ref="B38:C38"/>
    <mergeCell ref="B39:C39"/>
    <mergeCell ref="B40:C40"/>
  </mergeCells>
  <pageMargins left="0.7" right="0.7" top="0.75" bottom="0.75" header="0.3" footer="0.3"/>
  <pageSetup paperSize="9" scale="99"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37">
    <tabColor rgb="FF00B0F0"/>
    <pageSetUpPr fitToPage="1"/>
  </sheetPr>
  <dimension ref="A1:Y22399"/>
  <sheetViews>
    <sheetView view="pageBreakPreview" topLeftCell="A6" zoomScale="70" zoomScaleNormal="100" zoomScaleSheetLayoutView="70" workbookViewId="0">
      <selection activeCell="E8" sqref="E8"/>
    </sheetView>
  </sheetViews>
  <sheetFormatPr baseColWidth="10" defaultColWidth="11.42578125" defaultRowHeight="14.25" x14ac:dyDescent="0.2"/>
  <cols>
    <col min="1" max="1" width="10.5703125" style="86" customWidth="1"/>
    <col min="2" max="2" width="46.7109375" style="82" customWidth="1"/>
    <col min="3" max="3" width="7.85546875" style="82" bestFit="1" customWidth="1"/>
    <col min="4" max="4" width="10.5703125" style="82" customWidth="1"/>
    <col min="5" max="5" width="13.28515625" style="82" bestFit="1" customWidth="1"/>
    <col min="6" max="6" width="12.42578125" style="82" bestFit="1" customWidth="1"/>
    <col min="7" max="7" width="14.140625" style="82" bestFit="1" customWidth="1"/>
    <col min="8" max="8" width="18.85546875" style="82" customWidth="1"/>
    <col min="9" max="9" width="15.140625" style="82" customWidth="1"/>
    <col min="10" max="10" width="15.42578125" style="82" bestFit="1" customWidth="1"/>
    <col min="11" max="11" width="24.140625" style="82" bestFit="1" customWidth="1"/>
    <col min="12" max="12" width="21.5703125" style="82" bestFit="1" customWidth="1"/>
    <col min="13" max="13" width="37.7109375" style="82" customWidth="1"/>
    <col min="14" max="14" width="26.140625" style="82" customWidth="1"/>
    <col min="15" max="16384" width="11.42578125" style="82"/>
  </cols>
  <sheetData>
    <row r="1" spans="1:25" ht="16.5" customHeight="1" x14ac:dyDescent="0.2">
      <c r="A1" s="81"/>
    </row>
    <row r="2" spans="1:25" s="85" customFormat="1" ht="45.75" customHeight="1" x14ac:dyDescent="0.2">
      <c r="A2" s="83"/>
      <c r="B2" s="807" t="s">
        <v>102</v>
      </c>
      <c r="C2" s="808"/>
      <c r="D2" s="808"/>
      <c r="E2" s="808"/>
      <c r="F2" s="808"/>
      <c r="G2" s="808"/>
      <c r="H2" s="808"/>
      <c r="I2" s="808"/>
      <c r="J2" s="808"/>
      <c r="K2" s="809"/>
      <c r="L2" s="84"/>
      <c r="M2" s="84"/>
      <c r="N2" s="84"/>
      <c r="O2" s="84"/>
      <c r="P2" s="84"/>
      <c r="Q2" s="84"/>
      <c r="R2" s="84"/>
      <c r="S2" s="84"/>
      <c r="T2" s="84"/>
      <c r="U2" s="84"/>
      <c r="V2" s="84"/>
      <c r="W2" s="84"/>
      <c r="X2" s="84"/>
      <c r="Y2" s="84"/>
    </row>
    <row r="3" spans="1:25" s="85" customFormat="1" x14ac:dyDescent="0.2">
      <c r="A3" s="83"/>
      <c r="B3" s="810"/>
      <c r="C3" s="811"/>
      <c r="D3" s="811"/>
      <c r="E3" s="811"/>
      <c r="F3" s="97"/>
      <c r="G3" s="97"/>
      <c r="H3" s="97"/>
      <c r="I3" s="98"/>
      <c r="J3" s="97"/>
      <c r="K3" s="99"/>
      <c r="L3" s="84"/>
      <c r="M3" s="84"/>
      <c r="N3" s="84"/>
      <c r="O3" s="84"/>
      <c r="P3" s="84"/>
      <c r="Q3" s="84"/>
      <c r="R3" s="84"/>
      <c r="S3" s="84"/>
      <c r="T3" s="84"/>
      <c r="U3" s="84"/>
      <c r="V3" s="84"/>
      <c r="W3" s="84"/>
      <c r="X3" s="84"/>
      <c r="Y3" s="84"/>
    </row>
    <row r="4" spans="1:25" x14ac:dyDescent="0.2">
      <c r="B4" s="804" t="s">
        <v>604</v>
      </c>
      <c r="C4" s="805"/>
      <c r="D4" s="805"/>
      <c r="E4" s="805"/>
      <c r="F4" s="805"/>
      <c r="G4" s="805"/>
      <c r="H4" s="805"/>
      <c r="I4" s="805"/>
      <c r="J4" s="805"/>
      <c r="K4" s="806"/>
      <c r="L4" s="87"/>
      <c r="M4" s="87"/>
      <c r="N4" s="87"/>
      <c r="O4" s="87"/>
      <c r="P4" s="87"/>
      <c r="Q4" s="87"/>
      <c r="R4" s="87"/>
      <c r="S4" s="87"/>
      <c r="T4" s="87"/>
      <c r="U4" s="87"/>
      <c r="V4" s="87"/>
      <c r="W4" s="87"/>
      <c r="X4" s="87"/>
      <c r="Y4" s="87"/>
    </row>
    <row r="5" spans="1:25" x14ac:dyDescent="0.2">
      <c r="B5" s="812" t="s">
        <v>76</v>
      </c>
      <c r="C5" s="812"/>
      <c r="D5" s="100"/>
      <c r="E5" s="100" t="s">
        <v>50</v>
      </c>
      <c r="F5" s="100" t="s">
        <v>55</v>
      </c>
      <c r="G5" s="101" t="s">
        <v>69</v>
      </c>
      <c r="H5" s="100"/>
      <c r="I5" s="100" t="s">
        <v>66</v>
      </c>
      <c r="J5" s="100" t="s">
        <v>68</v>
      </c>
      <c r="K5" s="100" t="s">
        <v>77</v>
      </c>
      <c r="L5" s="88"/>
      <c r="M5" s="88"/>
      <c r="N5" s="88"/>
      <c r="O5" s="88"/>
      <c r="P5" s="88"/>
      <c r="Q5" s="88"/>
      <c r="R5" s="88"/>
      <c r="S5" s="88"/>
      <c r="T5" s="88"/>
      <c r="U5" s="88"/>
      <c r="V5" s="88"/>
      <c r="W5" s="88"/>
      <c r="X5" s="88"/>
      <c r="Y5" s="88"/>
    </row>
    <row r="6" spans="1:25" ht="38.25" x14ac:dyDescent="0.2">
      <c r="B6" s="813" t="s">
        <v>394</v>
      </c>
      <c r="C6" s="813"/>
      <c r="D6" s="106" t="s">
        <v>86</v>
      </c>
      <c r="E6" s="106" t="s">
        <v>78</v>
      </c>
      <c r="F6" s="103" t="s">
        <v>79</v>
      </c>
      <c r="G6" s="105" t="s">
        <v>82</v>
      </c>
      <c r="H6" s="103" t="s">
        <v>581</v>
      </c>
      <c r="I6" s="103" t="s">
        <v>80</v>
      </c>
      <c r="J6" s="104" t="s">
        <v>81</v>
      </c>
      <c r="K6" s="103" t="s">
        <v>83</v>
      </c>
      <c r="L6" s="87"/>
      <c r="M6" s="87"/>
      <c r="N6" s="87"/>
      <c r="O6" s="87"/>
      <c r="P6" s="87"/>
      <c r="Q6" s="87"/>
      <c r="R6" s="87"/>
      <c r="S6" s="87"/>
      <c r="T6" s="87"/>
      <c r="U6" s="87"/>
      <c r="V6" s="87"/>
      <c r="W6" s="87"/>
      <c r="X6" s="87"/>
      <c r="Y6" s="87"/>
    </row>
    <row r="7" spans="1:25" x14ac:dyDescent="0.2">
      <c r="B7" s="801" t="s">
        <v>73</v>
      </c>
      <c r="C7" s="801"/>
      <c r="D7" s="578">
        <v>1</v>
      </c>
      <c r="E7" s="579">
        <v>6000000</v>
      </c>
      <c r="F7" s="580">
        <v>1</v>
      </c>
      <c r="G7" s="581">
        <v>15</v>
      </c>
      <c r="H7" s="579">
        <f>+D7*E7*F7*G7</f>
        <v>90000000</v>
      </c>
      <c r="I7" s="582">
        <f>+FM!F36</f>
        <v>1.91</v>
      </c>
      <c r="J7" s="579">
        <f t="shared" ref="J7:J13" si="0">+D7*I7*F7*E7</f>
        <v>11460000</v>
      </c>
      <c r="K7" s="583">
        <f>+J7*G7</f>
        <v>171900000</v>
      </c>
      <c r="M7" s="89"/>
      <c r="N7" s="89"/>
      <c r="O7" s="87"/>
      <c r="P7" s="87"/>
      <c r="Q7" s="87"/>
      <c r="R7" s="87"/>
      <c r="S7" s="87"/>
      <c r="T7" s="87"/>
      <c r="U7" s="87"/>
      <c r="V7" s="87"/>
      <c r="W7" s="87"/>
      <c r="X7" s="87"/>
      <c r="Y7" s="87"/>
    </row>
    <row r="8" spans="1:25" x14ac:dyDescent="0.2">
      <c r="B8" s="801" t="s">
        <v>586</v>
      </c>
      <c r="C8" s="801"/>
      <c r="D8" s="578">
        <v>2</v>
      </c>
      <c r="E8" s="579">
        <v>4800000</v>
      </c>
      <c r="F8" s="580">
        <v>1</v>
      </c>
      <c r="G8" s="581">
        <f>+G7</f>
        <v>15</v>
      </c>
      <c r="H8" s="579">
        <f t="shared" ref="H8:H13" si="1">+D8*E8*F8*G8</f>
        <v>144000000</v>
      </c>
      <c r="I8" s="582">
        <f>+FM!F36</f>
        <v>1.91</v>
      </c>
      <c r="J8" s="579">
        <f t="shared" si="0"/>
        <v>18336000</v>
      </c>
      <c r="K8" s="583">
        <f t="shared" ref="K8:K14" si="2">+J8*G8</f>
        <v>275040000</v>
      </c>
      <c r="L8" s="89"/>
      <c r="M8" s="89"/>
      <c r="N8" s="89"/>
      <c r="O8" s="87"/>
      <c r="P8" s="87"/>
      <c r="Q8" s="87"/>
      <c r="R8" s="87"/>
      <c r="S8" s="87"/>
      <c r="T8" s="87"/>
      <c r="U8" s="87"/>
      <c r="V8" s="87"/>
      <c r="W8" s="87"/>
      <c r="X8" s="87"/>
      <c r="Y8" s="87"/>
    </row>
    <row r="9" spans="1:25" x14ac:dyDescent="0.2">
      <c r="B9" s="801" t="s">
        <v>577</v>
      </c>
      <c r="C9" s="801"/>
      <c r="D9" s="578">
        <v>2</v>
      </c>
      <c r="E9" s="579">
        <v>2800000</v>
      </c>
      <c r="F9" s="580">
        <v>1</v>
      </c>
      <c r="G9" s="581">
        <f>+G8</f>
        <v>15</v>
      </c>
      <c r="H9" s="579">
        <f t="shared" si="1"/>
        <v>84000000</v>
      </c>
      <c r="I9" s="582">
        <f>+FM!F36</f>
        <v>1.91</v>
      </c>
      <c r="J9" s="579">
        <f t="shared" si="0"/>
        <v>10696000</v>
      </c>
      <c r="K9" s="583">
        <f t="shared" si="2"/>
        <v>160440000</v>
      </c>
      <c r="L9" s="87"/>
      <c r="M9" s="87"/>
      <c r="N9" s="87"/>
      <c r="O9" s="87"/>
      <c r="P9" s="87"/>
      <c r="Q9" s="87"/>
      <c r="R9" s="87"/>
      <c r="S9" s="87"/>
      <c r="T9" s="87"/>
      <c r="U9" s="87"/>
      <c r="V9" s="87"/>
      <c r="W9" s="87"/>
      <c r="X9" s="87"/>
      <c r="Y9" s="87"/>
    </row>
    <row r="10" spans="1:25" x14ac:dyDescent="0.2">
      <c r="B10" s="801" t="s">
        <v>396</v>
      </c>
      <c r="C10" s="801"/>
      <c r="D10" s="578">
        <v>1</v>
      </c>
      <c r="E10" s="579">
        <v>4000000</v>
      </c>
      <c r="F10" s="580">
        <v>0.7</v>
      </c>
      <c r="G10" s="581">
        <f>+G9</f>
        <v>15</v>
      </c>
      <c r="H10" s="579">
        <f t="shared" si="1"/>
        <v>42000000</v>
      </c>
      <c r="I10" s="582">
        <f>+FM!F36</f>
        <v>1.91</v>
      </c>
      <c r="J10" s="579">
        <f t="shared" si="0"/>
        <v>5348000</v>
      </c>
      <c r="K10" s="583">
        <f t="shared" si="2"/>
        <v>80220000</v>
      </c>
      <c r="L10" s="87"/>
      <c r="M10" s="87"/>
      <c r="N10" s="87"/>
      <c r="O10" s="87"/>
      <c r="P10" s="87"/>
      <c r="Q10" s="87"/>
      <c r="R10" s="87"/>
      <c r="S10" s="87"/>
      <c r="T10" s="87"/>
      <c r="U10" s="87"/>
      <c r="V10" s="87"/>
      <c r="W10" s="87"/>
      <c r="X10" s="87"/>
      <c r="Y10" s="87"/>
    </row>
    <row r="11" spans="1:25" x14ac:dyDescent="0.2">
      <c r="B11" s="801" t="s">
        <v>393</v>
      </c>
      <c r="C11" s="801"/>
      <c r="D11" s="578">
        <v>1</v>
      </c>
      <c r="E11" s="579">
        <v>4000000</v>
      </c>
      <c r="F11" s="580">
        <v>0.7</v>
      </c>
      <c r="G11" s="581">
        <f t="shared" ref="G11:G13" si="3">+G10</f>
        <v>15</v>
      </c>
      <c r="H11" s="579">
        <f t="shared" si="1"/>
        <v>42000000</v>
      </c>
      <c r="I11" s="582">
        <f>+FM!F36</f>
        <v>1.91</v>
      </c>
      <c r="J11" s="579">
        <f t="shared" si="0"/>
        <v>5348000</v>
      </c>
      <c r="K11" s="583">
        <f t="shared" si="2"/>
        <v>80220000</v>
      </c>
      <c r="L11" s="87"/>
      <c r="M11" s="87"/>
      <c r="N11" s="87"/>
      <c r="O11" s="87"/>
      <c r="P11" s="87"/>
      <c r="Q11" s="87"/>
      <c r="R11" s="87"/>
      <c r="S11" s="87"/>
      <c r="T11" s="87"/>
      <c r="U11" s="87"/>
      <c r="V11" s="87"/>
      <c r="W11" s="87"/>
      <c r="X11" s="87"/>
      <c r="Y11" s="87"/>
    </row>
    <row r="12" spans="1:25" x14ac:dyDescent="0.2">
      <c r="B12" s="801" t="s">
        <v>578</v>
      </c>
      <c r="C12" s="801"/>
      <c r="D12" s="578">
        <v>1</v>
      </c>
      <c r="E12" s="579">
        <v>4000000</v>
      </c>
      <c r="F12" s="580">
        <v>1</v>
      </c>
      <c r="G12" s="581">
        <f t="shared" si="3"/>
        <v>15</v>
      </c>
      <c r="H12" s="579">
        <f t="shared" si="1"/>
        <v>60000000</v>
      </c>
      <c r="I12" s="582">
        <f>+FM!F36</f>
        <v>1.91</v>
      </c>
      <c r="J12" s="579">
        <f t="shared" si="0"/>
        <v>7640000</v>
      </c>
      <c r="K12" s="583">
        <f t="shared" si="2"/>
        <v>114600000</v>
      </c>
      <c r="L12" s="87"/>
      <c r="M12" s="87"/>
      <c r="N12" s="87"/>
      <c r="O12" s="87"/>
      <c r="P12" s="87"/>
      <c r="Q12" s="87"/>
      <c r="R12" s="87"/>
      <c r="S12" s="87"/>
      <c r="T12" s="87"/>
      <c r="U12" s="87"/>
      <c r="V12" s="87"/>
      <c r="W12" s="87"/>
      <c r="X12" s="87"/>
      <c r="Y12" s="87"/>
    </row>
    <row r="13" spans="1:25" x14ac:dyDescent="0.2">
      <c r="B13" s="801" t="s">
        <v>579</v>
      </c>
      <c r="C13" s="801"/>
      <c r="D13" s="578">
        <v>1</v>
      </c>
      <c r="E13" s="579">
        <v>2210000</v>
      </c>
      <c r="F13" s="580">
        <v>1</v>
      </c>
      <c r="G13" s="581">
        <f t="shared" si="3"/>
        <v>15</v>
      </c>
      <c r="H13" s="579">
        <f t="shared" si="1"/>
        <v>33150000</v>
      </c>
      <c r="I13" s="582">
        <f>+FM!F36</f>
        <v>1.91</v>
      </c>
      <c r="J13" s="579">
        <f t="shared" si="0"/>
        <v>4221100</v>
      </c>
      <c r="K13" s="583">
        <f t="shared" si="2"/>
        <v>63316500</v>
      </c>
      <c r="L13" s="87"/>
      <c r="M13" s="87"/>
      <c r="N13" s="87"/>
      <c r="O13" s="87"/>
      <c r="P13" s="87"/>
      <c r="Q13" s="87"/>
      <c r="R13" s="87"/>
      <c r="S13" s="87"/>
      <c r="T13" s="87"/>
      <c r="U13" s="87"/>
      <c r="V13" s="87"/>
      <c r="W13" s="87"/>
      <c r="X13" s="87"/>
      <c r="Y13" s="87"/>
    </row>
    <row r="14" spans="1:25" ht="52.5" customHeight="1" x14ac:dyDescent="0.2">
      <c r="B14" s="801" t="s">
        <v>603</v>
      </c>
      <c r="C14" s="801"/>
      <c r="D14" s="578" t="s">
        <v>429</v>
      </c>
      <c r="E14" s="579">
        <f>0.002*H9*0.5</f>
        <v>84000</v>
      </c>
      <c r="F14" s="580"/>
      <c r="G14" s="581"/>
      <c r="H14" s="579">
        <f>+E14*G14</f>
        <v>0</v>
      </c>
      <c r="I14" s="582">
        <f>+FM!F36</f>
        <v>1.91</v>
      </c>
      <c r="J14" s="579">
        <f>+H14*I14</f>
        <v>0</v>
      </c>
      <c r="K14" s="583">
        <f t="shared" si="2"/>
        <v>0</v>
      </c>
      <c r="L14" s="87"/>
      <c r="M14" s="87"/>
      <c r="N14" s="87"/>
      <c r="O14" s="87"/>
      <c r="P14" s="87"/>
      <c r="Q14" s="87"/>
      <c r="R14" s="87"/>
      <c r="S14" s="87"/>
      <c r="T14" s="87"/>
      <c r="U14" s="87"/>
      <c r="V14" s="87"/>
      <c r="W14" s="87"/>
      <c r="X14" s="87"/>
      <c r="Y14" s="87"/>
    </row>
    <row r="15" spans="1:25" x14ac:dyDescent="0.2">
      <c r="B15" s="584" t="s">
        <v>582</v>
      </c>
      <c r="C15" s="584"/>
      <c r="D15" s="584"/>
      <c r="E15" s="584"/>
      <c r="F15" s="584"/>
      <c r="G15" s="584"/>
      <c r="H15" s="585">
        <f>SUM(H7:H14)</f>
        <v>495150000</v>
      </c>
      <c r="I15" s="584"/>
      <c r="J15" s="584"/>
      <c r="K15" s="586"/>
    </row>
    <row r="16" spans="1:25" x14ac:dyDescent="0.2">
      <c r="B16" s="802" t="s">
        <v>583</v>
      </c>
      <c r="C16" s="803"/>
      <c r="D16" s="803"/>
      <c r="E16" s="803"/>
      <c r="F16" s="803"/>
      <c r="G16" s="803"/>
      <c r="H16" s="803"/>
      <c r="I16" s="803"/>
      <c r="J16" s="803"/>
      <c r="K16" s="532">
        <f>SUM(K7:K14)</f>
        <v>945736500</v>
      </c>
    </row>
    <row r="17" spans="2:13" x14ac:dyDescent="0.2">
      <c r="B17" s="528"/>
      <c r="C17" s="529"/>
      <c r="D17" s="529"/>
      <c r="E17" s="529"/>
      <c r="F17" s="529"/>
      <c r="G17" s="529"/>
      <c r="H17" s="529"/>
      <c r="I17" s="529"/>
      <c r="J17" s="529"/>
      <c r="K17" s="530"/>
    </row>
    <row r="18" spans="2:13" x14ac:dyDescent="0.2">
      <c r="B18" s="804" t="s">
        <v>84</v>
      </c>
      <c r="C18" s="805"/>
      <c r="D18" s="805"/>
      <c r="E18" s="805"/>
      <c r="F18" s="805"/>
      <c r="G18" s="805"/>
      <c r="H18" s="805"/>
      <c r="I18" s="805"/>
      <c r="J18" s="805"/>
      <c r="K18" s="806"/>
    </row>
    <row r="19" spans="2:13" x14ac:dyDescent="0.2">
      <c r="B19" s="531" t="s">
        <v>85</v>
      </c>
      <c r="C19" s="531"/>
      <c r="D19" s="531"/>
      <c r="E19" s="531"/>
      <c r="F19" s="531"/>
      <c r="G19" s="531"/>
      <c r="H19" s="103" t="s">
        <v>86</v>
      </c>
      <c r="I19" s="103" t="s">
        <v>584</v>
      </c>
      <c r="J19" s="103" t="s">
        <v>87</v>
      </c>
      <c r="K19" s="103" t="s">
        <v>88</v>
      </c>
    </row>
    <row r="20" spans="2:13" ht="114.75" x14ac:dyDescent="0.2">
      <c r="B20" s="587" t="s">
        <v>602</v>
      </c>
      <c r="C20" s="588"/>
      <c r="D20" s="588"/>
      <c r="E20" s="588"/>
      <c r="F20" s="588"/>
      <c r="G20" s="588"/>
      <c r="H20" s="578"/>
      <c r="I20" s="578">
        <v>13</v>
      </c>
      <c r="J20" s="579">
        <v>6500000</v>
      </c>
      <c r="K20" s="583">
        <f>+I20*J20</f>
        <v>84500000</v>
      </c>
    </row>
    <row r="21" spans="2:13" ht="25.5" x14ac:dyDescent="0.2">
      <c r="B21" s="587" t="s">
        <v>580</v>
      </c>
      <c r="C21" s="587"/>
      <c r="D21" s="587"/>
      <c r="E21" s="587"/>
      <c r="F21" s="587"/>
      <c r="G21" s="587"/>
      <c r="H21" s="578">
        <v>1</v>
      </c>
      <c r="I21" s="578">
        <v>15</v>
      </c>
      <c r="J21" s="579">
        <v>2000000</v>
      </c>
      <c r="K21" s="583">
        <f>+H21*I21*J21</f>
        <v>30000000</v>
      </c>
    </row>
    <row r="22" spans="2:13" ht="25.5" x14ac:dyDescent="0.2">
      <c r="B22" s="587" t="s">
        <v>600</v>
      </c>
      <c r="C22" s="587"/>
      <c r="D22" s="587"/>
      <c r="E22" s="587"/>
      <c r="F22" s="587"/>
      <c r="G22" s="587"/>
      <c r="H22" s="578">
        <f>+H21</f>
        <v>1</v>
      </c>
      <c r="I22" s="578">
        <v>15</v>
      </c>
      <c r="J22" s="579">
        <v>800000</v>
      </c>
      <c r="K22" s="583">
        <f>+H22*I22*J22</f>
        <v>12000000</v>
      </c>
    </row>
    <row r="23" spans="2:13" x14ac:dyDescent="0.2">
      <c r="B23" s="587" t="s">
        <v>585</v>
      </c>
      <c r="C23" s="587"/>
      <c r="D23" s="587"/>
      <c r="E23" s="587"/>
      <c r="F23" s="587"/>
      <c r="G23" s="587"/>
      <c r="H23" s="578">
        <v>8</v>
      </c>
      <c r="I23" s="578">
        <v>15</v>
      </c>
      <c r="J23" s="579">
        <v>40000</v>
      </c>
      <c r="K23" s="583">
        <f t="shared" ref="K23:K29" si="4">+H23*I23*J23</f>
        <v>4800000</v>
      </c>
    </row>
    <row r="24" spans="2:13" x14ac:dyDescent="0.2">
      <c r="B24" s="587" t="s">
        <v>89</v>
      </c>
      <c r="C24" s="587"/>
      <c r="D24" s="587"/>
      <c r="E24" s="587"/>
      <c r="F24" s="587"/>
      <c r="G24" s="587"/>
      <c r="H24" s="578">
        <f>+H23</f>
        <v>8</v>
      </c>
      <c r="I24" s="578">
        <v>15</v>
      </c>
      <c r="J24" s="579">
        <v>250000</v>
      </c>
      <c r="K24" s="583">
        <f t="shared" si="4"/>
        <v>30000000</v>
      </c>
      <c r="L24" s="82">
        <f>+J24*H24</f>
        <v>2000000</v>
      </c>
    </row>
    <row r="25" spans="2:13" x14ac:dyDescent="0.2">
      <c r="B25" s="587" t="s">
        <v>90</v>
      </c>
      <c r="C25" s="587"/>
      <c r="D25" s="587"/>
      <c r="E25" s="587"/>
      <c r="F25" s="587"/>
      <c r="G25" s="587"/>
      <c r="H25" s="578">
        <v>8</v>
      </c>
      <c r="I25" s="578">
        <v>15</v>
      </c>
      <c r="J25" s="579"/>
      <c r="K25" s="583">
        <f t="shared" si="4"/>
        <v>0</v>
      </c>
      <c r="L25" s="82">
        <f>400000+(600000/8)</f>
        <v>475000</v>
      </c>
    </row>
    <row r="26" spans="2:13" x14ac:dyDescent="0.2">
      <c r="B26" s="587" t="s">
        <v>587</v>
      </c>
      <c r="C26" s="587"/>
      <c r="D26" s="587"/>
      <c r="E26" s="587"/>
      <c r="F26" s="587"/>
      <c r="G26" s="587" t="s">
        <v>429</v>
      </c>
      <c r="H26" s="578">
        <v>1</v>
      </c>
      <c r="I26" s="578">
        <v>1</v>
      </c>
      <c r="J26" s="579">
        <v>16000000</v>
      </c>
      <c r="K26" s="583">
        <f t="shared" si="4"/>
        <v>16000000</v>
      </c>
    </row>
    <row r="27" spans="2:13" x14ac:dyDescent="0.2">
      <c r="B27" s="587" t="s">
        <v>601</v>
      </c>
      <c r="C27" s="587"/>
      <c r="D27" s="587"/>
      <c r="E27" s="587"/>
      <c r="F27" s="587"/>
      <c r="G27" s="587"/>
      <c r="H27" s="578">
        <v>4</v>
      </c>
      <c r="I27" s="578">
        <v>15</v>
      </c>
      <c r="J27" s="579">
        <v>400000</v>
      </c>
      <c r="K27" s="583">
        <f t="shared" si="4"/>
        <v>24000000</v>
      </c>
    </row>
    <row r="28" spans="2:13" ht="25.5" x14ac:dyDescent="0.2">
      <c r="B28" s="587" t="s">
        <v>606</v>
      </c>
      <c r="C28" s="587"/>
      <c r="D28" s="587"/>
      <c r="E28" s="587"/>
      <c r="F28" s="587"/>
      <c r="G28" s="587" t="s">
        <v>429</v>
      </c>
      <c r="H28" s="578">
        <v>1</v>
      </c>
      <c r="I28" s="578">
        <v>5</v>
      </c>
      <c r="J28" s="579">
        <v>6000000</v>
      </c>
      <c r="K28" s="583">
        <f t="shared" si="4"/>
        <v>30000000</v>
      </c>
    </row>
    <row r="29" spans="2:13" x14ac:dyDescent="0.2">
      <c r="B29" s="587" t="s">
        <v>588</v>
      </c>
      <c r="C29" s="587"/>
      <c r="D29" s="587"/>
      <c r="E29" s="587"/>
      <c r="F29" s="587"/>
      <c r="G29" s="587"/>
      <c r="H29" s="578">
        <v>1</v>
      </c>
      <c r="I29" s="578">
        <v>1</v>
      </c>
      <c r="J29" s="579">
        <v>800000</v>
      </c>
      <c r="K29" s="583">
        <f t="shared" si="4"/>
        <v>800000</v>
      </c>
    </row>
    <row r="30" spans="2:13" x14ac:dyDescent="0.2">
      <c r="B30" s="802" t="s">
        <v>91</v>
      </c>
      <c r="C30" s="803"/>
      <c r="D30" s="803"/>
      <c r="E30" s="803"/>
      <c r="F30" s="803"/>
      <c r="G30" s="803"/>
      <c r="H30" s="803"/>
      <c r="I30" s="803"/>
      <c r="J30" s="820"/>
      <c r="K30" s="115">
        <f>SUM(K20:K29)</f>
        <v>232100000</v>
      </c>
    </row>
    <row r="31" spans="2:13" x14ac:dyDescent="0.2">
      <c r="B31" s="821"/>
      <c r="C31" s="822"/>
      <c r="D31" s="822"/>
      <c r="E31" s="822"/>
      <c r="F31" s="822"/>
      <c r="G31" s="822"/>
      <c r="H31" s="822"/>
      <c r="I31" s="822"/>
      <c r="J31" s="822"/>
      <c r="K31" s="823"/>
    </row>
    <row r="32" spans="2:13" x14ac:dyDescent="0.2">
      <c r="B32" s="804" t="s">
        <v>92</v>
      </c>
      <c r="C32" s="805"/>
      <c r="D32" s="805"/>
      <c r="E32" s="805"/>
      <c r="F32" s="805"/>
      <c r="G32" s="805"/>
      <c r="H32" s="805"/>
      <c r="I32" s="805"/>
      <c r="J32" s="805"/>
      <c r="K32" s="806"/>
      <c r="L32" s="96"/>
      <c r="M32" s="96"/>
    </row>
    <row r="33" spans="2:13" x14ac:dyDescent="0.2">
      <c r="B33" s="817" t="s">
        <v>589</v>
      </c>
      <c r="C33" s="818"/>
      <c r="D33" s="818"/>
      <c r="E33" s="818"/>
      <c r="F33" s="818"/>
      <c r="G33" s="818"/>
      <c r="H33" s="818"/>
      <c r="I33" s="818"/>
      <c r="J33" s="819"/>
      <c r="K33" s="114">
        <f>+K16+K30</f>
        <v>1177836500</v>
      </c>
      <c r="L33" s="590"/>
      <c r="M33" s="102"/>
    </row>
    <row r="34" spans="2:13" x14ac:dyDescent="0.2">
      <c r="B34" s="814">
        <v>0.19</v>
      </c>
      <c r="C34" s="815"/>
      <c r="D34" s="815"/>
      <c r="E34" s="815"/>
      <c r="F34" s="815"/>
      <c r="G34" s="815"/>
      <c r="H34" s="815"/>
      <c r="I34" s="815"/>
      <c r="J34" s="816"/>
      <c r="K34" s="114">
        <f>+K33*0.19</f>
        <v>223788935</v>
      </c>
    </row>
    <row r="35" spans="2:13" x14ac:dyDescent="0.2">
      <c r="B35" s="817" t="s">
        <v>93</v>
      </c>
      <c r="C35" s="818"/>
      <c r="D35" s="818"/>
      <c r="E35" s="818"/>
      <c r="F35" s="818"/>
      <c r="G35" s="818"/>
      <c r="H35" s="818"/>
      <c r="I35" s="818"/>
      <c r="J35" s="819"/>
      <c r="K35" s="114">
        <f>SUM(K33:K34)</f>
        <v>1401625435</v>
      </c>
      <c r="L35" s="577"/>
    </row>
    <row r="36" spans="2:13" x14ac:dyDescent="0.2">
      <c r="E36" s="90"/>
      <c r="F36" s="90"/>
      <c r="G36" s="90"/>
      <c r="H36" s="90"/>
      <c r="I36" s="85"/>
      <c r="J36" s="85"/>
    </row>
    <row r="37" spans="2:13" x14ac:dyDescent="0.2">
      <c r="E37" s="90"/>
      <c r="F37" s="90"/>
      <c r="G37" s="90"/>
      <c r="H37" s="90"/>
      <c r="I37" s="85"/>
      <c r="J37" s="85"/>
      <c r="M37" s="107"/>
    </row>
    <row r="38" spans="2:13" x14ac:dyDescent="0.2">
      <c r="E38" s="90"/>
      <c r="F38" s="90"/>
      <c r="G38" s="90"/>
      <c r="H38" s="90"/>
      <c r="I38" s="85"/>
      <c r="J38" s="85"/>
      <c r="K38" s="109"/>
    </row>
    <row r="39" spans="2:13" x14ac:dyDescent="0.2">
      <c r="E39" s="90"/>
      <c r="F39" s="90"/>
      <c r="G39" s="90"/>
      <c r="H39" s="90"/>
      <c r="I39" s="85"/>
      <c r="J39" s="85"/>
      <c r="K39" s="577"/>
      <c r="M39" s="108"/>
    </row>
    <row r="40" spans="2:13" x14ac:dyDescent="0.2">
      <c r="E40" s="90"/>
      <c r="F40" s="90"/>
      <c r="G40" s="90"/>
      <c r="H40" s="90"/>
      <c r="I40" s="85"/>
      <c r="J40" s="85"/>
    </row>
    <row r="41" spans="2:13" x14ac:dyDescent="0.2">
      <c r="E41" s="90"/>
      <c r="F41" s="90"/>
      <c r="G41" s="90"/>
      <c r="H41" s="90"/>
      <c r="I41" s="85"/>
      <c r="J41" s="85"/>
    </row>
    <row r="42" spans="2:13" x14ac:dyDescent="0.2">
      <c r="E42" s="90"/>
      <c r="F42" s="90"/>
      <c r="G42" s="90"/>
      <c r="H42" s="90"/>
      <c r="I42" s="85"/>
      <c r="J42" s="85"/>
    </row>
    <row r="43" spans="2:13" x14ac:dyDescent="0.2">
      <c r="E43" s="90"/>
      <c r="F43" s="90"/>
      <c r="G43" s="90"/>
      <c r="H43" s="90"/>
      <c r="I43" s="85"/>
      <c r="J43" s="85"/>
    </row>
    <row r="44" spans="2:13" x14ac:dyDescent="0.2">
      <c r="E44" s="90"/>
      <c r="F44" s="90"/>
      <c r="G44" s="90"/>
      <c r="H44" s="90"/>
      <c r="I44" s="85"/>
      <c r="J44" s="85"/>
    </row>
    <row r="45" spans="2:13" x14ac:dyDescent="0.2">
      <c r="E45" s="90"/>
      <c r="F45" s="90"/>
      <c r="G45" s="90"/>
      <c r="H45" s="90"/>
      <c r="I45" s="85"/>
      <c r="J45" s="85"/>
    </row>
    <row r="46" spans="2:13" x14ac:dyDescent="0.2">
      <c r="E46" s="90"/>
      <c r="F46" s="90"/>
      <c r="G46" s="90"/>
      <c r="H46" s="90"/>
      <c r="I46" s="85"/>
      <c r="J46" s="85"/>
    </row>
    <row r="47" spans="2:13" x14ac:dyDescent="0.2">
      <c r="E47" s="90"/>
      <c r="F47" s="90"/>
      <c r="G47" s="90"/>
      <c r="H47" s="90"/>
      <c r="I47" s="85"/>
      <c r="J47" s="85"/>
    </row>
    <row r="48" spans="2:13" x14ac:dyDescent="0.2">
      <c r="E48" s="90"/>
      <c r="F48" s="90"/>
      <c r="G48" s="90"/>
      <c r="H48" s="90"/>
      <c r="I48" s="85"/>
      <c r="J48" s="85"/>
    </row>
    <row r="49" spans="2:10" x14ac:dyDescent="0.2">
      <c r="E49" s="90"/>
      <c r="F49" s="90"/>
      <c r="G49" s="90"/>
      <c r="H49" s="90"/>
      <c r="I49" s="85"/>
      <c r="J49" s="85"/>
    </row>
    <row r="50" spans="2:10" x14ac:dyDescent="0.2">
      <c r="B50" s="91"/>
      <c r="C50" s="90"/>
      <c r="D50" s="90"/>
      <c r="E50" s="90"/>
      <c r="F50" s="90"/>
      <c r="G50" s="90"/>
      <c r="H50" s="90"/>
      <c r="I50" s="85"/>
      <c r="J50" s="85"/>
    </row>
    <row r="51" spans="2:10" x14ac:dyDescent="0.2">
      <c r="B51" s="91"/>
      <c r="C51" s="90"/>
      <c r="D51" s="90"/>
      <c r="E51" s="90"/>
      <c r="F51" s="90"/>
      <c r="G51" s="90"/>
      <c r="H51" s="90"/>
      <c r="I51" s="85"/>
      <c r="J51" s="85"/>
    </row>
    <row r="52" spans="2:10" x14ac:dyDescent="0.2">
      <c r="B52" s="91"/>
      <c r="C52" s="90"/>
      <c r="D52" s="90"/>
      <c r="E52" s="90"/>
      <c r="F52" s="90"/>
      <c r="G52" s="90"/>
      <c r="H52" s="90"/>
      <c r="I52" s="85"/>
      <c r="J52" s="85"/>
    </row>
    <row r="53" spans="2:10" x14ac:dyDescent="0.2">
      <c r="B53" s="91"/>
      <c r="C53" s="90"/>
      <c r="D53" s="90"/>
      <c r="E53" s="90"/>
      <c r="F53" s="90"/>
      <c r="G53" s="90"/>
      <c r="H53" s="90"/>
      <c r="I53" s="85"/>
      <c r="J53" s="85"/>
    </row>
    <row r="54" spans="2:10" x14ac:dyDescent="0.2">
      <c r="B54" s="91"/>
      <c r="C54" s="90"/>
      <c r="D54" s="90"/>
      <c r="E54" s="90"/>
      <c r="F54" s="90"/>
      <c r="G54" s="90"/>
      <c r="H54" s="90"/>
      <c r="I54" s="85"/>
      <c r="J54" s="85"/>
    </row>
    <row r="55" spans="2:10" x14ac:dyDescent="0.2">
      <c r="B55" s="91"/>
      <c r="C55" s="90"/>
      <c r="D55" s="90"/>
      <c r="E55" s="90"/>
      <c r="F55" s="90"/>
      <c r="G55" s="90"/>
      <c r="H55" s="90"/>
      <c r="I55" s="85"/>
      <c r="J55" s="85"/>
    </row>
    <row r="56" spans="2:10" x14ac:dyDescent="0.2">
      <c r="B56" s="91"/>
      <c r="C56" s="90"/>
      <c r="D56" s="90"/>
      <c r="E56" s="90"/>
      <c r="F56" s="90"/>
      <c r="G56" s="90"/>
      <c r="H56" s="90"/>
      <c r="I56" s="85"/>
      <c r="J56" s="85"/>
    </row>
    <row r="57" spans="2:10" x14ac:dyDescent="0.2">
      <c r="B57" s="91"/>
      <c r="C57" s="90"/>
      <c r="D57" s="90"/>
      <c r="E57" s="90"/>
      <c r="F57" s="90"/>
      <c r="G57" s="90"/>
      <c r="H57" s="90"/>
      <c r="I57" s="85"/>
      <c r="J57" s="85"/>
    </row>
    <row r="58" spans="2:10" x14ac:dyDescent="0.2">
      <c r="B58" s="91"/>
      <c r="C58" s="90"/>
      <c r="D58" s="90"/>
      <c r="E58" s="90"/>
      <c r="F58" s="90"/>
      <c r="G58" s="90"/>
      <c r="H58" s="90"/>
      <c r="I58" s="85"/>
      <c r="J58" s="85"/>
    </row>
    <row r="59" spans="2:10" ht="15" x14ac:dyDescent="0.2">
      <c r="B59" s="92" t="s">
        <v>74</v>
      </c>
      <c r="C59" s="93" t="e">
        <v>#REF!</v>
      </c>
      <c r="D59" s="93"/>
      <c r="E59" s="90"/>
      <c r="F59" s="90"/>
      <c r="G59" s="90"/>
      <c r="H59" s="90"/>
      <c r="I59" s="85"/>
      <c r="J59" s="85"/>
    </row>
    <row r="60" spans="2:10" ht="15" x14ac:dyDescent="0.2">
      <c r="B60" s="92" t="s">
        <v>75</v>
      </c>
      <c r="C60" s="94" t="e">
        <f>+J26/C59</f>
        <v>#REF!</v>
      </c>
      <c r="D60" s="94"/>
      <c r="E60" s="90"/>
      <c r="F60" s="90"/>
      <c r="G60" s="90"/>
      <c r="H60" s="90"/>
      <c r="I60" s="85"/>
      <c r="J60" s="85"/>
    </row>
    <row r="61" spans="2:10" x14ac:dyDescent="0.2">
      <c r="B61" s="85"/>
      <c r="C61" s="85"/>
      <c r="D61" s="85"/>
      <c r="E61" s="90"/>
      <c r="F61" s="90"/>
      <c r="G61" s="90"/>
      <c r="H61" s="90"/>
      <c r="I61" s="85"/>
      <c r="J61" s="85"/>
    </row>
    <row r="62" spans="2:10" x14ac:dyDescent="0.2">
      <c r="B62" s="85"/>
      <c r="C62" s="85"/>
      <c r="D62" s="85"/>
      <c r="E62" s="90"/>
      <c r="F62" s="90"/>
      <c r="G62" s="90"/>
      <c r="H62" s="90"/>
      <c r="I62" s="85"/>
      <c r="J62" s="85"/>
    </row>
    <row r="63" spans="2:10" x14ac:dyDescent="0.2">
      <c r="B63" s="85"/>
      <c r="C63" s="85"/>
      <c r="D63" s="85"/>
      <c r="E63" s="90"/>
      <c r="F63" s="90"/>
      <c r="G63" s="90"/>
      <c r="H63" s="90"/>
      <c r="I63" s="85"/>
      <c r="J63" s="85"/>
    </row>
    <row r="64" spans="2:10" x14ac:dyDescent="0.2">
      <c r="B64" s="85"/>
      <c r="C64" s="85"/>
      <c r="D64" s="85"/>
      <c r="E64" s="90"/>
      <c r="F64" s="90"/>
      <c r="G64" s="90"/>
      <c r="H64" s="90"/>
      <c r="I64" s="85"/>
      <c r="J64" s="85"/>
    </row>
    <row r="65" spans="2:10" x14ac:dyDescent="0.2">
      <c r="B65" s="85"/>
      <c r="C65" s="85"/>
      <c r="D65" s="85"/>
      <c r="E65" s="90"/>
      <c r="F65" s="90"/>
      <c r="G65" s="90"/>
      <c r="H65" s="90"/>
      <c r="I65" s="85"/>
      <c r="J65" s="85"/>
    </row>
    <row r="66" spans="2:10" x14ac:dyDescent="0.2">
      <c r="B66" s="85"/>
      <c r="C66" s="85"/>
      <c r="D66" s="85"/>
      <c r="E66" s="90"/>
      <c r="F66" s="90"/>
      <c r="G66" s="90"/>
      <c r="H66" s="90"/>
      <c r="I66" s="85"/>
      <c r="J66" s="85"/>
    </row>
    <row r="67" spans="2:10" x14ac:dyDescent="0.2">
      <c r="B67" s="85"/>
      <c r="C67" s="85"/>
      <c r="D67" s="85"/>
      <c r="E67" s="90"/>
      <c r="F67" s="90"/>
      <c r="G67" s="90"/>
      <c r="H67" s="90"/>
      <c r="I67" s="85"/>
      <c r="J67" s="85"/>
    </row>
    <row r="68" spans="2:10" x14ac:dyDescent="0.2">
      <c r="B68" s="85"/>
      <c r="C68" s="85"/>
      <c r="D68" s="85"/>
      <c r="E68" s="90"/>
      <c r="F68" s="90"/>
      <c r="G68" s="90"/>
      <c r="H68" s="90"/>
      <c r="I68" s="85"/>
      <c r="J68" s="85"/>
    </row>
    <row r="69" spans="2:10" x14ac:dyDescent="0.2">
      <c r="B69" s="85"/>
      <c r="C69" s="85"/>
      <c r="D69" s="85"/>
      <c r="E69" s="90"/>
      <c r="F69" s="90"/>
      <c r="G69" s="90"/>
      <c r="H69" s="90"/>
      <c r="I69" s="85"/>
      <c r="J69" s="85"/>
    </row>
    <row r="70" spans="2:10" x14ac:dyDescent="0.2">
      <c r="E70" s="95"/>
      <c r="F70" s="95"/>
      <c r="G70" s="95"/>
      <c r="H70" s="95"/>
    </row>
    <row r="71" spans="2:10" x14ac:dyDescent="0.2">
      <c r="E71" s="95"/>
      <c r="F71" s="95"/>
      <c r="G71" s="95"/>
      <c r="H71" s="95"/>
    </row>
    <row r="72" spans="2:10" x14ac:dyDescent="0.2">
      <c r="E72" s="95"/>
      <c r="F72" s="95"/>
      <c r="G72" s="95"/>
      <c r="H72" s="95"/>
    </row>
    <row r="73" spans="2:10" x14ac:dyDescent="0.2">
      <c r="E73" s="95"/>
      <c r="F73" s="95"/>
      <c r="G73" s="95"/>
      <c r="H73" s="95"/>
    </row>
    <row r="74" spans="2:10" x14ac:dyDescent="0.2">
      <c r="E74" s="95"/>
      <c r="F74" s="95"/>
      <c r="G74" s="95"/>
      <c r="H74" s="95"/>
    </row>
    <row r="75" spans="2:10" x14ac:dyDescent="0.2">
      <c r="E75" s="95"/>
      <c r="F75" s="95"/>
      <c r="G75" s="95"/>
      <c r="H75" s="95"/>
    </row>
    <row r="76" spans="2:10" x14ac:dyDescent="0.2">
      <c r="E76" s="95"/>
      <c r="F76" s="95"/>
      <c r="G76" s="95"/>
      <c r="H76" s="95"/>
    </row>
    <row r="77" spans="2:10" x14ac:dyDescent="0.2">
      <c r="E77" s="95"/>
      <c r="F77" s="95"/>
      <c r="G77" s="95"/>
      <c r="H77" s="95"/>
    </row>
    <row r="78" spans="2:10" x14ac:dyDescent="0.2">
      <c r="E78" s="95"/>
      <c r="F78" s="95"/>
      <c r="G78" s="95"/>
      <c r="H78" s="95"/>
    </row>
    <row r="79" spans="2:10" x14ac:dyDescent="0.2">
      <c r="E79" s="95"/>
      <c r="F79" s="95"/>
      <c r="G79" s="95"/>
      <c r="H79" s="95"/>
    </row>
    <row r="80" spans="2:10" x14ac:dyDescent="0.2">
      <c r="E80" s="95"/>
      <c r="F80" s="95"/>
      <c r="G80" s="95"/>
      <c r="H80" s="95"/>
    </row>
    <row r="81" spans="5:8" x14ac:dyDescent="0.2">
      <c r="E81" s="95"/>
      <c r="F81" s="95"/>
      <c r="G81" s="95"/>
      <c r="H81" s="95"/>
    </row>
    <row r="82" spans="5:8" x14ac:dyDescent="0.2">
      <c r="E82" s="95"/>
      <c r="F82" s="95"/>
      <c r="G82" s="95"/>
      <c r="H82" s="95"/>
    </row>
    <row r="83" spans="5:8" x14ac:dyDescent="0.2">
      <c r="E83" s="95"/>
      <c r="F83" s="95"/>
      <c r="G83" s="95"/>
      <c r="H83" s="95"/>
    </row>
    <row r="84" spans="5:8" x14ac:dyDescent="0.2">
      <c r="E84" s="95"/>
      <c r="F84" s="95"/>
      <c r="G84" s="95"/>
      <c r="H84" s="95"/>
    </row>
    <row r="85" spans="5:8" x14ac:dyDescent="0.2">
      <c r="E85" s="95"/>
      <c r="F85" s="95"/>
      <c r="G85" s="95"/>
      <c r="H85" s="95"/>
    </row>
    <row r="86" spans="5:8" x14ac:dyDescent="0.2">
      <c r="E86" s="95"/>
      <c r="F86" s="95"/>
      <c r="G86" s="95"/>
      <c r="H86" s="95"/>
    </row>
    <row r="87" spans="5:8" x14ac:dyDescent="0.2">
      <c r="E87" s="95"/>
      <c r="F87" s="95"/>
      <c r="G87" s="95"/>
      <c r="H87" s="95"/>
    </row>
    <row r="88" spans="5:8" x14ac:dyDescent="0.2">
      <c r="E88" s="95"/>
      <c r="F88" s="95"/>
      <c r="G88" s="95"/>
      <c r="H88" s="95"/>
    </row>
    <row r="89" spans="5:8" x14ac:dyDescent="0.2">
      <c r="E89" s="95"/>
      <c r="F89" s="95"/>
      <c r="G89" s="95"/>
      <c r="H89" s="95"/>
    </row>
    <row r="90" spans="5:8" x14ac:dyDescent="0.2">
      <c r="E90" s="95"/>
      <c r="F90" s="95"/>
      <c r="G90" s="95"/>
      <c r="H90" s="95"/>
    </row>
    <row r="91" spans="5:8" x14ac:dyDescent="0.2">
      <c r="E91" s="95"/>
      <c r="F91" s="95"/>
      <c r="G91" s="95"/>
      <c r="H91" s="95"/>
    </row>
    <row r="92" spans="5:8" x14ac:dyDescent="0.2">
      <c r="E92" s="95"/>
      <c r="F92" s="95"/>
      <c r="G92" s="95"/>
      <c r="H92" s="95"/>
    </row>
    <row r="93" spans="5:8" x14ac:dyDescent="0.2">
      <c r="E93" s="95"/>
      <c r="F93" s="95"/>
      <c r="G93" s="95"/>
      <c r="H93" s="95"/>
    </row>
    <row r="94" spans="5:8" x14ac:dyDescent="0.2">
      <c r="E94" s="95"/>
      <c r="F94" s="95"/>
      <c r="G94" s="95"/>
      <c r="H94" s="95"/>
    </row>
    <row r="95" spans="5:8" x14ac:dyDescent="0.2">
      <c r="E95" s="95"/>
      <c r="F95" s="95"/>
      <c r="G95" s="95"/>
      <c r="H95" s="95"/>
    </row>
    <row r="96" spans="5:8" x14ac:dyDescent="0.2">
      <c r="E96" s="95"/>
      <c r="F96" s="95"/>
      <c r="G96" s="95"/>
      <c r="H96" s="95"/>
    </row>
    <row r="97" spans="5:8" x14ac:dyDescent="0.2">
      <c r="E97" s="95"/>
      <c r="F97" s="95"/>
      <c r="G97" s="95"/>
      <c r="H97" s="95"/>
    </row>
    <row r="98" spans="5:8" x14ac:dyDescent="0.2">
      <c r="E98" s="95"/>
      <c r="F98" s="95"/>
      <c r="G98" s="95"/>
      <c r="H98" s="95"/>
    </row>
    <row r="99" spans="5:8" x14ac:dyDescent="0.2">
      <c r="E99" s="95"/>
      <c r="F99" s="95"/>
      <c r="G99" s="95"/>
      <c r="H99" s="95"/>
    </row>
    <row r="100" spans="5:8" x14ac:dyDescent="0.2">
      <c r="E100" s="95"/>
      <c r="F100" s="95"/>
      <c r="G100" s="95"/>
      <c r="H100" s="95"/>
    </row>
    <row r="101" spans="5:8" x14ac:dyDescent="0.2">
      <c r="E101" s="95"/>
      <c r="F101" s="95"/>
      <c r="G101" s="95"/>
      <c r="H101" s="95"/>
    </row>
    <row r="102" spans="5:8" x14ac:dyDescent="0.2">
      <c r="E102" s="95"/>
      <c r="F102" s="95"/>
      <c r="G102" s="95"/>
      <c r="H102" s="95"/>
    </row>
    <row r="103" spans="5:8" x14ac:dyDescent="0.2">
      <c r="E103" s="95"/>
      <c r="F103" s="95"/>
      <c r="G103" s="95"/>
      <c r="H103" s="95"/>
    </row>
    <row r="104" spans="5:8" x14ac:dyDescent="0.2">
      <c r="E104" s="95"/>
      <c r="F104" s="95"/>
      <c r="G104" s="95"/>
      <c r="H104" s="95"/>
    </row>
    <row r="105" spans="5:8" x14ac:dyDescent="0.2">
      <c r="E105" s="95"/>
      <c r="F105" s="95"/>
      <c r="G105" s="95"/>
      <c r="H105" s="95"/>
    </row>
    <row r="106" spans="5:8" x14ac:dyDescent="0.2">
      <c r="E106" s="95"/>
      <c r="F106" s="95"/>
      <c r="G106" s="95"/>
      <c r="H106" s="95"/>
    </row>
    <row r="107" spans="5:8" x14ac:dyDescent="0.2">
      <c r="E107" s="95"/>
      <c r="F107" s="95"/>
      <c r="G107" s="95"/>
      <c r="H107" s="95"/>
    </row>
    <row r="108" spans="5:8" x14ac:dyDescent="0.2">
      <c r="E108" s="95"/>
      <c r="F108" s="95"/>
      <c r="G108" s="95"/>
      <c r="H108" s="95"/>
    </row>
    <row r="109" spans="5:8" x14ac:dyDescent="0.2">
      <c r="E109" s="95"/>
      <c r="F109" s="95"/>
      <c r="G109" s="95"/>
      <c r="H109" s="95"/>
    </row>
    <row r="110" spans="5:8" x14ac:dyDescent="0.2">
      <c r="E110" s="95"/>
      <c r="F110" s="95"/>
      <c r="G110" s="95"/>
      <c r="H110" s="95"/>
    </row>
    <row r="111" spans="5:8" x14ac:dyDescent="0.2">
      <c r="E111" s="95"/>
      <c r="F111" s="95"/>
      <c r="G111" s="95"/>
      <c r="H111" s="95"/>
    </row>
    <row r="112" spans="5:8" x14ac:dyDescent="0.2">
      <c r="E112" s="95"/>
      <c r="F112" s="95"/>
      <c r="G112" s="95"/>
      <c r="H112" s="95"/>
    </row>
    <row r="113" spans="5:8" x14ac:dyDescent="0.2">
      <c r="E113" s="95"/>
      <c r="F113" s="95"/>
      <c r="G113" s="95"/>
      <c r="H113" s="95"/>
    </row>
    <row r="114" spans="5:8" x14ac:dyDescent="0.2">
      <c r="E114" s="95"/>
      <c r="F114" s="95"/>
      <c r="G114" s="95"/>
      <c r="H114" s="95"/>
    </row>
    <row r="115" spans="5:8" x14ac:dyDescent="0.2">
      <c r="E115" s="95"/>
      <c r="F115" s="95"/>
      <c r="G115" s="95"/>
      <c r="H115" s="95"/>
    </row>
    <row r="116" spans="5:8" x14ac:dyDescent="0.2">
      <c r="E116" s="95"/>
      <c r="F116" s="95"/>
      <c r="G116" s="95"/>
      <c r="H116" s="95"/>
    </row>
    <row r="117" spans="5:8" x14ac:dyDescent="0.2">
      <c r="E117" s="95"/>
      <c r="F117" s="95"/>
      <c r="G117" s="95"/>
      <c r="H117" s="95"/>
    </row>
    <row r="118" spans="5:8" x14ac:dyDescent="0.2">
      <c r="E118" s="95"/>
      <c r="F118" s="95"/>
      <c r="G118" s="95"/>
      <c r="H118" s="95"/>
    </row>
    <row r="119" spans="5:8" x14ac:dyDescent="0.2">
      <c r="E119" s="95"/>
      <c r="F119" s="95"/>
      <c r="G119" s="95"/>
      <c r="H119" s="95"/>
    </row>
    <row r="120" spans="5:8" x14ac:dyDescent="0.2">
      <c r="E120" s="95"/>
      <c r="F120" s="95"/>
      <c r="G120" s="95"/>
      <c r="H120" s="95"/>
    </row>
    <row r="121" spans="5:8" x14ac:dyDescent="0.2">
      <c r="E121" s="95"/>
      <c r="F121" s="95"/>
      <c r="G121" s="95"/>
      <c r="H121" s="95"/>
    </row>
    <row r="122" spans="5:8" x14ac:dyDescent="0.2">
      <c r="E122" s="95"/>
      <c r="F122" s="95"/>
      <c r="G122" s="95"/>
      <c r="H122" s="95"/>
    </row>
    <row r="123" spans="5:8" x14ac:dyDescent="0.2">
      <c r="E123" s="95"/>
      <c r="F123" s="95"/>
      <c r="G123" s="95"/>
      <c r="H123" s="95"/>
    </row>
    <row r="124" spans="5:8" x14ac:dyDescent="0.2">
      <c r="E124" s="95"/>
      <c r="F124" s="95"/>
      <c r="G124" s="95"/>
      <c r="H124" s="95"/>
    </row>
    <row r="125" spans="5:8" x14ac:dyDescent="0.2">
      <c r="E125" s="95"/>
      <c r="F125" s="95"/>
      <c r="G125" s="95"/>
      <c r="H125" s="95"/>
    </row>
    <row r="126" spans="5:8" x14ac:dyDescent="0.2">
      <c r="E126" s="95"/>
      <c r="F126" s="95"/>
      <c r="G126" s="95"/>
      <c r="H126" s="95"/>
    </row>
    <row r="127" spans="5:8" x14ac:dyDescent="0.2">
      <c r="E127" s="95"/>
      <c r="F127" s="95"/>
      <c r="G127" s="95"/>
      <c r="H127" s="95"/>
    </row>
    <row r="128" spans="5:8" x14ac:dyDescent="0.2">
      <c r="E128" s="95"/>
      <c r="F128" s="95"/>
      <c r="G128" s="95"/>
      <c r="H128" s="95"/>
    </row>
    <row r="129" spans="5:8" x14ac:dyDescent="0.2">
      <c r="E129" s="95"/>
      <c r="F129" s="95"/>
      <c r="G129" s="95"/>
      <c r="H129" s="95"/>
    </row>
    <row r="130" spans="5:8" x14ac:dyDescent="0.2">
      <c r="E130" s="95"/>
      <c r="F130" s="95"/>
      <c r="G130" s="95"/>
      <c r="H130" s="95"/>
    </row>
    <row r="131" spans="5:8" x14ac:dyDescent="0.2">
      <c r="E131" s="95"/>
      <c r="F131" s="95"/>
      <c r="G131" s="95"/>
      <c r="H131" s="95"/>
    </row>
    <row r="132" spans="5:8" x14ac:dyDescent="0.2">
      <c r="E132" s="95"/>
      <c r="F132" s="95"/>
      <c r="G132" s="95"/>
      <c r="H132" s="95"/>
    </row>
    <row r="133" spans="5:8" x14ac:dyDescent="0.2">
      <c r="E133" s="95"/>
      <c r="F133" s="95"/>
      <c r="G133" s="95"/>
      <c r="H133" s="95"/>
    </row>
    <row r="134" spans="5:8" x14ac:dyDescent="0.2">
      <c r="E134" s="95"/>
      <c r="F134" s="95"/>
      <c r="G134" s="95"/>
      <c r="H134" s="95"/>
    </row>
    <row r="135" spans="5:8" x14ac:dyDescent="0.2">
      <c r="E135" s="95"/>
      <c r="F135" s="95"/>
      <c r="G135" s="95"/>
      <c r="H135" s="95"/>
    </row>
    <row r="136" spans="5:8" x14ac:dyDescent="0.2">
      <c r="E136" s="95"/>
      <c r="F136" s="95"/>
      <c r="G136" s="95"/>
      <c r="H136" s="95"/>
    </row>
    <row r="137" spans="5:8" x14ac:dyDescent="0.2">
      <c r="E137" s="95"/>
      <c r="F137" s="95"/>
      <c r="G137" s="95"/>
      <c r="H137" s="95"/>
    </row>
    <row r="138" spans="5:8" x14ac:dyDescent="0.2">
      <c r="E138" s="95"/>
      <c r="F138" s="95"/>
      <c r="G138" s="95"/>
      <c r="H138" s="95"/>
    </row>
    <row r="139" spans="5:8" x14ac:dyDescent="0.2">
      <c r="E139" s="95"/>
      <c r="F139" s="95"/>
      <c r="G139" s="95"/>
      <c r="H139" s="95"/>
    </row>
    <row r="140" spans="5:8" x14ac:dyDescent="0.2">
      <c r="E140" s="95"/>
      <c r="F140" s="95"/>
      <c r="G140" s="95"/>
      <c r="H140" s="95"/>
    </row>
    <row r="141" spans="5:8" x14ac:dyDescent="0.2">
      <c r="E141" s="95"/>
      <c r="F141" s="95"/>
      <c r="G141" s="95"/>
      <c r="H141" s="95"/>
    </row>
    <row r="142" spans="5:8" x14ac:dyDescent="0.2">
      <c r="E142" s="95"/>
      <c r="F142" s="95"/>
      <c r="G142" s="95"/>
      <c r="H142" s="95"/>
    </row>
    <row r="143" spans="5:8" x14ac:dyDescent="0.2">
      <c r="E143" s="95"/>
      <c r="F143" s="95"/>
      <c r="G143" s="95"/>
      <c r="H143" s="95"/>
    </row>
    <row r="144" spans="5:8" x14ac:dyDescent="0.2">
      <c r="E144" s="95"/>
      <c r="F144" s="95"/>
      <c r="G144" s="95"/>
      <c r="H144" s="95"/>
    </row>
    <row r="145" spans="5:8" x14ac:dyDescent="0.2">
      <c r="E145" s="95"/>
      <c r="F145" s="95"/>
      <c r="G145" s="95"/>
      <c r="H145" s="95"/>
    </row>
    <row r="146" spans="5:8" x14ac:dyDescent="0.2">
      <c r="E146" s="95"/>
      <c r="F146" s="95"/>
      <c r="G146" s="95"/>
      <c r="H146" s="95"/>
    </row>
    <row r="147" spans="5:8" x14ac:dyDescent="0.2">
      <c r="E147" s="95"/>
      <c r="F147" s="95"/>
      <c r="G147" s="95"/>
      <c r="H147" s="95"/>
    </row>
    <row r="148" spans="5:8" x14ac:dyDescent="0.2">
      <c r="E148" s="95"/>
      <c r="F148" s="95"/>
      <c r="G148" s="95"/>
      <c r="H148" s="95"/>
    </row>
    <row r="149" spans="5:8" x14ac:dyDescent="0.2">
      <c r="E149" s="95"/>
      <c r="F149" s="95"/>
      <c r="G149" s="95"/>
      <c r="H149" s="95"/>
    </row>
    <row r="150" spans="5:8" x14ac:dyDescent="0.2">
      <c r="E150" s="95"/>
      <c r="F150" s="95"/>
      <c r="G150" s="95"/>
      <c r="H150" s="95"/>
    </row>
    <row r="151" spans="5:8" x14ac:dyDescent="0.2">
      <c r="E151" s="95"/>
      <c r="F151" s="95"/>
      <c r="G151" s="95"/>
      <c r="H151" s="95"/>
    </row>
    <row r="152" spans="5:8" x14ac:dyDescent="0.2">
      <c r="E152" s="95"/>
      <c r="F152" s="95"/>
      <c r="G152" s="95"/>
      <c r="H152" s="95"/>
    </row>
    <row r="153" spans="5:8" x14ac:dyDescent="0.2">
      <c r="E153" s="95"/>
      <c r="F153" s="95"/>
      <c r="G153" s="95"/>
      <c r="H153" s="95"/>
    </row>
    <row r="154" spans="5:8" x14ac:dyDescent="0.2">
      <c r="E154" s="95"/>
      <c r="F154" s="95"/>
      <c r="G154" s="95"/>
      <c r="H154" s="95"/>
    </row>
    <row r="155" spans="5:8" x14ac:dyDescent="0.2">
      <c r="E155" s="95"/>
      <c r="F155" s="95"/>
      <c r="G155" s="95"/>
      <c r="H155" s="95"/>
    </row>
    <row r="156" spans="5:8" x14ac:dyDescent="0.2">
      <c r="E156" s="95"/>
      <c r="F156" s="95"/>
      <c r="G156" s="95"/>
      <c r="H156" s="95"/>
    </row>
    <row r="157" spans="5:8" x14ac:dyDescent="0.2">
      <c r="E157" s="95"/>
      <c r="F157" s="95"/>
      <c r="G157" s="95"/>
      <c r="H157" s="95"/>
    </row>
    <row r="158" spans="5:8" x14ac:dyDescent="0.2">
      <c r="E158" s="95"/>
      <c r="F158" s="95"/>
      <c r="G158" s="95"/>
      <c r="H158" s="95"/>
    </row>
    <row r="159" spans="5:8" x14ac:dyDescent="0.2">
      <c r="E159" s="95"/>
      <c r="F159" s="95"/>
      <c r="G159" s="95"/>
      <c r="H159" s="95"/>
    </row>
    <row r="160" spans="5:8" x14ac:dyDescent="0.2">
      <c r="E160" s="95"/>
      <c r="F160" s="95"/>
      <c r="G160" s="95"/>
      <c r="H160" s="95"/>
    </row>
    <row r="161" spans="5:8" x14ac:dyDescent="0.2">
      <c r="E161" s="95"/>
      <c r="F161" s="95"/>
      <c r="G161" s="95"/>
      <c r="H161" s="95"/>
    </row>
    <row r="162" spans="5:8" x14ac:dyDescent="0.2">
      <c r="E162" s="95"/>
      <c r="F162" s="95"/>
      <c r="G162" s="95"/>
      <c r="H162" s="95"/>
    </row>
    <row r="163" spans="5:8" x14ac:dyDescent="0.2">
      <c r="E163" s="95"/>
      <c r="F163" s="95"/>
      <c r="G163" s="95"/>
      <c r="H163" s="95"/>
    </row>
    <row r="164" spans="5:8" x14ac:dyDescent="0.2">
      <c r="E164" s="95"/>
      <c r="F164" s="95"/>
      <c r="G164" s="95"/>
      <c r="H164" s="95"/>
    </row>
    <row r="165" spans="5:8" x14ac:dyDescent="0.2">
      <c r="E165" s="95"/>
      <c r="F165" s="95"/>
      <c r="G165" s="95"/>
      <c r="H165" s="95"/>
    </row>
    <row r="166" spans="5:8" x14ac:dyDescent="0.2">
      <c r="E166" s="95"/>
      <c r="F166" s="95"/>
      <c r="G166" s="95"/>
      <c r="H166" s="95"/>
    </row>
    <row r="167" spans="5:8" x14ac:dyDescent="0.2">
      <c r="E167" s="95"/>
      <c r="F167" s="95"/>
      <c r="G167" s="95"/>
      <c r="H167" s="95"/>
    </row>
    <row r="168" spans="5:8" x14ac:dyDescent="0.2">
      <c r="E168" s="95"/>
      <c r="F168" s="95"/>
      <c r="G168" s="95"/>
      <c r="H168" s="95"/>
    </row>
    <row r="169" spans="5:8" x14ac:dyDescent="0.2">
      <c r="E169" s="95"/>
      <c r="F169" s="95"/>
      <c r="G169" s="95"/>
      <c r="H169" s="95"/>
    </row>
    <row r="170" spans="5:8" x14ac:dyDescent="0.2">
      <c r="E170" s="95"/>
      <c r="F170" s="95"/>
      <c r="G170" s="95"/>
      <c r="H170" s="95"/>
    </row>
    <row r="171" spans="5:8" x14ac:dyDescent="0.2">
      <c r="E171" s="95"/>
      <c r="F171" s="95"/>
      <c r="G171" s="95"/>
      <c r="H171" s="95"/>
    </row>
    <row r="172" spans="5:8" x14ac:dyDescent="0.2">
      <c r="E172" s="95"/>
      <c r="F172" s="95"/>
      <c r="G172" s="95"/>
      <c r="H172" s="95"/>
    </row>
    <row r="173" spans="5:8" x14ac:dyDescent="0.2">
      <c r="E173" s="95"/>
      <c r="F173" s="95"/>
      <c r="G173" s="95"/>
      <c r="H173" s="95"/>
    </row>
    <row r="174" spans="5:8" x14ac:dyDescent="0.2">
      <c r="E174" s="95"/>
      <c r="F174" s="95"/>
      <c r="G174" s="95"/>
      <c r="H174" s="95"/>
    </row>
    <row r="175" spans="5:8" x14ac:dyDescent="0.2">
      <c r="E175" s="95"/>
      <c r="F175" s="95"/>
      <c r="G175" s="95"/>
      <c r="H175" s="95"/>
    </row>
    <row r="176" spans="5:8" x14ac:dyDescent="0.2">
      <c r="E176" s="95"/>
      <c r="F176" s="95"/>
      <c r="G176" s="95"/>
      <c r="H176" s="95"/>
    </row>
    <row r="177" spans="5:8" x14ac:dyDescent="0.2">
      <c r="E177" s="95"/>
      <c r="F177" s="95"/>
      <c r="G177" s="95"/>
      <c r="H177" s="95"/>
    </row>
    <row r="178" spans="5:8" x14ac:dyDescent="0.2">
      <c r="E178" s="95"/>
      <c r="F178" s="95"/>
      <c r="G178" s="95"/>
      <c r="H178" s="95"/>
    </row>
    <row r="179" spans="5:8" x14ac:dyDescent="0.2">
      <c r="E179" s="95"/>
      <c r="F179" s="95"/>
      <c r="G179" s="95"/>
      <c r="H179" s="95"/>
    </row>
    <row r="180" spans="5:8" x14ac:dyDescent="0.2">
      <c r="E180" s="95"/>
      <c r="F180" s="95"/>
      <c r="G180" s="95"/>
      <c r="H180" s="95"/>
    </row>
    <row r="181" spans="5:8" x14ac:dyDescent="0.2">
      <c r="E181" s="95"/>
      <c r="F181" s="95"/>
      <c r="G181" s="95"/>
      <c r="H181" s="95"/>
    </row>
    <row r="182" spans="5:8" x14ac:dyDescent="0.2">
      <c r="E182" s="95"/>
      <c r="F182" s="95"/>
      <c r="G182" s="95"/>
      <c r="H182" s="95"/>
    </row>
    <row r="183" spans="5:8" x14ac:dyDescent="0.2">
      <c r="E183" s="95"/>
      <c r="F183" s="95"/>
      <c r="G183" s="95"/>
      <c r="H183" s="95"/>
    </row>
    <row r="184" spans="5:8" x14ac:dyDescent="0.2">
      <c r="E184" s="95"/>
      <c r="F184" s="95"/>
      <c r="G184" s="95"/>
      <c r="H184" s="95"/>
    </row>
    <row r="185" spans="5:8" x14ac:dyDescent="0.2">
      <c r="E185" s="95"/>
      <c r="F185" s="95"/>
      <c r="G185" s="95"/>
      <c r="H185" s="95"/>
    </row>
    <row r="186" spans="5:8" x14ac:dyDescent="0.2">
      <c r="E186" s="95"/>
      <c r="F186" s="95"/>
      <c r="G186" s="95"/>
      <c r="H186" s="95"/>
    </row>
    <row r="187" spans="5:8" x14ac:dyDescent="0.2">
      <c r="E187" s="95"/>
      <c r="F187" s="95"/>
      <c r="G187" s="95"/>
      <c r="H187" s="95"/>
    </row>
    <row r="188" spans="5:8" x14ac:dyDescent="0.2">
      <c r="E188" s="95"/>
      <c r="F188" s="95"/>
      <c r="G188" s="95"/>
      <c r="H188" s="95"/>
    </row>
    <row r="189" spans="5:8" x14ac:dyDescent="0.2">
      <c r="E189" s="95"/>
      <c r="F189" s="95"/>
      <c r="G189" s="95"/>
      <c r="H189" s="95"/>
    </row>
    <row r="190" spans="5:8" x14ac:dyDescent="0.2">
      <c r="E190" s="95"/>
      <c r="F190" s="95"/>
      <c r="G190" s="95"/>
      <c r="H190" s="95"/>
    </row>
    <row r="191" spans="5:8" x14ac:dyDescent="0.2">
      <c r="E191" s="95"/>
      <c r="F191" s="95"/>
      <c r="G191" s="95"/>
      <c r="H191" s="95"/>
    </row>
    <row r="192" spans="5:8" x14ac:dyDescent="0.2">
      <c r="E192" s="95"/>
      <c r="F192" s="95"/>
      <c r="G192" s="95"/>
      <c r="H192" s="95"/>
    </row>
    <row r="193" spans="5:8" x14ac:dyDescent="0.2">
      <c r="E193" s="95"/>
      <c r="F193" s="95"/>
      <c r="G193" s="95"/>
      <c r="H193" s="95"/>
    </row>
    <row r="194" spans="5:8" x14ac:dyDescent="0.2">
      <c r="E194" s="95"/>
      <c r="F194" s="95"/>
      <c r="G194" s="95"/>
      <c r="H194" s="95"/>
    </row>
    <row r="195" spans="5:8" x14ac:dyDescent="0.2">
      <c r="E195" s="95"/>
      <c r="F195" s="95"/>
      <c r="G195" s="95"/>
      <c r="H195" s="95"/>
    </row>
    <row r="196" spans="5:8" x14ac:dyDescent="0.2">
      <c r="E196" s="95"/>
      <c r="F196" s="95"/>
      <c r="G196" s="95"/>
      <c r="H196" s="95"/>
    </row>
    <row r="197" spans="5:8" x14ac:dyDescent="0.2">
      <c r="E197" s="95"/>
      <c r="F197" s="95"/>
      <c r="G197" s="95"/>
      <c r="H197" s="95"/>
    </row>
    <row r="198" spans="5:8" x14ac:dyDescent="0.2">
      <c r="E198" s="95"/>
      <c r="F198" s="95"/>
      <c r="G198" s="95"/>
      <c r="H198" s="95"/>
    </row>
    <row r="199" spans="5:8" x14ac:dyDescent="0.2">
      <c r="E199" s="95"/>
      <c r="F199" s="95"/>
      <c r="G199" s="95"/>
      <c r="H199" s="95"/>
    </row>
    <row r="200" spans="5:8" x14ac:dyDescent="0.2">
      <c r="E200" s="95"/>
      <c r="F200" s="95"/>
      <c r="G200" s="95"/>
      <c r="H200" s="95"/>
    </row>
    <row r="201" spans="5:8" x14ac:dyDescent="0.2">
      <c r="E201" s="95"/>
      <c r="F201" s="95"/>
      <c r="G201" s="95"/>
      <c r="H201" s="95"/>
    </row>
    <row r="202" spans="5:8" x14ac:dyDescent="0.2">
      <c r="E202" s="95"/>
      <c r="F202" s="95"/>
      <c r="G202" s="95"/>
      <c r="H202" s="95"/>
    </row>
    <row r="203" spans="5:8" x14ac:dyDescent="0.2">
      <c r="E203" s="95"/>
      <c r="F203" s="95"/>
      <c r="G203" s="95"/>
      <c r="H203" s="95"/>
    </row>
    <row r="204" spans="5:8" x14ac:dyDescent="0.2">
      <c r="E204" s="95"/>
      <c r="F204" s="95"/>
      <c r="G204" s="95"/>
      <c r="H204" s="95"/>
    </row>
    <row r="205" spans="5:8" x14ac:dyDescent="0.2">
      <c r="E205" s="95"/>
      <c r="F205" s="95"/>
      <c r="G205" s="95"/>
      <c r="H205" s="95"/>
    </row>
    <row r="206" spans="5:8" x14ac:dyDescent="0.2">
      <c r="E206" s="95"/>
      <c r="F206" s="95"/>
      <c r="G206" s="95"/>
      <c r="H206" s="95"/>
    </row>
    <row r="207" spans="5:8" x14ac:dyDescent="0.2">
      <c r="E207" s="95"/>
      <c r="F207" s="95"/>
      <c r="G207" s="95"/>
      <c r="H207" s="95"/>
    </row>
    <row r="208" spans="5:8" x14ac:dyDescent="0.2">
      <c r="E208" s="95"/>
      <c r="F208" s="95"/>
      <c r="G208" s="95"/>
      <c r="H208" s="95"/>
    </row>
    <row r="209" spans="5:8" x14ac:dyDescent="0.2">
      <c r="E209" s="95"/>
      <c r="F209" s="95"/>
      <c r="G209" s="95"/>
      <c r="H209" s="95"/>
    </row>
    <row r="210" spans="5:8" x14ac:dyDescent="0.2">
      <c r="E210" s="95"/>
      <c r="F210" s="95"/>
      <c r="G210" s="95"/>
      <c r="H210" s="95"/>
    </row>
    <row r="211" spans="5:8" x14ac:dyDescent="0.2">
      <c r="E211" s="95"/>
      <c r="F211" s="95"/>
      <c r="G211" s="95"/>
      <c r="H211" s="95"/>
    </row>
    <row r="212" spans="5:8" x14ac:dyDescent="0.2">
      <c r="E212" s="95"/>
      <c r="F212" s="95"/>
      <c r="G212" s="95"/>
      <c r="H212" s="95"/>
    </row>
    <row r="213" spans="5:8" x14ac:dyDescent="0.2">
      <c r="E213" s="95"/>
      <c r="F213" s="95"/>
      <c r="G213" s="95"/>
      <c r="H213" s="95"/>
    </row>
    <row r="214" spans="5:8" x14ac:dyDescent="0.2">
      <c r="E214" s="95"/>
      <c r="F214" s="95"/>
      <c r="G214" s="95"/>
      <c r="H214" s="95"/>
    </row>
    <row r="215" spans="5:8" x14ac:dyDescent="0.2">
      <c r="E215" s="95"/>
      <c r="F215" s="95"/>
      <c r="G215" s="95"/>
      <c r="H215" s="95"/>
    </row>
    <row r="216" spans="5:8" x14ac:dyDescent="0.2">
      <c r="E216" s="95"/>
      <c r="F216" s="95"/>
      <c r="G216" s="95"/>
      <c r="H216" s="95"/>
    </row>
    <row r="217" spans="5:8" x14ac:dyDescent="0.2">
      <c r="E217" s="95"/>
      <c r="F217" s="95"/>
      <c r="G217" s="95"/>
      <c r="H217" s="95"/>
    </row>
    <row r="218" spans="5:8" x14ac:dyDescent="0.2">
      <c r="E218" s="95"/>
      <c r="F218" s="95"/>
      <c r="G218" s="95"/>
      <c r="H218" s="95"/>
    </row>
    <row r="219" spans="5:8" x14ac:dyDescent="0.2">
      <c r="E219" s="95"/>
      <c r="F219" s="95"/>
      <c r="G219" s="95"/>
      <c r="H219" s="95"/>
    </row>
    <row r="220" spans="5:8" x14ac:dyDescent="0.2">
      <c r="E220" s="95"/>
      <c r="F220" s="95"/>
      <c r="G220" s="95"/>
      <c r="H220" s="95"/>
    </row>
    <row r="221" spans="5:8" x14ac:dyDescent="0.2">
      <c r="E221" s="95"/>
      <c r="F221" s="95"/>
      <c r="G221" s="95"/>
      <c r="H221" s="95"/>
    </row>
    <row r="222" spans="5:8" x14ac:dyDescent="0.2">
      <c r="E222" s="95"/>
      <c r="F222" s="95"/>
      <c r="G222" s="95"/>
      <c r="H222" s="95"/>
    </row>
    <row r="223" spans="5:8" x14ac:dyDescent="0.2">
      <c r="E223" s="95"/>
      <c r="F223" s="95"/>
      <c r="G223" s="95"/>
      <c r="H223" s="95"/>
    </row>
    <row r="224" spans="5:8" x14ac:dyDescent="0.2">
      <c r="E224" s="95"/>
      <c r="F224" s="95"/>
      <c r="G224" s="95"/>
      <c r="H224" s="95"/>
    </row>
    <row r="225" spans="5:8" x14ac:dyDescent="0.2">
      <c r="E225" s="95"/>
      <c r="F225" s="95"/>
      <c r="G225" s="95"/>
      <c r="H225" s="95"/>
    </row>
    <row r="226" spans="5:8" x14ac:dyDescent="0.2">
      <c r="E226" s="95"/>
      <c r="F226" s="95"/>
      <c r="G226" s="95"/>
      <c r="H226" s="95"/>
    </row>
    <row r="227" spans="5:8" x14ac:dyDescent="0.2">
      <c r="E227" s="95"/>
      <c r="F227" s="95"/>
      <c r="G227" s="95"/>
      <c r="H227" s="95"/>
    </row>
    <row r="228" spans="5:8" x14ac:dyDescent="0.2">
      <c r="E228" s="95"/>
      <c r="F228" s="95"/>
      <c r="G228" s="95"/>
      <c r="H228" s="95"/>
    </row>
    <row r="229" spans="5:8" x14ac:dyDescent="0.2">
      <c r="E229" s="95"/>
      <c r="F229" s="95"/>
      <c r="G229" s="95"/>
      <c r="H229" s="95"/>
    </row>
    <row r="230" spans="5:8" x14ac:dyDescent="0.2">
      <c r="E230" s="95"/>
      <c r="F230" s="95"/>
      <c r="G230" s="95"/>
      <c r="H230" s="95"/>
    </row>
    <row r="231" spans="5:8" x14ac:dyDescent="0.2">
      <c r="E231" s="95"/>
      <c r="F231" s="95"/>
      <c r="G231" s="95"/>
      <c r="H231" s="95"/>
    </row>
    <row r="232" spans="5:8" x14ac:dyDescent="0.2">
      <c r="E232" s="95"/>
      <c r="F232" s="95"/>
      <c r="G232" s="95"/>
      <c r="H232" s="95"/>
    </row>
    <row r="233" spans="5:8" x14ac:dyDescent="0.2">
      <c r="E233" s="95"/>
      <c r="F233" s="95"/>
      <c r="G233" s="95"/>
      <c r="H233" s="95"/>
    </row>
    <row r="234" spans="5:8" x14ac:dyDescent="0.2">
      <c r="E234" s="95"/>
      <c r="F234" s="95"/>
      <c r="G234" s="95"/>
      <c r="H234" s="95"/>
    </row>
    <row r="235" spans="5:8" x14ac:dyDescent="0.2">
      <c r="E235" s="95"/>
      <c r="F235" s="95"/>
      <c r="G235" s="95"/>
      <c r="H235" s="95"/>
    </row>
    <row r="236" spans="5:8" x14ac:dyDescent="0.2">
      <c r="E236" s="95"/>
      <c r="F236" s="95"/>
      <c r="G236" s="95"/>
      <c r="H236" s="95"/>
    </row>
    <row r="237" spans="5:8" x14ac:dyDescent="0.2">
      <c r="E237" s="95"/>
      <c r="F237" s="95"/>
      <c r="G237" s="95"/>
      <c r="H237" s="95"/>
    </row>
    <row r="238" spans="5:8" x14ac:dyDescent="0.2">
      <c r="E238" s="95"/>
      <c r="F238" s="95"/>
      <c r="G238" s="95"/>
      <c r="H238" s="95"/>
    </row>
    <row r="239" spans="5:8" x14ac:dyDescent="0.2">
      <c r="E239" s="95"/>
      <c r="F239" s="95"/>
      <c r="G239" s="95"/>
      <c r="H239" s="95"/>
    </row>
    <row r="240" spans="5:8" x14ac:dyDescent="0.2">
      <c r="E240" s="95"/>
      <c r="F240" s="95"/>
      <c r="G240" s="95"/>
      <c r="H240" s="95"/>
    </row>
    <row r="241" spans="5:8" x14ac:dyDescent="0.2">
      <c r="E241" s="95"/>
      <c r="F241" s="95"/>
      <c r="G241" s="95"/>
      <c r="H241" s="95"/>
    </row>
    <row r="242" spans="5:8" x14ac:dyDescent="0.2">
      <c r="E242" s="95"/>
      <c r="F242" s="95"/>
      <c r="G242" s="95"/>
      <c r="H242" s="95"/>
    </row>
    <row r="243" spans="5:8" x14ac:dyDescent="0.2">
      <c r="E243" s="95"/>
      <c r="F243" s="95"/>
      <c r="G243" s="95"/>
      <c r="H243" s="95"/>
    </row>
    <row r="244" spans="5:8" x14ac:dyDescent="0.2">
      <c r="E244" s="95"/>
      <c r="F244" s="95"/>
      <c r="G244" s="95"/>
      <c r="H244" s="95"/>
    </row>
    <row r="245" spans="5:8" x14ac:dyDescent="0.2">
      <c r="E245" s="95"/>
      <c r="F245" s="95"/>
      <c r="G245" s="95"/>
      <c r="H245" s="95"/>
    </row>
    <row r="246" spans="5:8" x14ac:dyDescent="0.2">
      <c r="E246" s="95"/>
      <c r="F246" s="95"/>
      <c r="G246" s="95"/>
      <c r="H246" s="95"/>
    </row>
    <row r="247" spans="5:8" x14ac:dyDescent="0.2">
      <c r="E247" s="95"/>
      <c r="F247" s="95"/>
      <c r="G247" s="95"/>
      <c r="H247" s="95"/>
    </row>
    <row r="248" spans="5:8" x14ac:dyDescent="0.2">
      <c r="E248" s="95"/>
      <c r="F248" s="95"/>
      <c r="G248" s="95"/>
      <c r="H248" s="95"/>
    </row>
    <row r="249" spans="5:8" x14ac:dyDescent="0.2">
      <c r="E249" s="95"/>
      <c r="F249" s="95"/>
      <c r="G249" s="95"/>
      <c r="H249" s="95"/>
    </row>
    <row r="250" spans="5:8" x14ac:dyDescent="0.2">
      <c r="E250" s="95"/>
      <c r="F250" s="95"/>
      <c r="G250" s="95"/>
      <c r="H250" s="95"/>
    </row>
    <row r="251" spans="5:8" x14ac:dyDescent="0.2">
      <c r="E251" s="95"/>
      <c r="F251" s="95"/>
      <c r="G251" s="95"/>
      <c r="H251" s="95"/>
    </row>
    <row r="252" spans="5:8" x14ac:dyDescent="0.2">
      <c r="E252" s="95"/>
      <c r="F252" s="95"/>
      <c r="G252" s="95"/>
      <c r="H252" s="95"/>
    </row>
    <row r="253" spans="5:8" x14ac:dyDescent="0.2">
      <c r="E253" s="95"/>
      <c r="F253" s="95"/>
      <c r="G253" s="95"/>
      <c r="H253" s="95"/>
    </row>
    <row r="254" spans="5:8" x14ac:dyDescent="0.2">
      <c r="E254" s="95"/>
      <c r="F254" s="95"/>
      <c r="G254" s="95"/>
      <c r="H254" s="95"/>
    </row>
    <row r="255" spans="5:8" x14ac:dyDescent="0.2">
      <c r="E255" s="95"/>
      <c r="F255" s="95"/>
      <c r="G255" s="95"/>
      <c r="H255" s="95"/>
    </row>
    <row r="256" spans="5:8" x14ac:dyDescent="0.2">
      <c r="E256" s="95"/>
      <c r="F256" s="95"/>
      <c r="G256" s="95"/>
      <c r="H256" s="95"/>
    </row>
    <row r="257" spans="5:8" x14ac:dyDescent="0.2">
      <c r="E257" s="95"/>
      <c r="F257" s="95"/>
      <c r="G257" s="95"/>
      <c r="H257" s="95"/>
    </row>
    <row r="258" spans="5:8" x14ac:dyDescent="0.2">
      <c r="E258" s="95"/>
      <c r="F258" s="95"/>
      <c r="G258" s="95"/>
      <c r="H258" s="95"/>
    </row>
    <row r="259" spans="5:8" x14ac:dyDescent="0.2">
      <c r="E259" s="95"/>
      <c r="F259" s="95"/>
      <c r="G259" s="95"/>
      <c r="H259" s="95"/>
    </row>
    <row r="260" spans="5:8" x14ac:dyDescent="0.2">
      <c r="E260" s="95"/>
      <c r="F260" s="95"/>
      <c r="G260" s="95"/>
      <c r="H260" s="95"/>
    </row>
    <row r="261" spans="5:8" x14ac:dyDescent="0.2">
      <c r="E261" s="95"/>
      <c r="F261" s="95"/>
      <c r="G261" s="95"/>
      <c r="H261" s="95"/>
    </row>
    <row r="262" spans="5:8" x14ac:dyDescent="0.2">
      <c r="E262" s="95"/>
      <c r="F262" s="95"/>
      <c r="G262" s="95"/>
      <c r="H262" s="95"/>
    </row>
    <row r="263" spans="5:8" x14ac:dyDescent="0.2">
      <c r="E263" s="95"/>
      <c r="F263" s="95"/>
      <c r="G263" s="95"/>
      <c r="H263" s="95"/>
    </row>
    <row r="264" spans="5:8" x14ac:dyDescent="0.2">
      <c r="E264" s="95"/>
      <c r="F264" s="95"/>
      <c r="G264" s="95"/>
      <c r="H264" s="95"/>
    </row>
    <row r="265" spans="5:8" x14ac:dyDescent="0.2">
      <c r="E265" s="95"/>
      <c r="F265" s="95"/>
      <c r="G265" s="95"/>
      <c r="H265" s="95"/>
    </row>
    <row r="266" spans="5:8" x14ac:dyDescent="0.2">
      <c r="E266" s="95"/>
      <c r="F266" s="95"/>
      <c r="G266" s="95"/>
      <c r="H266" s="95"/>
    </row>
    <row r="267" spans="5:8" x14ac:dyDescent="0.2">
      <c r="E267" s="95"/>
      <c r="F267" s="95"/>
      <c r="G267" s="95"/>
      <c r="H267" s="95"/>
    </row>
    <row r="268" spans="5:8" x14ac:dyDescent="0.2">
      <c r="E268" s="95"/>
      <c r="F268" s="95"/>
      <c r="G268" s="95"/>
      <c r="H268" s="95"/>
    </row>
    <row r="269" spans="5:8" x14ac:dyDescent="0.2">
      <c r="E269" s="95"/>
      <c r="F269" s="95"/>
      <c r="G269" s="95"/>
      <c r="H269" s="95"/>
    </row>
    <row r="270" spans="5:8" x14ac:dyDescent="0.2">
      <c r="E270" s="95"/>
      <c r="F270" s="95"/>
      <c r="G270" s="95"/>
      <c r="H270" s="95"/>
    </row>
    <row r="271" spans="5:8" x14ac:dyDescent="0.2">
      <c r="E271" s="95"/>
      <c r="F271" s="95"/>
      <c r="G271" s="95"/>
      <c r="H271" s="95"/>
    </row>
    <row r="272" spans="5:8" x14ac:dyDescent="0.2">
      <c r="E272" s="95"/>
      <c r="F272" s="95"/>
      <c r="G272" s="95"/>
      <c r="H272" s="95"/>
    </row>
    <row r="273" spans="5:8" x14ac:dyDescent="0.2">
      <c r="E273" s="95"/>
      <c r="F273" s="95"/>
      <c r="G273" s="95"/>
      <c r="H273" s="95"/>
    </row>
    <row r="274" spans="5:8" x14ac:dyDescent="0.2">
      <c r="E274" s="95"/>
      <c r="F274" s="95"/>
      <c r="G274" s="95"/>
      <c r="H274" s="95"/>
    </row>
    <row r="275" spans="5:8" x14ac:dyDescent="0.2">
      <c r="E275" s="95"/>
      <c r="F275" s="95"/>
      <c r="G275" s="95"/>
      <c r="H275" s="95"/>
    </row>
    <row r="276" spans="5:8" x14ac:dyDescent="0.2">
      <c r="E276" s="95"/>
      <c r="F276" s="95"/>
      <c r="G276" s="95"/>
      <c r="H276" s="95"/>
    </row>
    <row r="277" spans="5:8" x14ac:dyDescent="0.2">
      <c r="E277" s="95"/>
      <c r="F277" s="95"/>
      <c r="G277" s="95"/>
      <c r="H277" s="95"/>
    </row>
    <row r="278" spans="5:8" x14ac:dyDescent="0.2">
      <c r="E278" s="95"/>
      <c r="F278" s="95"/>
      <c r="G278" s="95"/>
      <c r="H278" s="95"/>
    </row>
    <row r="279" spans="5:8" x14ac:dyDescent="0.2">
      <c r="E279" s="95"/>
      <c r="F279" s="95"/>
      <c r="G279" s="95"/>
      <c r="H279" s="95"/>
    </row>
    <row r="280" spans="5:8" x14ac:dyDescent="0.2">
      <c r="E280" s="95"/>
      <c r="F280" s="95"/>
      <c r="G280" s="95"/>
      <c r="H280" s="95"/>
    </row>
    <row r="281" spans="5:8" x14ac:dyDescent="0.2">
      <c r="E281" s="95"/>
      <c r="F281" s="95"/>
      <c r="G281" s="95"/>
      <c r="H281" s="95"/>
    </row>
    <row r="282" spans="5:8" x14ac:dyDescent="0.2">
      <c r="E282" s="95"/>
      <c r="F282" s="95"/>
      <c r="G282" s="95"/>
      <c r="H282" s="95"/>
    </row>
    <row r="283" spans="5:8" x14ac:dyDescent="0.2">
      <c r="E283" s="95"/>
      <c r="F283" s="95"/>
      <c r="G283" s="95"/>
      <c r="H283" s="95"/>
    </row>
    <row r="284" spans="5:8" x14ac:dyDescent="0.2">
      <c r="E284" s="95"/>
      <c r="F284" s="95"/>
      <c r="G284" s="95"/>
      <c r="H284" s="95"/>
    </row>
    <row r="285" spans="5:8" x14ac:dyDescent="0.2">
      <c r="E285" s="95"/>
      <c r="F285" s="95"/>
      <c r="G285" s="95"/>
      <c r="H285" s="95"/>
    </row>
    <row r="286" spans="5:8" x14ac:dyDescent="0.2">
      <c r="E286" s="95"/>
      <c r="F286" s="95"/>
      <c r="G286" s="95"/>
      <c r="H286" s="95"/>
    </row>
    <row r="287" spans="5:8" x14ac:dyDescent="0.2">
      <c r="E287" s="95"/>
      <c r="F287" s="95"/>
      <c r="G287" s="95"/>
      <c r="H287" s="95"/>
    </row>
    <row r="288" spans="5:8" x14ac:dyDescent="0.2">
      <c r="E288" s="95"/>
      <c r="F288" s="95"/>
      <c r="G288" s="95"/>
      <c r="H288" s="95"/>
    </row>
    <row r="289" spans="5:8" x14ac:dyDescent="0.2">
      <c r="E289" s="95"/>
      <c r="F289" s="95"/>
      <c r="G289" s="95"/>
      <c r="H289" s="95"/>
    </row>
    <row r="290" spans="5:8" x14ac:dyDescent="0.2">
      <c r="E290" s="95"/>
      <c r="F290" s="95"/>
      <c r="G290" s="95"/>
      <c r="H290" s="95"/>
    </row>
    <row r="291" spans="5:8" x14ac:dyDescent="0.2">
      <c r="E291" s="95"/>
      <c r="F291" s="95"/>
      <c r="G291" s="95"/>
      <c r="H291" s="95"/>
    </row>
    <row r="292" spans="5:8" x14ac:dyDescent="0.2">
      <c r="E292" s="95"/>
      <c r="F292" s="95"/>
      <c r="G292" s="95"/>
      <c r="H292" s="95"/>
    </row>
    <row r="293" spans="5:8" x14ac:dyDescent="0.2">
      <c r="E293" s="95"/>
      <c r="F293" s="95"/>
      <c r="G293" s="95"/>
      <c r="H293" s="95"/>
    </row>
    <row r="294" spans="5:8" x14ac:dyDescent="0.2">
      <c r="E294" s="95"/>
      <c r="F294" s="95"/>
      <c r="G294" s="95"/>
      <c r="H294" s="95"/>
    </row>
    <row r="295" spans="5:8" x14ac:dyDescent="0.2">
      <c r="E295" s="95"/>
      <c r="F295" s="95"/>
      <c r="G295" s="95"/>
      <c r="H295" s="95"/>
    </row>
    <row r="296" spans="5:8" x14ac:dyDescent="0.2">
      <c r="E296" s="95"/>
      <c r="F296" s="95"/>
      <c r="G296" s="95"/>
      <c r="H296" s="95"/>
    </row>
    <row r="297" spans="5:8" x14ac:dyDescent="0.2">
      <c r="E297" s="95"/>
      <c r="F297" s="95"/>
      <c r="G297" s="95"/>
      <c r="H297" s="95"/>
    </row>
    <row r="298" spans="5:8" x14ac:dyDescent="0.2">
      <c r="E298" s="95"/>
      <c r="F298" s="95"/>
      <c r="G298" s="95"/>
      <c r="H298" s="95"/>
    </row>
    <row r="299" spans="5:8" x14ac:dyDescent="0.2">
      <c r="E299" s="95"/>
      <c r="F299" s="95"/>
      <c r="G299" s="95"/>
      <c r="H299" s="95"/>
    </row>
    <row r="300" spans="5:8" x14ac:dyDescent="0.2">
      <c r="E300" s="95"/>
      <c r="F300" s="95"/>
      <c r="G300" s="95"/>
      <c r="H300" s="95"/>
    </row>
    <row r="301" spans="5:8" x14ac:dyDescent="0.2">
      <c r="E301" s="95"/>
      <c r="F301" s="95"/>
      <c r="G301" s="95"/>
      <c r="H301" s="95"/>
    </row>
    <row r="302" spans="5:8" x14ac:dyDescent="0.2">
      <c r="E302" s="95"/>
      <c r="F302" s="95"/>
      <c r="G302" s="95"/>
      <c r="H302" s="95"/>
    </row>
    <row r="303" spans="5:8" x14ac:dyDescent="0.2">
      <c r="E303" s="95"/>
      <c r="F303" s="95"/>
      <c r="G303" s="95"/>
      <c r="H303" s="95"/>
    </row>
    <row r="304" spans="5:8" x14ac:dyDescent="0.2">
      <c r="E304" s="95"/>
      <c r="F304" s="95"/>
      <c r="G304" s="95"/>
      <c r="H304" s="95"/>
    </row>
    <row r="305" spans="5:8" x14ac:dyDescent="0.2">
      <c r="E305" s="95"/>
      <c r="F305" s="95"/>
      <c r="G305" s="95"/>
      <c r="H305" s="95"/>
    </row>
    <row r="306" spans="5:8" x14ac:dyDescent="0.2">
      <c r="E306" s="95"/>
      <c r="F306" s="95"/>
      <c r="G306" s="95"/>
      <c r="H306" s="95"/>
    </row>
    <row r="307" spans="5:8" x14ac:dyDescent="0.2">
      <c r="E307" s="95"/>
      <c r="F307" s="95"/>
      <c r="G307" s="95"/>
      <c r="H307" s="95"/>
    </row>
    <row r="308" spans="5:8" x14ac:dyDescent="0.2">
      <c r="E308" s="95"/>
      <c r="F308" s="95"/>
      <c r="G308" s="95"/>
      <c r="H308" s="95"/>
    </row>
    <row r="309" spans="5:8" x14ac:dyDescent="0.2">
      <c r="E309" s="95"/>
      <c r="F309" s="95"/>
      <c r="G309" s="95"/>
      <c r="H309" s="95"/>
    </row>
    <row r="310" spans="5:8" x14ac:dyDescent="0.2">
      <c r="E310" s="95"/>
      <c r="F310" s="95"/>
      <c r="G310" s="95"/>
      <c r="H310" s="95"/>
    </row>
    <row r="311" spans="5:8" x14ac:dyDescent="0.2">
      <c r="E311" s="95"/>
      <c r="F311" s="95"/>
      <c r="G311" s="95"/>
      <c r="H311" s="95"/>
    </row>
    <row r="312" spans="5:8" x14ac:dyDescent="0.2">
      <c r="E312" s="95"/>
      <c r="F312" s="95"/>
      <c r="G312" s="95"/>
      <c r="H312" s="95"/>
    </row>
    <row r="313" spans="5:8" x14ac:dyDescent="0.2">
      <c r="E313" s="95"/>
      <c r="F313" s="95"/>
      <c r="G313" s="95"/>
      <c r="H313" s="95"/>
    </row>
    <row r="314" spans="5:8" x14ac:dyDescent="0.2">
      <c r="E314" s="95"/>
      <c r="F314" s="95"/>
      <c r="G314" s="95"/>
      <c r="H314" s="95"/>
    </row>
    <row r="315" spans="5:8" x14ac:dyDescent="0.2">
      <c r="E315" s="95"/>
      <c r="F315" s="95"/>
      <c r="G315" s="95"/>
      <c r="H315" s="95"/>
    </row>
    <row r="316" spans="5:8" x14ac:dyDescent="0.2">
      <c r="E316" s="95"/>
      <c r="F316" s="95"/>
      <c r="G316" s="95"/>
      <c r="H316" s="95"/>
    </row>
    <row r="317" spans="5:8" x14ac:dyDescent="0.2">
      <c r="E317" s="95"/>
      <c r="F317" s="95"/>
      <c r="G317" s="95"/>
      <c r="H317" s="95"/>
    </row>
    <row r="318" spans="5:8" x14ac:dyDescent="0.2">
      <c r="E318" s="95"/>
      <c r="F318" s="95"/>
      <c r="G318" s="95"/>
      <c r="H318" s="95"/>
    </row>
    <row r="319" spans="5:8" x14ac:dyDescent="0.2">
      <c r="E319" s="95"/>
      <c r="F319" s="95"/>
      <c r="G319" s="95"/>
      <c r="H319" s="95"/>
    </row>
    <row r="320" spans="5:8" x14ac:dyDescent="0.2">
      <c r="E320" s="95"/>
      <c r="F320" s="95"/>
      <c r="G320" s="95"/>
      <c r="H320" s="95"/>
    </row>
    <row r="321" spans="5:8" x14ac:dyDescent="0.2">
      <c r="E321" s="95"/>
      <c r="F321" s="95"/>
      <c r="G321" s="95"/>
      <c r="H321" s="95"/>
    </row>
    <row r="322" spans="5:8" x14ac:dyDescent="0.2">
      <c r="E322" s="95"/>
      <c r="F322" s="95"/>
      <c r="G322" s="95"/>
      <c r="H322" s="95"/>
    </row>
    <row r="323" spans="5:8" x14ac:dyDescent="0.2">
      <c r="E323" s="95"/>
      <c r="F323" s="95"/>
      <c r="G323" s="95"/>
      <c r="H323" s="95"/>
    </row>
    <row r="324" spans="5:8" x14ac:dyDescent="0.2">
      <c r="E324" s="95"/>
      <c r="F324" s="95"/>
      <c r="G324" s="95"/>
      <c r="H324" s="95"/>
    </row>
    <row r="325" spans="5:8" x14ac:dyDescent="0.2">
      <c r="E325" s="95"/>
      <c r="F325" s="95"/>
      <c r="G325" s="95"/>
      <c r="H325" s="95"/>
    </row>
    <row r="326" spans="5:8" x14ac:dyDescent="0.2">
      <c r="E326" s="95"/>
      <c r="F326" s="95"/>
      <c r="G326" s="95"/>
      <c r="H326" s="95"/>
    </row>
    <row r="327" spans="5:8" x14ac:dyDescent="0.2">
      <c r="E327" s="95"/>
      <c r="F327" s="95"/>
      <c r="G327" s="95"/>
      <c r="H327" s="95"/>
    </row>
    <row r="328" spans="5:8" x14ac:dyDescent="0.2">
      <c r="E328" s="95"/>
      <c r="F328" s="95"/>
      <c r="G328" s="95"/>
      <c r="H328" s="95"/>
    </row>
    <row r="329" spans="5:8" x14ac:dyDescent="0.2">
      <c r="E329" s="95"/>
      <c r="F329" s="95"/>
      <c r="G329" s="95"/>
      <c r="H329" s="95"/>
    </row>
    <row r="330" spans="5:8" x14ac:dyDescent="0.2">
      <c r="E330" s="95"/>
      <c r="F330" s="95"/>
      <c r="G330" s="95"/>
      <c r="H330" s="95"/>
    </row>
    <row r="331" spans="5:8" x14ac:dyDescent="0.2">
      <c r="E331" s="95"/>
      <c r="F331" s="95"/>
      <c r="G331" s="95"/>
      <c r="H331" s="95"/>
    </row>
    <row r="332" spans="5:8" x14ac:dyDescent="0.2">
      <c r="E332" s="95"/>
      <c r="F332" s="95"/>
      <c r="G332" s="95"/>
      <c r="H332" s="95"/>
    </row>
    <row r="333" spans="5:8" x14ac:dyDescent="0.2">
      <c r="E333" s="95"/>
      <c r="F333" s="95"/>
      <c r="G333" s="95"/>
      <c r="H333" s="95"/>
    </row>
    <row r="334" spans="5:8" x14ac:dyDescent="0.2">
      <c r="E334" s="95"/>
      <c r="F334" s="95"/>
      <c r="G334" s="95"/>
      <c r="H334" s="95"/>
    </row>
    <row r="335" spans="5:8" x14ac:dyDescent="0.2">
      <c r="E335" s="95"/>
      <c r="F335" s="95"/>
      <c r="G335" s="95"/>
      <c r="H335" s="95"/>
    </row>
    <row r="336" spans="5:8" x14ac:dyDescent="0.2">
      <c r="E336" s="95"/>
      <c r="F336" s="95"/>
      <c r="G336" s="95"/>
      <c r="H336" s="95"/>
    </row>
    <row r="337" spans="5:8" x14ac:dyDescent="0.2">
      <c r="E337" s="95"/>
      <c r="F337" s="95"/>
      <c r="G337" s="95"/>
      <c r="H337" s="95"/>
    </row>
    <row r="338" spans="5:8" x14ac:dyDescent="0.2">
      <c r="E338" s="95"/>
      <c r="F338" s="95"/>
      <c r="G338" s="95"/>
      <c r="H338" s="95"/>
    </row>
    <row r="339" spans="5:8" x14ac:dyDescent="0.2">
      <c r="E339" s="95"/>
      <c r="F339" s="95"/>
      <c r="G339" s="95"/>
      <c r="H339" s="95"/>
    </row>
    <row r="340" spans="5:8" x14ac:dyDescent="0.2">
      <c r="E340" s="95"/>
      <c r="F340" s="95"/>
      <c r="G340" s="95"/>
      <c r="H340" s="95"/>
    </row>
    <row r="341" spans="5:8" x14ac:dyDescent="0.2">
      <c r="E341" s="95"/>
      <c r="F341" s="95"/>
      <c r="G341" s="95"/>
      <c r="H341" s="95"/>
    </row>
    <row r="342" spans="5:8" x14ac:dyDescent="0.2">
      <c r="E342" s="95"/>
      <c r="F342" s="95"/>
      <c r="G342" s="95"/>
      <c r="H342" s="95"/>
    </row>
    <row r="343" spans="5:8" x14ac:dyDescent="0.2">
      <c r="E343" s="95"/>
      <c r="F343" s="95"/>
      <c r="G343" s="95"/>
      <c r="H343" s="95"/>
    </row>
    <row r="344" spans="5:8" x14ac:dyDescent="0.2">
      <c r="E344" s="95"/>
      <c r="F344" s="95"/>
      <c r="G344" s="95"/>
      <c r="H344" s="95"/>
    </row>
    <row r="345" spans="5:8" x14ac:dyDescent="0.2">
      <c r="E345" s="95"/>
      <c r="F345" s="95"/>
      <c r="G345" s="95"/>
      <c r="H345" s="95"/>
    </row>
    <row r="346" spans="5:8" x14ac:dyDescent="0.2">
      <c r="E346" s="95"/>
      <c r="F346" s="95"/>
      <c r="G346" s="95"/>
      <c r="H346" s="95"/>
    </row>
    <row r="347" spans="5:8" x14ac:dyDescent="0.2">
      <c r="E347" s="95"/>
      <c r="F347" s="95"/>
      <c r="G347" s="95"/>
      <c r="H347" s="95"/>
    </row>
    <row r="348" spans="5:8" x14ac:dyDescent="0.2">
      <c r="E348" s="95"/>
      <c r="F348" s="95"/>
      <c r="G348" s="95"/>
      <c r="H348" s="95"/>
    </row>
    <row r="349" spans="5:8" x14ac:dyDescent="0.2">
      <c r="E349" s="95"/>
      <c r="F349" s="95"/>
      <c r="G349" s="95"/>
      <c r="H349" s="95"/>
    </row>
    <row r="350" spans="5:8" x14ac:dyDescent="0.2">
      <c r="E350" s="95"/>
      <c r="F350" s="95"/>
      <c r="G350" s="95"/>
      <c r="H350" s="95"/>
    </row>
    <row r="351" spans="5:8" x14ac:dyDescent="0.2">
      <c r="E351" s="95"/>
      <c r="F351" s="95"/>
      <c r="G351" s="95"/>
      <c r="H351" s="95"/>
    </row>
    <row r="352" spans="5:8" x14ac:dyDescent="0.2">
      <c r="E352" s="95"/>
      <c r="F352" s="95"/>
      <c r="G352" s="95"/>
      <c r="H352" s="95"/>
    </row>
    <row r="353" spans="5:8" x14ac:dyDescent="0.2">
      <c r="E353" s="95"/>
      <c r="F353" s="95"/>
      <c r="G353" s="95"/>
      <c r="H353" s="95"/>
    </row>
    <row r="354" spans="5:8" x14ac:dyDescent="0.2">
      <c r="E354" s="95"/>
      <c r="F354" s="95"/>
      <c r="G354" s="95"/>
      <c r="H354" s="95"/>
    </row>
    <row r="355" spans="5:8" x14ac:dyDescent="0.2">
      <c r="E355" s="95"/>
      <c r="F355" s="95"/>
      <c r="G355" s="95"/>
      <c r="H355" s="95"/>
    </row>
    <row r="356" spans="5:8" x14ac:dyDescent="0.2">
      <c r="E356" s="95"/>
      <c r="F356" s="95"/>
      <c r="G356" s="95"/>
      <c r="H356" s="95"/>
    </row>
    <row r="357" spans="5:8" x14ac:dyDescent="0.2">
      <c r="E357" s="95"/>
      <c r="F357" s="95"/>
      <c r="G357" s="95"/>
      <c r="H357" s="95"/>
    </row>
    <row r="358" spans="5:8" x14ac:dyDescent="0.2">
      <c r="E358" s="95"/>
      <c r="F358" s="95"/>
      <c r="G358" s="95"/>
      <c r="H358" s="95"/>
    </row>
    <row r="359" spans="5:8" x14ac:dyDescent="0.2">
      <c r="E359" s="95"/>
      <c r="F359" s="95"/>
      <c r="G359" s="95"/>
      <c r="H359" s="95"/>
    </row>
    <row r="360" spans="5:8" x14ac:dyDescent="0.2">
      <c r="E360" s="95"/>
      <c r="F360" s="95"/>
      <c r="G360" s="95"/>
      <c r="H360" s="95"/>
    </row>
    <row r="361" spans="5:8" x14ac:dyDescent="0.2">
      <c r="E361" s="95"/>
      <c r="F361" s="95"/>
      <c r="G361" s="95"/>
      <c r="H361" s="95"/>
    </row>
    <row r="362" spans="5:8" x14ac:dyDescent="0.2">
      <c r="E362" s="95"/>
      <c r="F362" s="95"/>
      <c r="G362" s="95"/>
      <c r="H362" s="95"/>
    </row>
    <row r="363" spans="5:8" x14ac:dyDescent="0.2">
      <c r="E363" s="95"/>
      <c r="F363" s="95"/>
      <c r="G363" s="95"/>
      <c r="H363" s="95"/>
    </row>
    <row r="364" spans="5:8" x14ac:dyDescent="0.2">
      <c r="E364" s="95"/>
      <c r="F364" s="95"/>
      <c r="G364" s="95"/>
      <c r="H364" s="95"/>
    </row>
    <row r="365" spans="5:8" x14ac:dyDescent="0.2">
      <c r="E365" s="95"/>
      <c r="F365" s="95"/>
      <c r="G365" s="95"/>
      <c r="H365" s="95"/>
    </row>
    <row r="366" spans="5:8" x14ac:dyDescent="0.2">
      <c r="E366" s="95"/>
      <c r="F366" s="95"/>
      <c r="G366" s="95"/>
      <c r="H366" s="95"/>
    </row>
    <row r="367" spans="5:8" x14ac:dyDescent="0.2">
      <c r="E367" s="95"/>
      <c r="F367" s="95"/>
      <c r="G367" s="95"/>
      <c r="H367" s="95"/>
    </row>
    <row r="368" spans="5:8" x14ac:dyDescent="0.2">
      <c r="E368" s="95"/>
      <c r="F368" s="95"/>
      <c r="G368" s="95"/>
      <c r="H368" s="95"/>
    </row>
    <row r="369" spans="5:8" x14ac:dyDescent="0.2">
      <c r="E369" s="95"/>
      <c r="F369" s="95"/>
      <c r="G369" s="95"/>
      <c r="H369" s="95"/>
    </row>
    <row r="370" spans="5:8" x14ac:dyDescent="0.2">
      <c r="E370" s="95"/>
      <c r="F370" s="95"/>
      <c r="G370" s="95"/>
      <c r="H370" s="95"/>
    </row>
    <row r="371" spans="5:8" x14ac:dyDescent="0.2">
      <c r="E371" s="95"/>
      <c r="F371" s="95"/>
      <c r="G371" s="95"/>
      <c r="H371" s="95"/>
    </row>
    <row r="372" spans="5:8" x14ac:dyDescent="0.2">
      <c r="E372" s="95"/>
      <c r="F372" s="95"/>
      <c r="G372" s="95"/>
      <c r="H372" s="95"/>
    </row>
    <row r="373" spans="5:8" x14ac:dyDescent="0.2">
      <c r="E373" s="95"/>
      <c r="F373" s="95"/>
      <c r="G373" s="95"/>
      <c r="H373" s="95"/>
    </row>
    <row r="374" spans="5:8" x14ac:dyDescent="0.2">
      <c r="E374" s="95"/>
      <c r="F374" s="95"/>
      <c r="G374" s="95"/>
      <c r="H374" s="95"/>
    </row>
    <row r="375" spans="5:8" x14ac:dyDescent="0.2">
      <c r="E375" s="95"/>
      <c r="F375" s="95"/>
      <c r="G375" s="95"/>
      <c r="H375" s="95"/>
    </row>
    <row r="376" spans="5:8" x14ac:dyDescent="0.2">
      <c r="E376" s="95"/>
      <c r="F376" s="95"/>
      <c r="G376" s="95"/>
      <c r="H376" s="95"/>
    </row>
    <row r="377" spans="5:8" x14ac:dyDescent="0.2">
      <c r="E377" s="95"/>
      <c r="F377" s="95"/>
      <c r="G377" s="95"/>
      <c r="H377" s="95"/>
    </row>
    <row r="378" spans="5:8" x14ac:dyDescent="0.2">
      <c r="E378" s="95"/>
      <c r="F378" s="95"/>
      <c r="G378" s="95"/>
      <c r="H378" s="95"/>
    </row>
    <row r="379" spans="5:8" x14ac:dyDescent="0.2">
      <c r="E379" s="95"/>
      <c r="F379" s="95"/>
      <c r="G379" s="95"/>
      <c r="H379" s="95"/>
    </row>
    <row r="380" spans="5:8" x14ac:dyDescent="0.2">
      <c r="E380" s="95"/>
      <c r="F380" s="95"/>
      <c r="G380" s="95"/>
      <c r="H380" s="95"/>
    </row>
    <row r="381" spans="5:8" x14ac:dyDescent="0.2">
      <c r="E381" s="95"/>
      <c r="F381" s="95"/>
      <c r="G381" s="95"/>
      <c r="H381" s="95"/>
    </row>
    <row r="382" spans="5:8" x14ac:dyDescent="0.2">
      <c r="E382" s="95"/>
      <c r="F382" s="95"/>
      <c r="G382" s="95"/>
      <c r="H382" s="95"/>
    </row>
    <row r="383" spans="5:8" x14ac:dyDescent="0.2">
      <c r="E383" s="95"/>
      <c r="F383" s="95"/>
      <c r="G383" s="95"/>
      <c r="H383" s="95"/>
    </row>
    <row r="384" spans="5:8" x14ac:dyDescent="0.2">
      <c r="E384" s="95"/>
      <c r="F384" s="95"/>
      <c r="G384" s="95"/>
      <c r="H384" s="95"/>
    </row>
    <row r="385" spans="5:8" x14ac:dyDescent="0.2">
      <c r="E385" s="95"/>
      <c r="F385" s="95"/>
      <c r="G385" s="95"/>
      <c r="H385" s="95"/>
    </row>
    <row r="386" spans="5:8" x14ac:dyDescent="0.2">
      <c r="E386" s="95"/>
      <c r="F386" s="95"/>
      <c r="G386" s="95"/>
      <c r="H386" s="95"/>
    </row>
    <row r="387" spans="5:8" x14ac:dyDescent="0.2">
      <c r="E387" s="95"/>
      <c r="F387" s="95"/>
      <c r="G387" s="95"/>
      <c r="H387" s="95"/>
    </row>
    <row r="388" spans="5:8" x14ac:dyDescent="0.2">
      <c r="E388" s="95"/>
      <c r="F388" s="95"/>
      <c r="G388" s="95"/>
      <c r="H388" s="95"/>
    </row>
    <row r="389" spans="5:8" x14ac:dyDescent="0.2">
      <c r="E389" s="95"/>
      <c r="F389" s="95"/>
      <c r="G389" s="95"/>
      <c r="H389" s="95"/>
    </row>
    <row r="390" spans="5:8" x14ac:dyDescent="0.2">
      <c r="E390" s="95"/>
      <c r="F390" s="95"/>
      <c r="G390" s="95"/>
      <c r="H390" s="95"/>
    </row>
    <row r="391" spans="5:8" x14ac:dyDescent="0.2">
      <c r="E391" s="95"/>
      <c r="F391" s="95"/>
      <c r="G391" s="95"/>
      <c r="H391" s="95"/>
    </row>
    <row r="392" spans="5:8" x14ac:dyDescent="0.2">
      <c r="E392" s="95"/>
      <c r="F392" s="95"/>
      <c r="G392" s="95"/>
      <c r="H392" s="95"/>
    </row>
    <row r="393" spans="5:8" x14ac:dyDescent="0.2">
      <c r="E393" s="95"/>
      <c r="F393" s="95"/>
      <c r="G393" s="95"/>
      <c r="H393" s="95"/>
    </row>
    <row r="394" spans="5:8" x14ac:dyDescent="0.2">
      <c r="E394" s="95"/>
      <c r="F394" s="95"/>
      <c r="G394" s="95"/>
      <c r="H394" s="95"/>
    </row>
    <row r="395" spans="5:8" x14ac:dyDescent="0.2">
      <c r="E395" s="95"/>
      <c r="F395" s="95"/>
      <c r="G395" s="95"/>
      <c r="H395" s="95"/>
    </row>
    <row r="396" spans="5:8" x14ac:dyDescent="0.2">
      <c r="E396" s="95"/>
      <c r="F396" s="95"/>
      <c r="G396" s="95"/>
      <c r="H396" s="95"/>
    </row>
    <row r="397" spans="5:8" x14ac:dyDescent="0.2">
      <c r="E397" s="95"/>
      <c r="F397" s="95"/>
      <c r="G397" s="95"/>
      <c r="H397" s="95"/>
    </row>
    <row r="398" spans="5:8" x14ac:dyDescent="0.2">
      <c r="E398" s="95"/>
      <c r="F398" s="95"/>
      <c r="G398" s="95"/>
      <c r="H398" s="95"/>
    </row>
    <row r="399" spans="5:8" x14ac:dyDescent="0.2">
      <c r="E399" s="95"/>
      <c r="F399" s="95"/>
      <c r="G399" s="95"/>
      <c r="H399" s="95"/>
    </row>
    <row r="400" spans="5:8" x14ac:dyDescent="0.2">
      <c r="E400" s="95"/>
      <c r="F400" s="95"/>
      <c r="G400" s="95"/>
      <c r="H400" s="95"/>
    </row>
    <row r="401" spans="5:8" x14ac:dyDescent="0.2">
      <c r="E401" s="95"/>
      <c r="F401" s="95"/>
      <c r="G401" s="95"/>
      <c r="H401" s="95"/>
    </row>
    <row r="402" spans="5:8" x14ac:dyDescent="0.2">
      <c r="E402" s="95"/>
      <c r="F402" s="95"/>
      <c r="G402" s="95"/>
      <c r="H402" s="95"/>
    </row>
    <row r="403" spans="5:8" x14ac:dyDescent="0.2">
      <c r="E403" s="95"/>
      <c r="F403" s="95"/>
      <c r="G403" s="95"/>
      <c r="H403" s="95"/>
    </row>
    <row r="404" spans="5:8" x14ac:dyDescent="0.2">
      <c r="E404" s="95"/>
      <c r="F404" s="95"/>
      <c r="G404" s="95"/>
      <c r="H404" s="95"/>
    </row>
    <row r="405" spans="5:8" x14ac:dyDescent="0.2">
      <c r="E405" s="95"/>
      <c r="F405" s="95"/>
      <c r="G405" s="95"/>
      <c r="H405" s="95"/>
    </row>
    <row r="406" spans="5:8" x14ac:dyDescent="0.2">
      <c r="E406" s="95"/>
      <c r="F406" s="95"/>
      <c r="G406" s="95"/>
      <c r="H406" s="95"/>
    </row>
    <row r="407" spans="5:8" x14ac:dyDescent="0.2">
      <c r="E407" s="95"/>
      <c r="F407" s="95"/>
      <c r="G407" s="95"/>
      <c r="H407" s="95"/>
    </row>
    <row r="408" spans="5:8" x14ac:dyDescent="0.2">
      <c r="E408" s="95"/>
      <c r="F408" s="95"/>
      <c r="G408" s="95"/>
      <c r="H408" s="95"/>
    </row>
    <row r="409" spans="5:8" x14ac:dyDescent="0.2">
      <c r="E409" s="95"/>
      <c r="F409" s="95"/>
      <c r="G409" s="95"/>
      <c r="H409" s="95"/>
    </row>
    <row r="410" spans="5:8" x14ac:dyDescent="0.2">
      <c r="E410" s="95"/>
      <c r="F410" s="95"/>
      <c r="G410" s="95"/>
      <c r="H410" s="95"/>
    </row>
    <row r="411" spans="5:8" x14ac:dyDescent="0.2">
      <c r="E411" s="95"/>
      <c r="F411" s="95"/>
      <c r="G411" s="95"/>
      <c r="H411" s="95"/>
    </row>
    <row r="412" spans="5:8" x14ac:dyDescent="0.2">
      <c r="E412" s="95"/>
      <c r="F412" s="95"/>
      <c r="G412" s="95"/>
      <c r="H412" s="95"/>
    </row>
    <row r="413" spans="5:8" x14ac:dyDescent="0.2">
      <c r="E413" s="95"/>
      <c r="F413" s="95"/>
      <c r="G413" s="95"/>
      <c r="H413" s="95"/>
    </row>
    <row r="414" spans="5:8" x14ac:dyDescent="0.2">
      <c r="E414" s="95"/>
      <c r="F414" s="95"/>
      <c r="G414" s="95"/>
      <c r="H414" s="95"/>
    </row>
    <row r="415" spans="5:8" x14ac:dyDescent="0.2">
      <c r="E415" s="95"/>
      <c r="F415" s="95"/>
      <c r="G415" s="95"/>
      <c r="H415" s="95"/>
    </row>
    <row r="416" spans="5:8" x14ac:dyDescent="0.2">
      <c r="E416" s="95"/>
      <c r="F416" s="95"/>
      <c r="G416" s="95"/>
      <c r="H416" s="95"/>
    </row>
    <row r="417" spans="5:8" x14ac:dyDescent="0.2">
      <c r="E417" s="95"/>
      <c r="F417" s="95"/>
      <c r="G417" s="95"/>
      <c r="H417" s="95"/>
    </row>
    <row r="418" spans="5:8" x14ac:dyDescent="0.2">
      <c r="E418" s="95"/>
      <c r="F418" s="95"/>
      <c r="G418" s="95"/>
      <c r="H418" s="95"/>
    </row>
    <row r="419" spans="5:8" x14ac:dyDescent="0.2">
      <c r="E419" s="95"/>
      <c r="F419" s="95"/>
      <c r="G419" s="95"/>
      <c r="H419" s="95"/>
    </row>
    <row r="420" spans="5:8" x14ac:dyDescent="0.2">
      <c r="E420" s="95"/>
      <c r="F420" s="95"/>
      <c r="G420" s="95"/>
      <c r="H420" s="95"/>
    </row>
    <row r="421" spans="5:8" x14ac:dyDescent="0.2">
      <c r="E421" s="95"/>
      <c r="F421" s="95"/>
      <c r="G421" s="95"/>
      <c r="H421" s="95"/>
    </row>
    <row r="422" spans="5:8" x14ac:dyDescent="0.2">
      <c r="E422" s="95"/>
      <c r="F422" s="95"/>
      <c r="G422" s="95"/>
      <c r="H422" s="95"/>
    </row>
    <row r="423" spans="5:8" x14ac:dyDescent="0.2">
      <c r="E423" s="95"/>
      <c r="F423" s="95"/>
      <c r="G423" s="95"/>
      <c r="H423" s="95"/>
    </row>
    <row r="424" spans="5:8" x14ac:dyDescent="0.2">
      <c r="E424" s="95"/>
      <c r="F424" s="95"/>
      <c r="G424" s="95"/>
      <c r="H424" s="95"/>
    </row>
    <row r="425" spans="5:8" x14ac:dyDescent="0.2">
      <c r="E425" s="95"/>
      <c r="F425" s="95"/>
      <c r="G425" s="95"/>
      <c r="H425" s="95"/>
    </row>
    <row r="426" spans="5:8" x14ac:dyDescent="0.2">
      <c r="E426" s="95"/>
      <c r="F426" s="95"/>
      <c r="G426" s="95"/>
      <c r="H426" s="95"/>
    </row>
    <row r="427" spans="5:8" x14ac:dyDescent="0.2">
      <c r="E427" s="95"/>
      <c r="F427" s="95"/>
      <c r="G427" s="95"/>
      <c r="H427" s="95"/>
    </row>
    <row r="428" spans="5:8" x14ac:dyDescent="0.2">
      <c r="E428" s="95"/>
      <c r="F428" s="95"/>
      <c r="G428" s="95"/>
      <c r="H428" s="95"/>
    </row>
    <row r="429" spans="5:8" x14ac:dyDescent="0.2">
      <c r="E429" s="95"/>
      <c r="F429" s="95"/>
      <c r="G429" s="95"/>
      <c r="H429" s="95"/>
    </row>
    <row r="430" spans="5:8" x14ac:dyDescent="0.2">
      <c r="E430" s="95"/>
      <c r="F430" s="95"/>
      <c r="G430" s="95"/>
      <c r="H430" s="95"/>
    </row>
    <row r="431" spans="5:8" x14ac:dyDescent="0.2">
      <c r="E431" s="95"/>
      <c r="F431" s="95"/>
      <c r="G431" s="95"/>
      <c r="H431" s="95"/>
    </row>
    <row r="432" spans="5:8" x14ac:dyDescent="0.2">
      <c r="E432" s="95"/>
      <c r="F432" s="95"/>
      <c r="G432" s="95"/>
      <c r="H432" s="95"/>
    </row>
    <row r="433" spans="5:8" x14ac:dyDescent="0.2">
      <c r="E433" s="95"/>
      <c r="F433" s="95"/>
      <c r="G433" s="95"/>
      <c r="H433" s="95"/>
    </row>
    <row r="434" spans="5:8" x14ac:dyDescent="0.2">
      <c r="E434" s="95"/>
      <c r="F434" s="95"/>
      <c r="G434" s="95"/>
      <c r="H434" s="95"/>
    </row>
    <row r="435" spans="5:8" x14ac:dyDescent="0.2">
      <c r="E435" s="95"/>
      <c r="F435" s="95"/>
      <c r="G435" s="95"/>
      <c r="H435" s="95"/>
    </row>
    <row r="436" spans="5:8" x14ac:dyDescent="0.2">
      <c r="E436" s="95"/>
      <c r="F436" s="95"/>
      <c r="G436" s="95"/>
      <c r="H436" s="95"/>
    </row>
    <row r="437" spans="5:8" x14ac:dyDescent="0.2">
      <c r="E437" s="95"/>
      <c r="F437" s="95"/>
      <c r="G437" s="95"/>
      <c r="H437" s="95"/>
    </row>
    <row r="438" spans="5:8" x14ac:dyDescent="0.2">
      <c r="E438" s="95"/>
      <c r="F438" s="95"/>
      <c r="G438" s="95"/>
      <c r="H438" s="95"/>
    </row>
    <row r="439" spans="5:8" x14ac:dyDescent="0.2">
      <c r="E439" s="95"/>
      <c r="F439" s="95"/>
      <c r="G439" s="95"/>
      <c r="H439" s="95"/>
    </row>
    <row r="440" spans="5:8" x14ac:dyDescent="0.2">
      <c r="E440" s="95"/>
      <c r="F440" s="95"/>
      <c r="G440" s="95"/>
      <c r="H440" s="95"/>
    </row>
    <row r="441" spans="5:8" x14ac:dyDescent="0.2">
      <c r="E441" s="95"/>
      <c r="F441" s="95"/>
      <c r="G441" s="95"/>
      <c r="H441" s="95"/>
    </row>
    <row r="442" spans="5:8" x14ac:dyDescent="0.2">
      <c r="E442" s="95"/>
      <c r="F442" s="95"/>
      <c r="G442" s="95"/>
      <c r="H442" s="95"/>
    </row>
    <row r="443" spans="5:8" x14ac:dyDescent="0.2">
      <c r="E443" s="95"/>
      <c r="F443" s="95"/>
      <c r="G443" s="95"/>
      <c r="H443" s="95"/>
    </row>
    <row r="444" spans="5:8" x14ac:dyDescent="0.2">
      <c r="E444" s="95"/>
      <c r="F444" s="95"/>
      <c r="G444" s="95"/>
      <c r="H444" s="95"/>
    </row>
    <row r="445" spans="5:8" x14ac:dyDescent="0.2">
      <c r="E445" s="95"/>
      <c r="F445" s="95"/>
      <c r="G445" s="95"/>
      <c r="H445" s="95"/>
    </row>
    <row r="446" spans="5:8" x14ac:dyDescent="0.2">
      <c r="E446" s="95"/>
      <c r="F446" s="95"/>
      <c r="G446" s="95"/>
      <c r="H446" s="95"/>
    </row>
    <row r="447" spans="5:8" x14ac:dyDescent="0.2">
      <c r="E447" s="95"/>
      <c r="F447" s="95"/>
      <c r="G447" s="95"/>
      <c r="H447" s="95"/>
    </row>
    <row r="448" spans="5:8" x14ac:dyDescent="0.2">
      <c r="E448" s="95"/>
      <c r="F448" s="95"/>
      <c r="G448" s="95"/>
      <c r="H448" s="95"/>
    </row>
    <row r="449" spans="5:8" x14ac:dyDescent="0.2">
      <c r="E449" s="95"/>
      <c r="F449" s="95"/>
      <c r="G449" s="95"/>
      <c r="H449" s="95"/>
    </row>
    <row r="450" spans="5:8" x14ac:dyDescent="0.2">
      <c r="E450" s="95"/>
      <c r="F450" s="95"/>
      <c r="G450" s="95"/>
      <c r="H450" s="95"/>
    </row>
    <row r="451" spans="5:8" x14ac:dyDescent="0.2">
      <c r="E451" s="95"/>
      <c r="F451" s="95"/>
      <c r="G451" s="95"/>
      <c r="H451" s="95"/>
    </row>
    <row r="452" spans="5:8" x14ac:dyDescent="0.2">
      <c r="E452" s="95"/>
      <c r="F452" s="95"/>
      <c r="G452" s="95"/>
      <c r="H452" s="95"/>
    </row>
    <row r="453" spans="5:8" x14ac:dyDescent="0.2">
      <c r="E453" s="95"/>
      <c r="F453" s="95"/>
      <c r="G453" s="95"/>
      <c r="H453" s="95"/>
    </row>
    <row r="454" spans="5:8" x14ac:dyDescent="0.2">
      <c r="E454" s="95"/>
      <c r="F454" s="95"/>
      <c r="G454" s="95"/>
      <c r="H454" s="95"/>
    </row>
    <row r="455" spans="5:8" x14ac:dyDescent="0.2">
      <c r="E455" s="95"/>
      <c r="F455" s="95"/>
      <c r="G455" s="95"/>
      <c r="H455" s="95"/>
    </row>
    <row r="456" spans="5:8" x14ac:dyDescent="0.2">
      <c r="E456" s="95"/>
      <c r="F456" s="95"/>
      <c r="G456" s="95"/>
      <c r="H456" s="95"/>
    </row>
    <row r="457" spans="5:8" x14ac:dyDescent="0.2">
      <c r="E457" s="95"/>
      <c r="F457" s="95"/>
      <c r="G457" s="95"/>
      <c r="H457" s="95"/>
    </row>
    <row r="458" spans="5:8" x14ac:dyDescent="0.2">
      <c r="E458" s="95"/>
      <c r="F458" s="95"/>
      <c r="G458" s="95"/>
      <c r="H458" s="95"/>
    </row>
    <row r="459" spans="5:8" x14ac:dyDescent="0.2">
      <c r="E459" s="95"/>
      <c r="F459" s="95"/>
      <c r="G459" s="95"/>
      <c r="H459" s="95"/>
    </row>
    <row r="460" spans="5:8" x14ac:dyDescent="0.2">
      <c r="E460" s="95"/>
      <c r="F460" s="95"/>
      <c r="G460" s="95"/>
      <c r="H460" s="95"/>
    </row>
    <row r="461" spans="5:8" x14ac:dyDescent="0.2">
      <c r="E461" s="95"/>
      <c r="F461" s="95"/>
      <c r="G461" s="95"/>
      <c r="H461" s="95"/>
    </row>
    <row r="462" spans="5:8" x14ac:dyDescent="0.2">
      <c r="E462" s="95"/>
      <c r="F462" s="95"/>
      <c r="G462" s="95"/>
      <c r="H462" s="95"/>
    </row>
    <row r="463" spans="5:8" x14ac:dyDescent="0.2">
      <c r="E463" s="95"/>
      <c r="F463" s="95"/>
      <c r="G463" s="95"/>
      <c r="H463" s="95"/>
    </row>
    <row r="464" spans="5:8" x14ac:dyDescent="0.2">
      <c r="E464" s="95"/>
      <c r="F464" s="95"/>
      <c r="G464" s="95"/>
      <c r="H464" s="95"/>
    </row>
    <row r="465" spans="5:8" x14ac:dyDescent="0.2">
      <c r="E465" s="95"/>
      <c r="F465" s="95"/>
      <c r="G465" s="95"/>
      <c r="H465" s="95"/>
    </row>
    <row r="466" spans="5:8" x14ac:dyDescent="0.2">
      <c r="E466" s="95"/>
      <c r="F466" s="95"/>
      <c r="G466" s="95"/>
      <c r="H466" s="95"/>
    </row>
    <row r="467" spans="5:8" x14ac:dyDescent="0.2">
      <c r="E467" s="95"/>
      <c r="F467" s="95"/>
      <c r="G467" s="95"/>
      <c r="H467" s="95"/>
    </row>
    <row r="468" spans="5:8" x14ac:dyDescent="0.2">
      <c r="E468" s="95"/>
      <c r="F468" s="95"/>
      <c r="G468" s="95"/>
      <c r="H468" s="95"/>
    </row>
    <row r="469" spans="5:8" x14ac:dyDescent="0.2">
      <c r="E469" s="95"/>
      <c r="F469" s="95"/>
      <c r="G469" s="95"/>
      <c r="H469" s="95"/>
    </row>
    <row r="470" spans="5:8" x14ac:dyDescent="0.2">
      <c r="E470" s="95"/>
      <c r="F470" s="95"/>
      <c r="G470" s="95"/>
      <c r="H470" s="95"/>
    </row>
    <row r="471" spans="5:8" x14ac:dyDescent="0.2">
      <c r="E471" s="95"/>
      <c r="F471" s="95"/>
      <c r="G471" s="95"/>
      <c r="H471" s="95"/>
    </row>
    <row r="472" spans="5:8" x14ac:dyDescent="0.2">
      <c r="E472" s="95"/>
      <c r="F472" s="95"/>
      <c r="G472" s="95"/>
      <c r="H472" s="95"/>
    </row>
    <row r="473" spans="5:8" x14ac:dyDescent="0.2">
      <c r="E473" s="95"/>
      <c r="F473" s="95"/>
      <c r="G473" s="95"/>
      <c r="H473" s="95"/>
    </row>
    <row r="474" spans="5:8" x14ac:dyDescent="0.2">
      <c r="E474" s="95"/>
      <c r="F474" s="95"/>
      <c r="G474" s="95"/>
      <c r="H474" s="95"/>
    </row>
    <row r="475" spans="5:8" x14ac:dyDescent="0.2">
      <c r="E475" s="95"/>
      <c r="F475" s="95"/>
      <c r="G475" s="95"/>
      <c r="H475" s="95"/>
    </row>
    <row r="476" spans="5:8" x14ac:dyDescent="0.2">
      <c r="E476" s="95"/>
      <c r="F476" s="95"/>
      <c r="G476" s="95"/>
      <c r="H476" s="95"/>
    </row>
    <row r="477" spans="5:8" x14ac:dyDescent="0.2">
      <c r="E477" s="95"/>
      <c r="F477" s="95"/>
      <c r="G477" s="95"/>
      <c r="H477" s="95"/>
    </row>
    <row r="478" spans="5:8" x14ac:dyDescent="0.2">
      <c r="E478" s="95"/>
      <c r="F478" s="95"/>
      <c r="G478" s="95"/>
      <c r="H478" s="95"/>
    </row>
    <row r="479" spans="5:8" x14ac:dyDescent="0.2">
      <c r="E479" s="95"/>
      <c r="F479" s="95"/>
      <c r="G479" s="95"/>
      <c r="H479" s="95"/>
    </row>
    <row r="480" spans="5:8" x14ac:dyDescent="0.2">
      <c r="E480" s="95"/>
      <c r="F480" s="95"/>
      <c r="G480" s="95"/>
      <c r="H480" s="95"/>
    </row>
    <row r="481" spans="5:8" x14ac:dyDescent="0.2">
      <c r="E481" s="95"/>
      <c r="F481" s="95"/>
      <c r="G481" s="95"/>
      <c r="H481" s="95"/>
    </row>
    <row r="482" spans="5:8" x14ac:dyDescent="0.2">
      <c r="E482" s="95"/>
      <c r="F482" s="95"/>
      <c r="G482" s="95"/>
      <c r="H482" s="95"/>
    </row>
    <row r="483" spans="5:8" x14ac:dyDescent="0.2">
      <c r="E483" s="95"/>
      <c r="F483" s="95"/>
      <c r="G483" s="95"/>
      <c r="H483" s="95"/>
    </row>
    <row r="484" spans="5:8" x14ac:dyDescent="0.2">
      <c r="E484" s="95"/>
      <c r="F484" s="95"/>
      <c r="G484" s="95"/>
      <c r="H484" s="95"/>
    </row>
    <row r="485" spans="5:8" x14ac:dyDescent="0.2">
      <c r="E485" s="95"/>
      <c r="F485" s="95"/>
      <c r="G485" s="95"/>
      <c r="H485" s="95"/>
    </row>
    <row r="486" spans="5:8" x14ac:dyDescent="0.2">
      <c r="E486" s="95"/>
      <c r="F486" s="95"/>
      <c r="G486" s="95"/>
      <c r="H486" s="95"/>
    </row>
    <row r="487" spans="5:8" x14ac:dyDescent="0.2">
      <c r="E487" s="95"/>
      <c r="F487" s="95"/>
      <c r="G487" s="95"/>
      <c r="H487" s="95"/>
    </row>
    <row r="488" spans="5:8" x14ac:dyDescent="0.2">
      <c r="E488" s="95"/>
      <c r="F488" s="95"/>
      <c r="G488" s="95"/>
      <c r="H488" s="95"/>
    </row>
    <row r="489" spans="5:8" x14ac:dyDescent="0.2">
      <c r="E489" s="95"/>
      <c r="F489" s="95"/>
      <c r="G489" s="95"/>
      <c r="H489" s="95"/>
    </row>
    <row r="490" spans="5:8" x14ac:dyDescent="0.2">
      <c r="E490" s="95"/>
      <c r="F490" s="95"/>
      <c r="G490" s="95"/>
      <c r="H490" s="95"/>
    </row>
    <row r="491" spans="5:8" x14ac:dyDescent="0.2">
      <c r="E491" s="95"/>
      <c r="F491" s="95"/>
      <c r="G491" s="95"/>
      <c r="H491" s="95"/>
    </row>
    <row r="492" spans="5:8" x14ac:dyDescent="0.2">
      <c r="E492" s="95"/>
      <c r="F492" s="95"/>
      <c r="G492" s="95"/>
      <c r="H492" s="95"/>
    </row>
    <row r="493" spans="5:8" x14ac:dyDescent="0.2">
      <c r="E493" s="95"/>
      <c r="F493" s="95"/>
      <c r="G493" s="95"/>
      <c r="H493" s="95"/>
    </row>
    <row r="494" spans="5:8" x14ac:dyDescent="0.2">
      <c r="E494" s="95"/>
      <c r="F494" s="95"/>
      <c r="G494" s="95"/>
      <c r="H494" s="95"/>
    </row>
    <row r="495" spans="5:8" x14ac:dyDescent="0.2">
      <c r="E495" s="95"/>
      <c r="F495" s="95"/>
      <c r="G495" s="95"/>
      <c r="H495" s="95"/>
    </row>
    <row r="496" spans="5:8" x14ac:dyDescent="0.2">
      <c r="E496" s="95"/>
      <c r="F496" s="95"/>
      <c r="G496" s="95"/>
      <c r="H496" s="95"/>
    </row>
    <row r="497" spans="5:8" x14ac:dyDescent="0.2">
      <c r="E497" s="95"/>
      <c r="F497" s="95"/>
      <c r="G497" s="95"/>
      <c r="H497" s="95"/>
    </row>
    <row r="498" spans="5:8" x14ac:dyDescent="0.2">
      <c r="E498" s="95"/>
      <c r="F498" s="95"/>
      <c r="G498" s="95"/>
      <c r="H498" s="95"/>
    </row>
    <row r="499" spans="5:8" x14ac:dyDescent="0.2">
      <c r="E499" s="95"/>
      <c r="F499" s="95"/>
      <c r="G499" s="95"/>
      <c r="H499" s="95"/>
    </row>
    <row r="500" spans="5:8" x14ac:dyDescent="0.2">
      <c r="E500" s="95"/>
      <c r="F500" s="95"/>
      <c r="G500" s="95"/>
      <c r="H500" s="95"/>
    </row>
    <row r="501" spans="5:8" x14ac:dyDescent="0.2">
      <c r="E501" s="95"/>
      <c r="F501" s="95"/>
      <c r="G501" s="95"/>
      <c r="H501" s="95"/>
    </row>
    <row r="502" spans="5:8" x14ac:dyDescent="0.2">
      <c r="E502" s="95"/>
      <c r="F502" s="95"/>
      <c r="G502" s="95"/>
      <c r="H502" s="95"/>
    </row>
    <row r="503" spans="5:8" x14ac:dyDescent="0.2">
      <c r="E503" s="95"/>
      <c r="F503" s="95"/>
      <c r="G503" s="95"/>
      <c r="H503" s="95"/>
    </row>
    <row r="504" spans="5:8" x14ac:dyDescent="0.2">
      <c r="E504" s="95"/>
      <c r="F504" s="95"/>
      <c r="G504" s="95"/>
      <c r="H504" s="95"/>
    </row>
    <row r="505" spans="5:8" x14ac:dyDescent="0.2">
      <c r="E505" s="95"/>
      <c r="F505" s="95"/>
      <c r="G505" s="95"/>
      <c r="H505" s="95"/>
    </row>
    <row r="506" spans="5:8" x14ac:dyDescent="0.2">
      <c r="E506" s="95"/>
      <c r="F506" s="95"/>
      <c r="G506" s="95"/>
      <c r="H506" s="95"/>
    </row>
    <row r="507" spans="5:8" x14ac:dyDescent="0.2">
      <c r="E507" s="95"/>
      <c r="F507" s="95"/>
      <c r="G507" s="95"/>
      <c r="H507" s="95"/>
    </row>
    <row r="508" spans="5:8" x14ac:dyDescent="0.2">
      <c r="E508" s="95"/>
      <c r="F508" s="95"/>
      <c r="G508" s="95"/>
      <c r="H508" s="95"/>
    </row>
    <row r="509" spans="5:8" x14ac:dyDescent="0.2">
      <c r="E509" s="95"/>
      <c r="F509" s="95"/>
      <c r="G509" s="95"/>
      <c r="H509" s="95"/>
    </row>
    <row r="510" spans="5:8" x14ac:dyDescent="0.2">
      <c r="E510" s="95"/>
      <c r="F510" s="95"/>
      <c r="G510" s="95"/>
      <c r="H510" s="95"/>
    </row>
    <row r="511" spans="5:8" x14ac:dyDescent="0.2">
      <c r="E511" s="95"/>
      <c r="F511" s="95"/>
      <c r="G511" s="95"/>
      <c r="H511" s="95"/>
    </row>
    <row r="512" spans="5:8" x14ac:dyDescent="0.2">
      <c r="E512" s="95"/>
      <c r="F512" s="95"/>
      <c r="G512" s="95"/>
      <c r="H512" s="95"/>
    </row>
    <row r="513" spans="5:8" x14ac:dyDescent="0.2">
      <c r="E513" s="95"/>
      <c r="F513" s="95"/>
      <c r="G513" s="95"/>
      <c r="H513" s="95"/>
    </row>
    <row r="514" spans="5:8" x14ac:dyDescent="0.2">
      <c r="E514" s="95"/>
      <c r="F514" s="95"/>
      <c r="G514" s="95"/>
      <c r="H514" s="95"/>
    </row>
    <row r="515" spans="5:8" x14ac:dyDescent="0.2">
      <c r="E515" s="95"/>
      <c r="F515" s="95"/>
      <c r="G515" s="95"/>
      <c r="H515" s="95"/>
    </row>
    <row r="516" spans="5:8" x14ac:dyDescent="0.2">
      <c r="E516" s="95"/>
      <c r="F516" s="95"/>
      <c r="G516" s="95"/>
      <c r="H516" s="95"/>
    </row>
    <row r="517" spans="5:8" x14ac:dyDescent="0.2">
      <c r="E517" s="95"/>
      <c r="F517" s="95"/>
      <c r="G517" s="95"/>
      <c r="H517" s="95"/>
    </row>
    <row r="518" spans="5:8" x14ac:dyDescent="0.2">
      <c r="E518" s="95"/>
      <c r="F518" s="95"/>
      <c r="G518" s="95"/>
      <c r="H518" s="95"/>
    </row>
    <row r="519" spans="5:8" x14ac:dyDescent="0.2">
      <c r="E519" s="95"/>
      <c r="F519" s="95"/>
      <c r="G519" s="95"/>
      <c r="H519" s="95"/>
    </row>
    <row r="520" spans="5:8" x14ac:dyDescent="0.2">
      <c r="E520" s="95"/>
      <c r="F520" s="95"/>
      <c r="G520" s="95"/>
      <c r="H520" s="95"/>
    </row>
    <row r="521" spans="5:8" x14ac:dyDescent="0.2">
      <c r="E521" s="95"/>
      <c r="F521" s="95"/>
      <c r="G521" s="95"/>
      <c r="H521" s="95"/>
    </row>
    <row r="522" spans="5:8" x14ac:dyDescent="0.2">
      <c r="E522" s="95"/>
      <c r="F522" s="95"/>
      <c r="G522" s="95"/>
      <c r="H522" s="95"/>
    </row>
    <row r="523" spans="5:8" x14ac:dyDescent="0.2">
      <c r="E523" s="95"/>
      <c r="F523" s="95"/>
      <c r="G523" s="95"/>
      <c r="H523" s="95"/>
    </row>
    <row r="524" spans="5:8" x14ac:dyDescent="0.2">
      <c r="E524" s="95"/>
      <c r="F524" s="95"/>
      <c r="G524" s="95"/>
      <c r="H524" s="95"/>
    </row>
    <row r="525" spans="5:8" x14ac:dyDescent="0.2">
      <c r="E525" s="95"/>
      <c r="F525" s="95"/>
      <c r="G525" s="95"/>
      <c r="H525" s="95"/>
    </row>
    <row r="526" spans="5:8" x14ac:dyDescent="0.2">
      <c r="E526" s="95"/>
      <c r="F526" s="95"/>
      <c r="G526" s="95"/>
      <c r="H526" s="95"/>
    </row>
    <row r="527" spans="5:8" x14ac:dyDescent="0.2">
      <c r="E527" s="95"/>
      <c r="F527" s="95"/>
      <c r="G527" s="95"/>
      <c r="H527" s="95"/>
    </row>
    <row r="528" spans="5:8" x14ac:dyDescent="0.2">
      <c r="E528" s="95"/>
      <c r="F528" s="95"/>
      <c r="G528" s="95"/>
      <c r="H528" s="95"/>
    </row>
    <row r="529" spans="5:8" x14ac:dyDescent="0.2">
      <c r="E529" s="95"/>
      <c r="F529" s="95"/>
      <c r="G529" s="95"/>
      <c r="H529" s="95"/>
    </row>
    <row r="530" spans="5:8" x14ac:dyDescent="0.2">
      <c r="E530" s="95"/>
      <c r="F530" s="95"/>
      <c r="G530" s="95"/>
      <c r="H530" s="95"/>
    </row>
    <row r="531" spans="5:8" x14ac:dyDescent="0.2">
      <c r="E531" s="95"/>
      <c r="F531" s="95"/>
      <c r="G531" s="95"/>
      <c r="H531" s="95"/>
    </row>
    <row r="532" spans="5:8" x14ac:dyDescent="0.2">
      <c r="E532" s="95"/>
      <c r="F532" s="95"/>
      <c r="G532" s="95"/>
      <c r="H532" s="95"/>
    </row>
    <row r="533" spans="5:8" x14ac:dyDescent="0.2">
      <c r="E533" s="95"/>
      <c r="F533" s="95"/>
      <c r="G533" s="95"/>
      <c r="H533" s="95"/>
    </row>
    <row r="534" spans="5:8" x14ac:dyDescent="0.2">
      <c r="E534" s="95"/>
      <c r="F534" s="95"/>
      <c r="G534" s="95"/>
      <c r="H534" s="95"/>
    </row>
    <row r="535" spans="5:8" x14ac:dyDescent="0.2">
      <c r="E535" s="95"/>
      <c r="F535" s="95"/>
      <c r="G535" s="95"/>
      <c r="H535" s="95"/>
    </row>
    <row r="536" spans="5:8" x14ac:dyDescent="0.2">
      <c r="E536" s="95"/>
      <c r="F536" s="95"/>
      <c r="G536" s="95"/>
      <c r="H536" s="95"/>
    </row>
    <row r="537" spans="5:8" x14ac:dyDescent="0.2">
      <c r="E537" s="95"/>
      <c r="F537" s="95"/>
      <c r="G537" s="95"/>
      <c r="H537" s="95"/>
    </row>
    <row r="538" spans="5:8" x14ac:dyDescent="0.2">
      <c r="E538" s="95"/>
      <c r="F538" s="95"/>
      <c r="G538" s="95"/>
      <c r="H538" s="95"/>
    </row>
    <row r="539" spans="5:8" x14ac:dyDescent="0.2">
      <c r="E539" s="95"/>
      <c r="F539" s="95"/>
      <c r="G539" s="95"/>
      <c r="H539" s="95"/>
    </row>
    <row r="540" spans="5:8" x14ac:dyDescent="0.2">
      <c r="E540" s="95"/>
      <c r="F540" s="95"/>
      <c r="G540" s="95"/>
      <c r="H540" s="95"/>
    </row>
    <row r="541" spans="5:8" x14ac:dyDescent="0.2">
      <c r="E541" s="95"/>
      <c r="F541" s="95"/>
      <c r="G541" s="95"/>
      <c r="H541" s="95"/>
    </row>
    <row r="542" spans="5:8" x14ac:dyDescent="0.2">
      <c r="E542" s="95"/>
      <c r="F542" s="95"/>
      <c r="G542" s="95"/>
      <c r="H542" s="95"/>
    </row>
    <row r="543" spans="5:8" x14ac:dyDescent="0.2">
      <c r="E543" s="95"/>
      <c r="F543" s="95"/>
      <c r="G543" s="95"/>
      <c r="H543" s="95"/>
    </row>
    <row r="544" spans="5:8" x14ac:dyDescent="0.2">
      <c r="E544" s="95"/>
      <c r="F544" s="95"/>
      <c r="G544" s="95"/>
      <c r="H544" s="95"/>
    </row>
    <row r="545" spans="5:8" x14ac:dyDescent="0.2">
      <c r="E545" s="95"/>
      <c r="F545" s="95"/>
      <c r="G545" s="95"/>
      <c r="H545" s="95"/>
    </row>
    <row r="546" spans="5:8" x14ac:dyDescent="0.2">
      <c r="E546" s="95"/>
      <c r="F546" s="95"/>
      <c r="G546" s="95"/>
      <c r="H546" s="95"/>
    </row>
    <row r="547" spans="5:8" x14ac:dyDescent="0.2">
      <c r="E547" s="95"/>
      <c r="F547" s="95"/>
      <c r="G547" s="95"/>
      <c r="H547" s="95"/>
    </row>
    <row r="548" spans="5:8" x14ac:dyDescent="0.2">
      <c r="E548" s="95"/>
      <c r="F548" s="95"/>
      <c r="G548" s="95"/>
      <c r="H548" s="95"/>
    </row>
    <row r="549" spans="5:8" x14ac:dyDescent="0.2">
      <c r="E549" s="95"/>
      <c r="F549" s="95"/>
      <c r="G549" s="95"/>
      <c r="H549" s="95"/>
    </row>
    <row r="550" spans="5:8" x14ac:dyDescent="0.2">
      <c r="E550" s="95"/>
      <c r="F550" s="95"/>
      <c r="G550" s="95"/>
      <c r="H550" s="95"/>
    </row>
    <row r="551" spans="5:8" x14ac:dyDescent="0.2">
      <c r="E551" s="95"/>
      <c r="F551" s="95"/>
      <c r="G551" s="95"/>
      <c r="H551" s="95"/>
    </row>
    <row r="552" spans="5:8" x14ac:dyDescent="0.2">
      <c r="E552" s="95"/>
      <c r="F552" s="95"/>
      <c r="G552" s="95"/>
      <c r="H552" s="95"/>
    </row>
    <row r="553" spans="5:8" x14ac:dyDescent="0.2">
      <c r="E553" s="95"/>
      <c r="F553" s="95"/>
      <c r="G553" s="95"/>
      <c r="H553" s="95"/>
    </row>
    <row r="554" spans="5:8" x14ac:dyDescent="0.2">
      <c r="E554" s="95"/>
      <c r="F554" s="95"/>
      <c r="G554" s="95"/>
      <c r="H554" s="95"/>
    </row>
    <row r="555" spans="5:8" x14ac:dyDescent="0.2">
      <c r="E555" s="95"/>
      <c r="F555" s="95"/>
      <c r="G555" s="95"/>
      <c r="H555" s="95"/>
    </row>
    <row r="556" spans="5:8" x14ac:dyDescent="0.2">
      <c r="E556" s="95"/>
      <c r="F556" s="95"/>
      <c r="G556" s="95"/>
      <c r="H556" s="95"/>
    </row>
    <row r="557" spans="5:8" x14ac:dyDescent="0.2">
      <c r="E557" s="95"/>
      <c r="F557" s="95"/>
      <c r="G557" s="95"/>
      <c r="H557" s="95"/>
    </row>
    <row r="558" spans="5:8" x14ac:dyDescent="0.2">
      <c r="E558" s="95"/>
      <c r="F558" s="95"/>
      <c r="G558" s="95"/>
      <c r="H558" s="95"/>
    </row>
    <row r="559" spans="5:8" x14ac:dyDescent="0.2">
      <c r="E559" s="95"/>
      <c r="F559" s="95"/>
      <c r="G559" s="95"/>
      <c r="H559" s="95"/>
    </row>
    <row r="560" spans="5:8" x14ac:dyDescent="0.2">
      <c r="E560" s="95"/>
      <c r="F560" s="95"/>
      <c r="G560" s="95"/>
      <c r="H560" s="95"/>
    </row>
    <row r="561" spans="5:8" x14ac:dyDescent="0.2">
      <c r="E561" s="95"/>
      <c r="F561" s="95"/>
      <c r="G561" s="95"/>
      <c r="H561" s="95"/>
    </row>
    <row r="562" spans="5:8" x14ac:dyDescent="0.2">
      <c r="E562" s="95"/>
      <c r="F562" s="95"/>
      <c r="G562" s="95"/>
      <c r="H562" s="95"/>
    </row>
    <row r="563" spans="5:8" x14ac:dyDescent="0.2">
      <c r="E563" s="95"/>
      <c r="F563" s="95"/>
      <c r="G563" s="95"/>
      <c r="H563" s="95"/>
    </row>
    <row r="564" spans="5:8" x14ac:dyDescent="0.2">
      <c r="E564" s="95"/>
      <c r="F564" s="95"/>
      <c r="G564" s="95"/>
      <c r="H564" s="95"/>
    </row>
    <row r="565" spans="5:8" x14ac:dyDescent="0.2">
      <c r="E565" s="95"/>
      <c r="F565" s="95"/>
      <c r="G565" s="95"/>
      <c r="H565" s="95"/>
    </row>
    <row r="566" spans="5:8" x14ac:dyDescent="0.2">
      <c r="E566" s="95"/>
      <c r="F566" s="95"/>
      <c r="G566" s="95"/>
      <c r="H566" s="95"/>
    </row>
    <row r="567" spans="5:8" x14ac:dyDescent="0.2">
      <c r="E567" s="95"/>
      <c r="F567" s="95"/>
      <c r="G567" s="95"/>
      <c r="H567" s="95"/>
    </row>
    <row r="568" spans="5:8" x14ac:dyDescent="0.2">
      <c r="E568" s="95"/>
      <c r="F568" s="95"/>
      <c r="G568" s="95"/>
      <c r="H568" s="95"/>
    </row>
    <row r="569" spans="5:8" x14ac:dyDescent="0.2">
      <c r="E569" s="95"/>
      <c r="F569" s="95"/>
      <c r="G569" s="95"/>
      <c r="H569" s="95"/>
    </row>
    <row r="570" spans="5:8" x14ac:dyDescent="0.2">
      <c r="E570" s="95"/>
      <c r="F570" s="95"/>
      <c r="G570" s="95"/>
      <c r="H570" s="95"/>
    </row>
    <row r="571" spans="5:8" x14ac:dyDescent="0.2">
      <c r="E571" s="95"/>
      <c r="F571" s="95"/>
      <c r="G571" s="95"/>
      <c r="H571" s="95"/>
    </row>
    <row r="572" spans="5:8" x14ac:dyDescent="0.2">
      <c r="E572" s="95"/>
      <c r="F572" s="95"/>
      <c r="G572" s="95"/>
      <c r="H572" s="95"/>
    </row>
    <row r="573" spans="5:8" x14ac:dyDescent="0.2">
      <c r="E573" s="95"/>
      <c r="F573" s="95"/>
      <c r="G573" s="95"/>
      <c r="H573" s="95"/>
    </row>
    <row r="574" spans="5:8" x14ac:dyDescent="0.2">
      <c r="E574" s="95"/>
      <c r="F574" s="95"/>
      <c r="G574" s="95"/>
      <c r="H574" s="95"/>
    </row>
    <row r="575" spans="5:8" x14ac:dyDescent="0.2">
      <c r="E575" s="95"/>
      <c r="F575" s="95"/>
      <c r="G575" s="95"/>
      <c r="H575" s="95"/>
    </row>
    <row r="576" spans="5:8" x14ac:dyDescent="0.2">
      <c r="E576" s="95"/>
      <c r="F576" s="95"/>
      <c r="G576" s="95"/>
      <c r="H576" s="95"/>
    </row>
    <row r="577" spans="5:8" x14ac:dyDescent="0.2">
      <c r="E577" s="95"/>
      <c r="F577" s="95"/>
      <c r="G577" s="95"/>
      <c r="H577" s="95"/>
    </row>
    <row r="578" spans="5:8" x14ac:dyDescent="0.2">
      <c r="E578" s="95"/>
      <c r="F578" s="95"/>
      <c r="G578" s="95"/>
      <c r="H578" s="95"/>
    </row>
    <row r="579" spans="5:8" x14ac:dyDescent="0.2">
      <c r="E579" s="95"/>
      <c r="F579" s="95"/>
      <c r="G579" s="95"/>
      <c r="H579" s="95"/>
    </row>
    <row r="580" spans="5:8" x14ac:dyDescent="0.2">
      <c r="E580" s="95"/>
      <c r="F580" s="95"/>
      <c r="G580" s="95"/>
      <c r="H580" s="95"/>
    </row>
    <row r="581" spans="5:8" x14ac:dyDescent="0.2">
      <c r="E581" s="95"/>
      <c r="F581" s="95"/>
      <c r="G581" s="95"/>
      <c r="H581" s="95"/>
    </row>
    <row r="582" spans="5:8" x14ac:dyDescent="0.2">
      <c r="E582" s="95"/>
      <c r="F582" s="95"/>
      <c r="G582" s="95"/>
      <c r="H582" s="95"/>
    </row>
    <row r="583" spans="5:8" x14ac:dyDescent="0.2">
      <c r="E583" s="95"/>
      <c r="F583" s="95"/>
      <c r="G583" s="95"/>
      <c r="H583" s="95"/>
    </row>
    <row r="584" spans="5:8" x14ac:dyDescent="0.2">
      <c r="E584" s="95"/>
      <c r="F584" s="95"/>
      <c r="G584" s="95"/>
      <c r="H584" s="95"/>
    </row>
    <row r="585" spans="5:8" x14ac:dyDescent="0.2">
      <c r="E585" s="95"/>
      <c r="F585" s="95"/>
      <c r="G585" s="95"/>
      <c r="H585" s="95"/>
    </row>
    <row r="586" spans="5:8" x14ac:dyDescent="0.2">
      <c r="E586" s="95"/>
      <c r="F586" s="95"/>
      <c r="G586" s="95"/>
      <c r="H586" s="95"/>
    </row>
    <row r="587" spans="5:8" x14ac:dyDescent="0.2">
      <c r="E587" s="95"/>
      <c r="F587" s="95"/>
      <c r="G587" s="95"/>
      <c r="H587" s="95"/>
    </row>
    <row r="588" spans="5:8" x14ac:dyDescent="0.2">
      <c r="E588" s="95"/>
      <c r="F588" s="95"/>
      <c r="G588" s="95"/>
      <c r="H588" s="95"/>
    </row>
    <row r="589" spans="5:8" x14ac:dyDescent="0.2">
      <c r="E589" s="95"/>
      <c r="F589" s="95"/>
      <c r="G589" s="95"/>
      <c r="H589" s="95"/>
    </row>
    <row r="590" spans="5:8" x14ac:dyDescent="0.2">
      <c r="E590" s="95"/>
      <c r="F590" s="95"/>
      <c r="G590" s="95"/>
      <c r="H590" s="95"/>
    </row>
    <row r="591" spans="5:8" x14ac:dyDescent="0.2">
      <c r="E591" s="95"/>
      <c r="F591" s="95"/>
      <c r="G591" s="95"/>
      <c r="H591" s="95"/>
    </row>
    <row r="592" spans="5:8" x14ac:dyDescent="0.2">
      <c r="E592" s="95"/>
      <c r="F592" s="95"/>
      <c r="G592" s="95"/>
      <c r="H592" s="95"/>
    </row>
    <row r="593" spans="5:8" x14ac:dyDescent="0.2">
      <c r="E593" s="95"/>
      <c r="F593" s="95"/>
      <c r="G593" s="95"/>
      <c r="H593" s="95"/>
    </row>
    <row r="594" spans="5:8" x14ac:dyDescent="0.2">
      <c r="E594" s="95"/>
      <c r="F594" s="95"/>
      <c r="G594" s="95"/>
      <c r="H594" s="95"/>
    </row>
    <row r="595" spans="5:8" x14ac:dyDescent="0.2">
      <c r="E595" s="95"/>
      <c r="F595" s="95"/>
      <c r="G595" s="95"/>
      <c r="H595" s="95"/>
    </row>
    <row r="596" spans="5:8" x14ac:dyDescent="0.2">
      <c r="E596" s="95"/>
      <c r="F596" s="95"/>
      <c r="G596" s="95"/>
      <c r="H596" s="95"/>
    </row>
    <row r="597" spans="5:8" x14ac:dyDescent="0.2">
      <c r="E597" s="95"/>
      <c r="F597" s="95"/>
      <c r="G597" s="95"/>
      <c r="H597" s="95"/>
    </row>
    <row r="598" spans="5:8" x14ac:dyDescent="0.2">
      <c r="E598" s="95"/>
      <c r="F598" s="95"/>
      <c r="G598" s="95"/>
      <c r="H598" s="95"/>
    </row>
    <row r="599" spans="5:8" x14ac:dyDescent="0.2">
      <c r="E599" s="95"/>
      <c r="F599" s="95"/>
      <c r="G599" s="95"/>
      <c r="H599" s="95"/>
    </row>
    <row r="600" spans="5:8" x14ac:dyDescent="0.2">
      <c r="E600" s="95"/>
      <c r="F600" s="95"/>
      <c r="G600" s="95"/>
      <c r="H600" s="95"/>
    </row>
    <row r="601" spans="5:8" x14ac:dyDescent="0.2">
      <c r="E601" s="95"/>
      <c r="F601" s="95"/>
      <c r="G601" s="95"/>
      <c r="H601" s="95"/>
    </row>
    <row r="602" spans="5:8" x14ac:dyDescent="0.2">
      <c r="E602" s="95"/>
      <c r="F602" s="95"/>
      <c r="G602" s="95"/>
      <c r="H602" s="95"/>
    </row>
    <row r="603" spans="5:8" x14ac:dyDescent="0.2">
      <c r="E603" s="95"/>
      <c r="F603" s="95"/>
      <c r="G603" s="95"/>
      <c r="H603" s="95"/>
    </row>
    <row r="604" spans="5:8" x14ac:dyDescent="0.2">
      <c r="E604" s="95"/>
      <c r="F604" s="95"/>
      <c r="G604" s="95"/>
      <c r="H604" s="95"/>
    </row>
    <row r="605" spans="5:8" x14ac:dyDescent="0.2">
      <c r="E605" s="95"/>
      <c r="F605" s="95"/>
      <c r="G605" s="95"/>
      <c r="H605" s="95"/>
    </row>
    <row r="606" spans="5:8" x14ac:dyDescent="0.2">
      <c r="E606" s="95"/>
      <c r="F606" s="95"/>
      <c r="G606" s="95"/>
      <c r="H606" s="95"/>
    </row>
    <row r="607" spans="5:8" x14ac:dyDescent="0.2">
      <c r="E607" s="95"/>
      <c r="F607" s="95"/>
      <c r="G607" s="95"/>
      <c r="H607" s="95"/>
    </row>
    <row r="608" spans="5:8" x14ac:dyDescent="0.2">
      <c r="E608" s="95"/>
      <c r="F608" s="95"/>
      <c r="G608" s="95"/>
      <c r="H608" s="95"/>
    </row>
    <row r="609" spans="5:8" x14ac:dyDescent="0.2">
      <c r="E609" s="95"/>
      <c r="F609" s="95"/>
      <c r="G609" s="95"/>
      <c r="H609" s="95"/>
    </row>
    <row r="610" spans="5:8" x14ac:dyDescent="0.2">
      <c r="E610" s="95"/>
      <c r="F610" s="95"/>
      <c r="G610" s="95"/>
      <c r="H610" s="95"/>
    </row>
    <row r="611" spans="5:8" x14ac:dyDescent="0.2">
      <c r="E611" s="95"/>
      <c r="F611" s="95"/>
      <c r="G611" s="95"/>
      <c r="H611" s="95"/>
    </row>
    <row r="612" spans="5:8" x14ac:dyDescent="0.2">
      <c r="E612" s="95"/>
      <c r="F612" s="95"/>
      <c r="G612" s="95"/>
      <c r="H612" s="95"/>
    </row>
    <row r="613" spans="5:8" x14ac:dyDescent="0.2">
      <c r="E613" s="95"/>
      <c r="F613" s="95"/>
      <c r="G613" s="95"/>
      <c r="H613" s="95"/>
    </row>
    <row r="614" spans="5:8" x14ac:dyDescent="0.2">
      <c r="E614" s="95"/>
      <c r="F614" s="95"/>
      <c r="G614" s="95"/>
      <c r="H614" s="95"/>
    </row>
    <row r="615" spans="5:8" x14ac:dyDescent="0.2">
      <c r="E615" s="95"/>
      <c r="F615" s="95"/>
      <c r="G615" s="95"/>
      <c r="H615" s="95"/>
    </row>
    <row r="616" spans="5:8" x14ac:dyDescent="0.2">
      <c r="E616" s="95"/>
      <c r="F616" s="95"/>
      <c r="G616" s="95"/>
      <c r="H616" s="95"/>
    </row>
    <row r="617" spans="5:8" x14ac:dyDescent="0.2">
      <c r="E617" s="95"/>
      <c r="F617" s="95"/>
      <c r="G617" s="95"/>
      <c r="H617" s="95"/>
    </row>
    <row r="618" spans="5:8" x14ac:dyDescent="0.2">
      <c r="E618" s="95"/>
      <c r="F618" s="95"/>
      <c r="G618" s="95"/>
      <c r="H618" s="95"/>
    </row>
    <row r="619" spans="5:8" x14ac:dyDescent="0.2">
      <c r="E619" s="95"/>
      <c r="F619" s="95"/>
      <c r="G619" s="95"/>
      <c r="H619" s="95"/>
    </row>
    <row r="620" spans="5:8" x14ac:dyDescent="0.2">
      <c r="E620" s="95"/>
      <c r="F620" s="95"/>
      <c r="G620" s="95"/>
      <c r="H620" s="95"/>
    </row>
    <row r="621" spans="5:8" x14ac:dyDescent="0.2">
      <c r="E621" s="95"/>
      <c r="F621" s="95"/>
      <c r="G621" s="95"/>
      <c r="H621" s="95"/>
    </row>
    <row r="622" spans="5:8" x14ac:dyDescent="0.2">
      <c r="E622" s="95"/>
      <c r="F622" s="95"/>
      <c r="G622" s="95"/>
      <c r="H622" s="95"/>
    </row>
    <row r="623" spans="5:8" x14ac:dyDescent="0.2">
      <c r="E623" s="95"/>
      <c r="F623" s="95"/>
      <c r="G623" s="95"/>
      <c r="H623" s="95"/>
    </row>
    <row r="624" spans="5:8" x14ac:dyDescent="0.2">
      <c r="E624" s="95"/>
      <c r="F624" s="95"/>
      <c r="G624" s="95"/>
      <c r="H624" s="95"/>
    </row>
    <row r="625" spans="5:8" x14ac:dyDescent="0.2">
      <c r="E625" s="95"/>
      <c r="F625" s="95"/>
      <c r="G625" s="95"/>
      <c r="H625" s="95"/>
    </row>
    <row r="626" spans="5:8" x14ac:dyDescent="0.2">
      <c r="E626" s="95"/>
      <c r="F626" s="95"/>
      <c r="G626" s="95"/>
      <c r="H626" s="95"/>
    </row>
    <row r="627" spans="5:8" x14ac:dyDescent="0.2">
      <c r="E627" s="95"/>
      <c r="F627" s="95"/>
      <c r="G627" s="95"/>
      <c r="H627" s="95"/>
    </row>
    <row r="628" spans="5:8" x14ac:dyDescent="0.2">
      <c r="E628" s="95"/>
      <c r="F628" s="95"/>
      <c r="G628" s="95"/>
      <c r="H628" s="95"/>
    </row>
    <row r="629" spans="5:8" x14ac:dyDescent="0.2">
      <c r="E629" s="95"/>
      <c r="F629" s="95"/>
      <c r="G629" s="95"/>
      <c r="H629" s="95"/>
    </row>
    <row r="630" spans="5:8" x14ac:dyDescent="0.2">
      <c r="E630" s="95"/>
      <c r="F630" s="95"/>
      <c r="G630" s="95"/>
      <c r="H630" s="95"/>
    </row>
    <row r="631" spans="5:8" x14ac:dyDescent="0.2">
      <c r="E631" s="95"/>
      <c r="F631" s="95"/>
      <c r="G631" s="95"/>
      <c r="H631" s="95"/>
    </row>
    <row r="632" spans="5:8" x14ac:dyDescent="0.2">
      <c r="E632" s="95"/>
      <c r="F632" s="95"/>
      <c r="G632" s="95"/>
      <c r="H632" s="95"/>
    </row>
    <row r="633" spans="5:8" x14ac:dyDescent="0.2">
      <c r="E633" s="95"/>
      <c r="F633" s="95"/>
      <c r="G633" s="95"/>
      <c r="H633" s="95"/>
    </row>
    <row r="634" spans="5:8" x14ac:dyDescent="0.2">
      <c r="E634" s="95"/>
      <c r="F634" s="95"/>
      <c r="G634" s="95"/>
      <c r="H634" s="95"/>
    </row>
    <row r="635" spans="5:8" x14ac:dyDescent="0.2">
      <c r="E635" s="95"/>
      <c r="F635" s="95"/>
      <c r="G635" s="95"/>
      <c r="H635" s="95"/>
    </row>
    <row r="636" spans="5:8" x14ac:dyDescent="0.2">
      <c r="E636" s="95"/>
      <c r="F636" s="95"/>
      <c r="G636" s="95"/>
      <c r="H636" s="95"/>
    </row>
    <row r="637" spans="5:8" x14ac:dyDescent="0.2">
      <c r="E637" s="95"/>
      <c r="F637" s="95"/>
      <c r="G637" s="95"/>
      <c r="H637" s="95"/>
    </row>
    <row r="638" spans="5:8" x14ac:dyDescent="0.2">
      <c r="E638" s="95"/>
      <c r="F638" s="95"/>
      <c r="G638" s="95"/>
      <c r="H638" s="95"/>
    </row>
    <row r="639" spans="5:8" x14ac:dyDescent="0.2">
      <c r="E639" s="95"/>
      <c r="F639" s="95"/>
      <c r="G639" s="95"/>
      <c r="H639" s="95"/>
    </row>
    <row r="640" spans="5:8" x14ac:dyDescent="0.2">
      <c r="E640" s="95"/>
      <c r="F640" s="95"/>
      <c r="G640" s="95"/>
      <c r="H640" s="95"/>
    </row>
    <row r="641" spans="5:8" x14ac:dyDescent="0.2">
      <c r="E641" s="95"/>
      <c r="F641" s="95"/>
      <c r="G641" s="95"/>
      <c r="H641" s="95"/>
    </row>
    <row r="642" spans="5:8" x14ac:dyDescent="0.2">
      <c r="E642" s="95"/>
      <c r="F642" s="95"/>
      <c r="G642" s="95"/>
      <c r="H642" s="95"/>
    </row>
    <row r="643" spans="5:8" x14ac:dyDescent="0.2">
      <c r="E643" s="95"/>
      <c r="F643" s="95"/>
      <c r="G643" s="95"/>
      <c r="H643" s="95"/>
    </row>
    <row r="644" spans="5:8" x14ac:dyDescent="0.2">
      <c r="E644" s="95"/>
      <c r="F644" s="95"/>
      <c r="G644" s="95"/>
      <c r="H644" s="95"/>
    </row>
    <row r="645" spans="5:8" x14ac:dyDescent="0.2">
      <c r="E645" s="95"/>
      <c r="F645" s="95"/>
      <c r="G645" s="95"/>
      <c r="H645" s="95"/>
    </row>
    <row r="646" spans="5:8" x14ac:dyDescent="0.2">
      <c r="E646" s="95"/>
      <c r="F646" s="95"/>
      <c r="G646" s="95"/>
      <c r="H646" s="95"/>
    </row>
    <row r="647" spans="5:8" x14ac:dyDescent="0.2">
      <c r="E647" s="95"/>
      <c r="F647" s="95"/>
      <c r="G647" s="95"/>
      <c r="H647" s="95"/>
    </row>
    <row r="648" spans="5:8" x14ac:dyDescent="0.2">
      <c r="E648" s="95"/>
      <c r="F648" s="95"/>
      <c r="G648" s="95"/>
      <c r="H648" s="95"/>
    </row>
    <row r="649" spans="5:8" x14ac:dyDescent="0.2">
      <c r="E649" s="95"/>
      <c r="F649" s="95"/>
      <c r="G649" s="95"/>
      <c r="H649" s="95"/>
    </row>
    <row r="650" spans="5:8" x14ac:dyDescent="0.2">
      <c r="E650" s="95"/>
      <c r="F650" s="95"/>
      <c r="G650" s="95"/>
      <c r="H650" s="95"/>
    </row>
    <row r="651" spans="5:8" x14ac:dyDescent="0.2">
      <c r="E651" s="95"/>
      <c r="F651" s="95"/>
      <c r="G651" s="95"/>
      <c r="H651" s="95"/>
    </row>
    <row r="652" spans="5:8" x14ac:dyDescent="0.2">
      <c r="E652" s="95"/>
      <c r="F652" s="95"/>
      <c r="G652" s="95"/>
      <c r="H652" s="95"/>
    </row>
    <row r="653" spans="5:8" x14ac:dyDescent="0.2">
      <c r="E653" s="95"/>
      <c r="F653" s="95"/>
      <c r="G653" s="95"/>
      <c r="H653" s="95"/>
    </row>
    <row r="654" spans="5:8" x14ac:dyDescent="0.2">
      <c r="E654" s="95"/>
      <c r="F654" s="95"/>
      <c r="G654" s="95"/>
      <c r="H654" s="95"/>
    </row>
    <row r="655" spans="5:8" x14ac:dyDescent="0.2">
      <c r="E655" s="95"/>
      <c r="F655" s="95"/>
      <c r="G655" s="95"/>
      <c r="H655" s="95"/>
    </row>
    <row r="656" spans="5:8" x14ac:dyDescent="0.2">
      <c r="E656" s="95"/>
      <c r="F656" s="95"/>
      <c r="G656" s="95"/>
      <c r="H656" s="95"/>
    </row>
    <row r="657" spans="5:8" x14ac:dyDescent="0.2">
      <c r="E657" s="95"/>
      <c r="F657" s="95"/>
      <c r="G657" s="95"/>
      <c r="H657" s="95"/>
    </row>
    <row r="658" spans="5:8" x14ac:dyDescent="0.2">
      <c r="E658" s="95"/>
      <c r="F658" s="95"/>
      <c r="G658" s="95"/>
      <c r="H658" s="95"/>
    </row>
    <row r="659" spans="5:8" x14ac:dyDescent="0.2">
      <c r="E659" s="95"/>
      <c r="F659" s="95"/>
      <c r="G659" s="95"/>
      <c r="H659" s="95"/>
    </row>
    <row r="660" spans="5:8" x14ac:dyDescent="0.2">
      <c r="E660" s="95"/>
      <c r="F660" s="95"/>
      <c r="G660" s="95"/>
      <c r="H660" s="95"/>
    </row>
    <row r="661" spans="5:8" x14ac:dyDescent="0.2">
      <c r="E661" s="95"/>
      <c r="F661" s="95"/>
      <c r="G661" s="95"/>
      <c r="H661" s="95"/>
    </row>
    <row r="662" spans="5:8" x14ac:dyDescent="0.2">
      <c r="E662" s="95"/>
      <c r="F662" s="95"/>
      <c r="G662" s="95"/>
      <c r="H662" s="95"/>
    </row>
    <row r="663" spans="5:8" x14ac:dyDescent="0.2">
      <c r="E663" s="95"/>
      <c r="F663" s="95"/>
      <c r="G663" s="95"/>
      <c r="H663" s="95"/>
    </row>
    <row r="664" spans="5:8" x14ac:dyDescent="0.2">
      <c r="E664" s="95"/>
      <c r="F664" s="95"/>
      <c r="G664" s="95"/>
      <c r="H664" s="95"/>
    </row>
    <row r="665" spans="5:8" x14ac:dyDescent="0.2">
      <c r="E665" s="95"/>
      <c r="F665" s="95"/>
      <c r="G665" s="95"/>
      <c r="H665" s="95"/>
    </row>
    <row r="666" spans="5:8" x14ac:dyDescent="0.2">
      <c r="E666" s="95"/>
      <c r="F666" s="95"/>
      <c r="G666" s="95"/>
      <c r="H666" s="95"/>
    </row>
    <row r="667" spans="5:8" x14ac:dyDescent="0.2">
      <c r="E667" s="95"/>
      <c r="F667" s="95"/>
      <c r="G667" s="95"/>
      <c r="H667" s="95"/>
    </row>
    <row r="668" spans="5:8" x14ac:dyDescent="0.2">
      <c r="E668" s="95"/>
      <c r="F668" s="95"/>
      <c r="G668" s="95"/>
      <c r="H668" s="95"/>
    </row>
    <row r="669" spans="5:8" x14ac:dyDescent="0.2">
      <c r="E669" s="95"/>
      <c r="F669" s="95"/>
      <c r="G669" s="95"/>
      <c r="H669" s="95"/>
    </row>
    <row r="670" spans="5:8" x14ac:dyDescent="0.2">
      <c r="E670" s="95"/>
      <c r="F670" s="95"/>
      <c r="G670" s="95"/>
      <c r="H670" s="95"/>
    </row>
    <row r="671" spans="5:8" x14ac:dyDescent="0.2">
      <c r="E671" s="95"/>
      <c r="F671" s="95"/>
      <c r="G671" s="95"/>
      <c r="H671" s="95"/>
    </row>
    <row r="672" spans="5:8" x14ac:dyDescent="0.2">
      <c r="E672" s="95"/>
      <c r="F672" s="95"/>
      <c r="G672" s="95"/>
      <c r="H672" s="95"/>
    </row>
    <row r="673" spans="5:8" x14ac:dyDescent="0.2">
      <c r="E673" s="95"/>
      <c r="F673" s="95"/>
      <c r="G673" s="95"/>
      <c r="H673" s="95"/>
    </row>
    <row r="674" spans="5:8" x14ac:dyDescent="0.2">
      <c r="E674" s="95"/>
      <c r="F674" s="95"/>
      <c r="G674" s="95"/>
      <c r="H674" s="95"/>
    </row>
    <row r="675" spans="5:8" x14ac:dyDescent="0.2">
      <c r="E675" s="95"/>
      <c r="F675" s="95"/>
      <c r="G675" s="95"/>
      <c r="H675" s="95"/>
    </row>
    <row r="676" spans="5:8" x14ac:dyDescent="0.2">
      <c r="E676" s="95"/>
      <c r="F676" s="95"/>
      <c r="G676" s="95"/>
      <c r="H676" s="95"/>
    </row>
    <row r="677" spans="5:8" x14ac:dyDescent="0.2">
      <c r="E677" s="95"/>
      <c r="F677" s="95"/>
      <c r="G677" s="95"/>
      <c r="H677" s="95"/>
    </row>
    <row r="678" spans="5:8" x14ac:dyDescent="0.2">
      <c r="E678" s="95"/>
      <c r="F678" s="95"/>
      <c r="G678" s="95"/>
      <c r="H678" s="95"/>
    </row>
    <row r="679" spans="5:8" x14ac:dyDescent="0.2">
      <c r="E679" s="95"/>
      <c r="F679" s="95"/>
      <c r="G679" s="95"/>
      <c r="H679" s="95"/>
    </row>
    <row r="680" spans="5:8" x14ac:dyDescent="0.2">
      <c r="E680" s="95"/>
      <c r="F680" s="95"/>
      <c r="G680" s="95"/>
      <c r="H680" s="95"/>
    </row>
    <row r="681" spans="5:8" x14ac:dyDescent="0.2">
      <c r="E681" s="95"/>
      <c r="F681" s="95"/>
      <c r="G681" s="95"/>
      <c r="H681" s="95"/>
    </row>
    <row r="682" spans="5:8" x14ac:dyDescent="0.2">
      <c r="E682" s="95"/>
      <c r="F682" s="95"/>
      <c r="G682" s="95"/>
      <c r="H682" s="95"/>
    </row>
    <row r="683" spans="5:8" x14ac:dyDescent="0.2">
      <c r="E683" s="95"/>
      <c r="F683" s="95"/>
      <c r="G683" s="95"/>
      <c r="H683" s="95"/>
    </row>
    <row r="684" spans="5:8" x14ac:dyDescent="0.2">
      <c r="E684" s="95"/>
      <c r="F684" s="95"/>
      <c r="G684" s="95"/>
      <c r="H684" s="95"/>
    </row>
    <row r="685" spans="5:8" x14ac:dyDescent="0.2">
      <c r="E685" s="95"/>
      <c r="F685" s="95"/>
      <c r="G685" s="95"/>
      <c r="H685" s="95"/>
    </row>
    <row r="686" spans="5:8" x14ac:dyDescent="0.2">
      <c r="E686" s="95"/>
      <c r="F686" s="95"/>
      <c r="G686" s="95"/>
      <c r="H686" s="95"/>
    </row>
    <row r="687" spans="5:8" x14ac:dyDescent="0.2">
      <c r="E687" s="95"/>
      <c r="F687" s="95"/>
      <c r="G687" s="95"/>
      <c r="H687" s="95"/>
    </row>
    <row r="688" spans="5:8" x14ac:dyDescent="0.2">
      <c r="E688" s="95"/>
      <c r="F688" s="95"/>
      <c r="G688" s="95"/>
      <c r="H688" s="95"/>
    </row>
    <row r="689" spans="5:8" x14ac:dyDescent="0.2">
      <c r="E689" s="95"/>
      <c r="F689" s="95"/>
      <c r="G689" s="95"/>
      <c r="H689" s="95"/>
    </row>
    <row r="690" spans="5:8" x14ac:dyDescent="0.2">
      <c r="E690" s="95"/>
      <c r="F690" s="95"/>
      <c r="G690" s="95"/>
      <c r="H690" s="95"/>
    </row>
    <row r="691" spans="5:8" x14ac:dyDescent="0.2">
      <c r="E691" s="95"/>
      <c r="F691" s="95"/>
      <c r="G691" s="95"/>
      <c r="H691" s="95"/>
    </row>
    <row r="692" spans="5:8" x14ac:dyDescent="0.2">
      <c r="E692" s="95"/>
      <c r="F692" s="95"/>
      <c r="G692" s="95"/>
      <c r="H692" s="95"/>
    </row>
    <row r="693" spans="5:8" x14ac:dyDescent="0.2">
      <c r="E693" s="95"/>
      <c r="F693" s="95"/>
      <c r="G693" s="95"/>
      <c r="H693" s="95"/>
    </row>
    <row r="694" spans="5:8" x14ac:dyDescent="0.2">
      <c r="E694" s="95"/>
      <c r="F694" s="95"/>
      <c r="G694" s="95"/>
      <c r="H694" s="95"/>
    </row>
    <row r="695" spans="5:8" x14ac:dyDescent="0.2">
      <c r="E695" s="95"/>
      <c r="F695" s="95"/>
      <c r="G695" s="95"/>
      <c r="H695" s="95"/>
    </row>
    <row r="696" spans="5:8" x14ac:dyDescent="0.2">
      <c r="E696" s="95"/>
      <c r="F696" s="95"/>
      <c r="G696" s="95"/>
      <c r="H696" s="95"/>
    </row>
    <row r="697" spans="5:8" x14ac:dyDescent="0.2">
      <c r="E697" s="95"/>
      <c r="F697" s="95"/>
      <c r="G697" s="95"/>
      <c r="H697" s="95"/>
    </row>
    <row r="698" spans="5:8" x14ac:dyDescent="0.2">
      <c r="E698" s="95"/>
      <c r="F698" s="95"/>
      <c r="G698" s="95"/>
      <c r="H698" s="95"/>
    </row>
    <row r="699" spans="5:8" x14ac:dyDescent="0.2">
      <c r="E699" s="95"/>
      <c r="F699" s="95"/>
      <c r="G699" s="95"/>
      <c r="H699" s="95"/>
    </row>
    <row r="700" spans="5:8" x14ac:dyDescent="0.2">
      <c r="E700" s="95"/>
      <c r="F700" s="95"/>
      <c r="G700" s="95"/>
      <c r="H700" s="95"/>
    </row>
    <row r="701" spans="5:8" x14ac:dyDescent="0.2">
      <c r="E701" s="95"/>
      <c r="F701" s="95"/>
      <c r="G701" s="95"/>
      <c r="H701" s="95"/>
    </row>
    <row r="702" spans="5:8" x14ac:dyDescent="0.2">
      <c r="E702" s="95"/>
      <c r="F702" s="95"/>
      <c r="G702" s="95"/>
      <c r="H702" s="95"/>
    </row>
    <row r="703" spans="5:8" x14ac:dyDescent="0.2">
      <c r="E703" s="95"/>
      <c r="F703" s="95"/>
      <c r="G703" s="95"/>
      <c r="H703" s="95"/>
    </row>
    <row r="704" spans="5:8" x14ac:dyDescent="0.2">
      <c r="E704" s="95"/>
      <c r="F704" s="95"/>
      <c r="G704" s="95"/>
      <c r="H704" s="95"/>
    </row>
    <row r="705" spans="5:8" x14ac:dyDescent="0.2">
      <c r="E705" s="95"/>
      <c r="F705" s="95"/>
      <c r="G705" s="95"/>
      <c r="H705" s="95"/>
    </row>
    <row r="706" spans="5:8" x14ac:dyDescent="0.2">
      <c r="E706" s="95"/>
      <c r="F706" s="95"/>
      <c r="G706" s="95"/>
      <c r="H706" s="95"/>
    </row>
    <row r="707" spans="5:8" x14ac:dyDescent="0.2">
      <c r="E707" s="95"/>
      <c r="F707" s="95"/>
      <c r="G707" s="95"/>
      <c r="H707" s="95"/>
    </row>
    <row r="708" spans="5:8" x14ac:dyDescent="0.2">
      <c r="E708" s="95"/>
      <c r="F708" s="95"/>
      <c r="G708" s="95"/>
      <c r="H708" s="95"/>
    </row>
    <row r="709" spans="5:8" x14ac:dyDescent="0.2">
      <c r="E709" s="95"/>
      <c r="F709" s="95"/>
      <c r="G709" s="95"/>
      <c r="H709" s="95"/>
    </row>
    <row r="710" spans="5:8" x14ac:dyDescent="0.2">
      <c r="E710" s="95"/>
      <c r="F710" s="95"/>
      <c r="G710" s="95"/>
      <c r="H710" s="95"/>
    </row>
    <row r="711" spans="5:8" x14ac:dyDescent="0.2">
      <c r="E711" s="95"/>
      <c r="F711" s="95"/>
      <c r="G711" s="95"/>
      <c r="H711" s="95"/>
    </row>
    <row r="712" spans="5:8" x14ac:dyDescent="0.2">
      <c r="E712" s="95"/>
      <c r="F712" s="95"/>
      <c r="G712" s="95"/>
      <c r="H712" s="95"/>
    </row>
    <row r="713" spans="5:8" x14ac:dyDescent="0.2">
      <c r="E713" s="95"/>
      <c r="F713" s="95"/>
      <c r="G713" s="95"/>
      <c r="H713" s="95"/>
    </row>
    <row r="714" spans="5:8" x14ac:dyDescent="0.2">
      <c r="E714" s="95"/>
      <c r="F714" s="95"/>
      <c r="G714" s="95"/>
      <c r="H714" s="95"/>
    </row>
    <row r="715" spans="5:8" x14ac:dyDescent="0.2">
      <c r="E715" s="95"/>
      <c r="F715" s="95"/>
      <c r="G715" s="95"/>
      <c r="H715" s="95"/>
    </row>
    <row r="716" spans="5:8" x14ac:dyDescent="0.2">
      <c r="E716" s="95"/>
      <c r="F716" s="95"/>
      <c r="G716" s="95"/>
      <c r="H716" s="95"/>
    </row>
    <row r="717" spans="5:8" x14ac:dyDescent="0.2">
      <c r="E717" s="95"/>
      <c r="F717" s="95"/>
      <c r="G717" s="95"/>
      <c r="H717" s="95"/>
    </row>
    <row r="718" spans="5:8" x14ac:dyDescent="0.2">
      <c r="E718" s="95"/>
      <c r="F718" s="95"/>
      <c r="G718" s="95"/>
      <c r="H718" s="95"/>
    </row>
    <row r="719" spans="5:8" x14ac:dyDescent="0.2">
      <c r="E719" s="95"/>
      <c r="F719" s="95"/>
      <c r="G719" s="95"/>
      <c r="H719" s="95"/>
    </row>
    <row r="720" spans="5:8" x14ac:dyDescent="0.2">
      <c r="E720" s="95"/>
      <c r="F720" s="95"/>
      <c r="G720" s="95"/>
      <c r="H720" s="95"/>
    </row>
    <row r="721" spans="5:8" x14ac:dyDescent="0.2">
      <c r="E721" s="95"/>
      <c r="F721" s="95"/>
      <c r="G721" s="95"/>
      <c r="H721" s="95"/>
    </row>
    <row r="722" spans="5:8" x14ac:dyDescent="0.2">
      <c r="E722" s="95"/>
      <c r="F722" s="95"/>
      <c r="G722" s="95"/>
      <c r="H722" s="95"/>
    </row>
    <row r="723" spans="5:8" x14ac:dyDescent="0.2">
      <c r="E723" s="95"/>
      <c r="F723" s="95"/>
      <c r="G723" s="95"/>
      <c r="H723" s="95"/>
    </row>
    <row r="724" spans="5:8" x14ac:dyDescent="0.2">
      <c r="E724" s="95"/>
      <c r="F724" s="95"/>
      <c r="G724" s="95"/>
      <c r="H724" s="95"/>
    </row>
    <row r="725" spans="5:8" x14ac:dyDescent="0.2">
      <c r="E725" s="95"/>
      <c r="F725" s="95"/>
      <c r="G725" s="95"/>
      <c r="H725" s="95"/>
    </row>
    <row r="726" spans="5:8" x14ac:dyDescent="0.2">
      <c r="E726" s="95"/>
      <c r="F726" s="95"/>
      <c r="G726" s="95"/>
      <c r="H726" s="95"/>
    </row>
    <row r="727" spans="5:8" x14ac:dyDescent="0.2">
      <c r="E727" s="95"/>
      <c r="F727" s="95"/>
      <c r="G727" s="95"/>
      <c r="H727" s="95"/>
    </row>
    <row r="728" spans="5:8" x14ac:dyDescent="0.2">
      <c r="E728" s="95"/>
      <c r="F728" s="95"/>
      <c r="G728" s="95"/>
      <c r="H728" s="95"/>
    </row>
    <row r="729" spans="5:8" x14ac:dyDescent="0.2">
      <c r="E729" s="95"/>
      <c r="F729" s="95"/>
      <c r="G729" s="95"/>
      <c r="H729" s="95"/>
    </row>
    <row r="730" spans="5:8" x14ac:dyDescent="0.2">
      <c r="E730" s="95"/>
      <c r="F730" s="95"/>
      <c r="G730" s="95"/>
      <c r="H730" s="95"/>
    </row>
    <row r="731" spans="5:8" x14ac:dyDescent="0.2">
      <c r="E731" s="95"/>
      <c r="F731" s="95"/>
      <c r="G731" s="95"/>
      <c r="H731" s="95"/>
    </row>
    <row r="732" spans="5:8" x14ac:dyDescent="0.2">
      <c r="E732" s="95"/>
      <c r="F732" s="95"/>
      <c r="G732" s="95"/>
      <c r="H732" s="95"/>
    </row>
    <row r="733" spans="5:8" x14ac:dyDescent="0.2">
      <c r="E733" s="95"/>
      <c r="F733" s="95"/>
      <c r="G733" s="95"/>
      <c r="H733" s="95"/>
    </row>
    <row r="734" spans="5:8" x14ac:dyDescent="0.2">
      <c r="E734" s="95"/>
      <c r="F734" s="95"/>
      <c r="G734" s="95"/>
      <c r="H734" s="95"/>
    </row>
    <row r="735" spans="5:8" x14ac:dyDescent="0.2">
      <c r="E735" s="95"/>
      <c r="F735" s="95"/>
      <c r="G735" s="95"/>
      <c r="H735" s="95"/>
    </row>
    <row r="736" spans="5:8" x14ac:dyDescent="0.2">
      <c r="E736" s="95"/>
      <c r="F736" s="95"/>
      <c r="G736" s="95"/>
      <c r="H736" s="95"/>
    </row>
    <row r="737" spans="5:8" x14ac:dyDescent="0.2">
      <c r="E737" s="95"/>
      <c r="F737" s="95"/>
      <c r="G737" s="95"/>
      <c r="H737" s="95"/>
    </row>
    <row r="738" spans="5:8" x14ac:dyDescent="0.2">
      <c r="E738" s="95"/>
      <c r="F738" s="95"/>
      <c r="G738" s="95"/>
      <c r="H738" s="95"/>
    </row>
    <row r="739" spans="5:8" x14ac:dyDescent="0.2">
      <c r="E739" s="95"/>
      <c r="F739" s="95"/>
      <c r="G739" s="95"/>
      <c r="H739" s="95"/>
    </row>
    <row r="740" spans="5:8" x14ac:dyDescent="0.2">
      <c r="E740" s="95"/>
      <c r="F740" s="95"/>
      <c r="G740" s="95"/>
      <c r="H740" s="95"/>
    </row>
    <row r="741" spans="5:8" x14ac:dyDescent="0.2">
      <c r="E741" s="95"/>
      <c r="F741" s="95"/>
      <c r="G741" s="95"/>
      <c r="H741" s="95"/>
    </row>
    <row r="742" spans="5:8" x14ac:dyDescent="0.2">
      <c r="E742" s="95"/>
      <c r="F742" s="95"/>
      <c r="G742" s="95"/>
      <c r="H742" s="95"/>
    </row>
    <row r="743" spans="5:8" x14ac:dyDescent="0.2">
      <c r="E743" s="95"/>
      <c r="F743" s="95"/>
      <c r="G743" s="95"/>
      <c r="H743" s="95"/>
    </row>
    <row r="744" spans="5:8" x14ac:dyDescent="0.2">
      <c r="E744" s="95"/>
      <c r="F744" s="95"/>
      <c r="G744" s="95"/>
      <c r="H744" s="95"/>
    </row>
    <row r="745" spans="5:8" x14ac:dyDescent="0.2">
      <c r="E745" s="95"/>
      <c r="F745" s="95"/>
      <c r="G745" s="95"/>
      <c r="H745" s="95"/>
    </row>
    <row r="746" spans="5:8" x14ac:dyDescent="0.2">
      <c r="E746" s="95"/>
      <c r="F746" s="95"/>
      <c r="G746" s="95"/>
      <c r="H746" s="95"/>
    </row>
    <row r="747" spans="5:8" x14ac:dyDescent="0.2">
      <c r="E747" s="95"/>
      <c r="F747" s="95"/>
      <c r="G747" s="95"/>
      <c r="H747" s="95"/>
    </row>
    <row r="748" spans="5:8" x14ac:dyDescent="0.2">
      <c r="E748" s="95"/>
      <c r="F748" s="95"/>
      <c r="G748" s="95"/>
      <c r="H748" s="95"/>
    </row>
    <row r="749" spans="5:8" x14ac:dyDescent="0.2">
      <c r="E749" s="95"/>
      <c r="F749" s="95"/>
      <c r="G749" s="95"/>
      <c r="H749" s="95"/>
    </row>
    <row r="750" spans="5:8" x14ac:dyDescent="0.2">
      <c r="E750" s="95"/>
      <c r="F750" s="95"/>
      <c r="G750" s="95"/>
      <c r="H750" s="95"/>
    </row>
    <row r="751" spans="5:8" x14ac:dyDescent="0.2">
      <c r="E751" s="95"/>
      <c r="F751" s="95"/>
      <c r="G751" s="95"/>
      <c r="H751" s="95"/>
    </row>
    <row r="752" spans="5:8" x14ac:dyDescent="0.2">
      <c r="E752" s="95"/>
      <c r="F752" s="95"/>
      <c r="G752" s="95"/>
      <c r="H752" s="95"/>
    </row>
    <row r="753" spans="5:8" x14ac:dyDescent="0.2">
      <c r="E753" s="95"/>
      <c r="F753" s="95"/>
      <c r="G753" s="95"/>
      <c r="H753" s="95"/>
    </row>
    <row r="754" spans="5:8" x14ac:dyDescent="0.2">
      <c r="E754" s="95"/>
      <c r="F754" s="95"/>
      <c r="G754" s="95"/>
      <c r="H754" s="95"/>
    </row>
    <row r="755" spans="5:8" x14ac:dyDescent="0.2">
      <c r="E755" s="95"/>
      <c r="F755" s="95"/>
      <c r="G755" s="95"/>
      <c r="H755" s="95"/>
    </row>
    <row r="756" spans="5:8" x14ac:dyDescent="0.2">
      <c r="E756" s="95"/>
      <c r="F756" s="95"/>
      <c r="G756" s="95"/>
      <c r="H756" s="95"/>
    </row>
    <row r="757" spans="5:8" x14ac:dyDescent="0.2">
      <c r="E757" s="95"/>
      <c r="F757" s="95"/>
      <c r="G757" s="95"/>
      <c r="H757" s="95"/>
    </row>
    <row r="758" spans="5:8" x14ac:dyDescent="0.2">
      <c r="E758" s="95"/>
      <c r="F758" s="95"/>
      <c r="G758" s="95"/>
      <c r="H758" s="95"/>
    </row>
    <row r="759" spans="5:8" x14ac:dyDescent="0.2">
      <c r="E759" s="95"/>
      <c r="F759" s="95"/>
      <c r="G759" s="95"/>
      <c r="H759" s="95"/>
    </row>
    <row r="760" spans="5:8" x14ac:dyDescent="0.2">
      <c r="E760" s="95"/>
      <c r="F760" s="95"/>
      <c r="G760" s="95"/>
      <c r="H760" s="95"/>
    </row>
    <row r="761" spans="5:8" x14ac:dyDescent="0.2">
      <c r="E761" s="95"/>
      <c r="F761" s="95"/>
      <c r="G761" s="95"/>
      <c r="H761" s="95"/>
    </row>
    <row r="762" spans="5:8" x14ac:dyDescent="0.2">
      <c r="E762" s="95"/>
      <c r="F762" s="95"/>
      <c r="G762" s="95"/>
      <c r="H762" s="95"/>
    </row>
    <row r="763" spans="5:8" x14ac:dyDescent="0.2">
      <c r="E763" s="95"/>
      <c r="F763" s="95"/>
      <c r="G763" s="95"/>
      <c r="H763" s="95"/>
    </row>
    <row r="764" spans="5:8" x14ac:dyDescent="0.2">
      <c r="E764" s="95"/>
      <c r="F764" s="95"/>
      <c r="G764" s="95"/>
      <c r="H764" s="95"/>
    </row>
    <row r="765" spans="5:8" x14ac:dyDescent="0.2">
      <c r="E765" s="95"/>
      <c r="F765" s="95"/>
      <c r="G765" s="95"/>
      <c r="H765" s="95"/>
    </row>
    <row r="766" spans="5:8" x14ac:dyDescent="0.2">
      <c r="E766" s="95"/>
      <c r="F766" s="95"/>
      <c r="G766" s="95"/>
      <c r="H766" s="95"/>
    </row>
    <row r="767" spans="5:8" x14ac:dyDescent="0.2">
      <c r="E767" s="95"/>
      <c r="F767" s="95"/>
      <c r="G767" s="95"/>
      <c r="H767" s="95"/>
    </row>
    <row r="768" spans="5:8" x14ac:dyDescent="0.2">
      <c r="E768" s="95"/>
      <c r="F768" s="95"/>
      <c r="G768" s="95"/>
      <c r="H768" s="95"/>
    </row>
    <row r="769" spans="5:8" x14ac:dyDescent="0.2">
      <c r="E769" s="95"/>
      <c r="F769" s="95"/>
      <c r="G769" s="95"/>
      <c r="H769" s="95"/>
    </row>
    <row r="770" spans="5:8" x14ac:dyDescent="0.2">
      <c r="E770" s="95"/>
      <c r="F770" s="95"/>
      <c r="G770" s="95"/>
      <c r="H770" s="95"/>
    </row>
    <row r="771" spans="5:8" x14ac:dyDescent="0.2">
      <c r="E771" s="95"/>
      <c r="F771" s="95"/>
      <c r="G771" s="95"/>
      <c r="H771" s="95"/>
    </row>
    <row r="772" spans="5:8" x14ac:dyDescent="0.2">
      <c r="E772" s="95"/>
      <c r="F772" s="95"/>
      <c r="G772" s="95"/>
      <c r="H772" s="95"/>
    </row>
    <row r="773" spans="5:8" x14ac:dyDescent="0.2">
      <c r="E773" s="95"/>
      <c r="F773" s="95"/>
      <c r="G773" s="95"/>
      <c r="H773" s="95"/>
    </row>
    <row r="774" spans="5:8" x14ac:dyDescent="0.2">
      <c r="E774" s="95"/>
      <c r="F774" s="95"/>
      <c r="G774" s="95"/>
      <c r="H774" s="95"/>
    </row>
    <row r="775" spans="5:8" x14ac:dyDescent="0.2">
      <c r="E775" s="95"/>
      <c r="F775" s="95"/>
      <c r="G775" s="95"/>
      <c r="H775" s="95"/>
    </row>
    <row r="776" spans="5:8" x14ac:dyDescent="0.2">
      <c r="E776" s="95"/>
      <c r="F776" s="95"/>
      <c r="G776" s="95"/>
      <c r="H776" s="95"/>
    </row>
    <row r="777" spans="5:8" x14ac:dyDescent="0.2">
      <c r="E777" s="95"/>
      <c r="F777" s="95"/>
      <c r="G777" s="95"/>
      <c r="H777" s="95"/>
    </row>
    <row r="778" spans="5:8" x14ac:dyDescent="0.2">
      <c r="E778" s="95"/>
      <c r="F778" s="95"/>
      <c r="G778" s="95"/>
      <c r="H778" s="95"/>
    </row>
    <row r="779" spans="5:8" x14ac:dyDescent="0.2">
      <c r="E779" s="95"/>
      <c r="F779" s="95"/>
      <c r="G779" s="95"/>
      <c r="H779" s="95"/>
    </row>
    <row r="780" spans="5:8" x14ac:dyDescent="0.2">
      <c r="E780" s="95"/>
      <c r="F780" s="95"/>
      <c r="G780" s="95"/>
      <c r="H780" s="95"/>
    </row>
    <row r="781" spans="5:8" x14ac:dyDescent="0.2">
      <c r="E781" s="95"/>
      <c r="F781" s="95"/>
      <c r="G781" s="95"/>
      <c r="H781" s="95"/>
    </row>
    <row r="782" spans="5:8" x14ac:dyDescent="0.2">
      <c r="E782" s="95"/>
      <c r="F782" s="95"/>
      <c r="G782" s="95"/>
      <c r="H782" s="95"/>
    </row>
    <row r="783" spans="5:8" x14ac:dyDescent="0.2">
      <c r="E783" s="95"/>
      <c r="F783" s="95"/>
      <c r="G783" s="95"/>
      <c r="H783" s="95"/>
    </row>
    <row r="784" spans="5:8" x14ac:dyDescent="0.2">
      <c r="E784" s="95"/>
      <c r="F784" s="95"/>
      <c r="G784" s="95"/>
      <c r="H784" s="95"/>
    </row>
    <row r="785" spans="5:8" x14ac:dyDescent="0.2">
      <c r="E785" s="95"/>
      <c r="F785" s="95"/>
      <c r="G785" s="95"/>
      <c r="H785" s="95"/>
    </row>
    <row r="786" spans="5:8" x14ac:dyDescent="0.2">
      <c r="E786" s="95"/>
      <c r="F786" s="95"/>
      <c r="G786" s="95"/>
      <c r="H786" s="95"/>
    </row>
    <row r="787" spans="5:8" x14ac:dyDescent="0.2">
      <c r="E787" s="95"/>
      <c r="F787" s="95"/>
      <c r="G787" s="95"/>
      <c r="H787" s="95"/>
    </row>
    <row r="788" spans="5:8" x14ac:dyDescent="0.2">
      <c r="E788" s="95"/>
      <c r="F788" s="95"/>
      <c r="G788" s="95"/>
      <c r="H788" s="95"/>
    </row>
    <row r="789" spans="5:8" x14ac:dyDescent="0.2">
      <c r="E789" s="95"/>
      <c r="F789" s="95"/>
      <c r="G789" s="95"/>
      <c r="H789" s="95"/>
    </row>
    <row r="790" spans="5:8" x14ac:dyDescent="0.2">
      <c r="E790" s="95"/>
      <c r="F790" s="95"/>
      <c r="G790" s="95"/>
      <c r="H790" s="95"/>
    </row>
    <row r="791" spans="5:8" x14ac:dyDescent="0.2">
      <c r="E791" s="95"/>
      <c r="F791" s="95"/>
      <c r="G791" s="95"/>
      <c r="H791" s="95"/>
    </row>
    <row r="792" spans="5:8" x14ac:dyDescent="0.2">
      <c r="E792" s="95"/>
      <c r="F792" s="95"/>
      <c r="G792" s="95"/>
      <c r="H792" s="95"/>
    </row>
    <row r="793" spans="5:8" x14ac:dyDescent="0.2">
      <c r="E793" s="95"/>
      <c r="F793" s="95"/>
      <c r="G793" s="95"/>
      <c r="H793" s="95"/>
    </row>
    <row r="794" spans="5:8" x14ac:dyDescent="0.2">
      <c r="E794" s="95"/>
      <c r="F794" s="95"/>
      <c r="G794" s="95"/>
      <c r="H794" s="95"/>
    </row>
    <row r="795" spans="5:8" x14ac:dyDescent="0.2">
      <c r="E795" s="95"/>
      <c r="F795" s="95"/>
      <c r="G795" s="95"/>
      <c r="H795" s="95"/>
    </row>
    <row r="796" spans="5:8" x14ac:dyDescent="0.2">
      <c r="E796" s="95"/>
      <c r="F796" s="95"/>
      <c r="G796" s="95"/>
      <c r="H796" s="95"/>
    </row>
    <row r="797" spans="5:8" x14ac:dyDescent="0.2">
      <c r="E797" s="95"/>
      <c r="F797" s="95"/>
      <c r="G797" s="95"/>
      <c r="H797" s="95"/>
    </row>
    <row r="798" spans="5:8" x14ac:dyDescent="0.2">
      <c r="E798" s="95"/>
      <c r="F798" s="95"/>
      <c r="G798" s="95"/>
      <c r="H798" s="95"/>
    </row>
    <row r="799" spans="5:8" x14ac:dyDescent="0.2">
      <c r="E799" s="95"/>
      <c r="F799" s="95"/>
      <c r="G799" s="95"/>
      <c r="H799" s="95"/>
    </row>
    <row r="800" spans="5:8" x14ac:dyDescent="0.2">
      <c r="E800" s="95"/>
      <c r="F800" s="95"/>
      <c r="G800" s="95"/>
      <c r="H800" s="95"/>
    </row>
    <row r="801" spans="5:8" x14ac:dyDescent="0.2">
      <c r="E801" s="95"/>
      <c r="F801" s="95"/>
      <c r="G801" s="95"/>
      <c r="H801" s="95"/>
    </row>
    <row r="802" spans="5:8" x14ac:dyDescent="0.2">
      <c r="E802" s="95"/>
      <c r="F802" s="95"/>
      <c r="G802" s="95"/>
      <c r="H802" s="95"/>
    </row>
    <row r="803" spans="5:8" x14ac:dyDescent="0.2">
      <c r="E803" s="95"/>
      <c r="F803" s="95"/>
      <c r="G803" s="95"/>
      <c r="H803" s="95"/>
    </row>
    <row r="804" spans="5:8" x14ac:dyDescent="0.2">
      <c r="E804" s="95"/>
      <c r="F804" s="95"/>
      <c r="G804" s="95"/>
      <c r="H804" s="95"/>
    </row>
    <row r="805" spans="5:8" x14ac:dyDescent="0.2">
      <c r="E805" s="95"/>
      <c r="F805" s="95"/>
      <c r="G805" s="95"/>
      <c r="H805" s="95"/>
    </row>
    <row r="806" spans="5:8" x14ac:dyDescent="0.2">
      <c r="E806" s="95"/>
      <c r="F806" s="95"/>
      <c r="G806" s="95"/>
      <c r="H806" s="95"/>
    </row>
    <row r="807" spans="5:8" x14ac:dyDescent="0.2">
      <c r="E807" s="95"/>
      <c r="F807" s="95"/>
      <c r="G807" s="95"/>
      <c r="H807" s="95"/>
    </row>
    <row r="808" spans="5:8" x14ac:dyDescent="0.2">
      <c r="E808" s="95"/>
      <c r="F808" s="95"/>
      <c r="G808" s="95"/>
      <c r="H808" s="95"/>
    </row>
    <row r="809" spans="5:8" x14ac:dyDescent="0.2">
      <c r="E809" s="95"/>
      <c r="F809" s="95"/>
      <c r="G809" s="95"/>
      <c r="H809" s="95"/>
    </row>
    <row r="810" spans="5:8" x14ac:dyDescent="0.2">
      <c r="E810" s="95"/>
      <c r="F810" s="95"/>
      <c r="G810" s="95"/>
      <c r="H810" s="95"/>
    </row>
    <row r="811" spans="5:8" x14ac:dyDescent="0.2">
      <c r="E811" s="95"/>
      <c r="F811" s="95"/>
      <c r="G811" s="95"/>
      <c r="H811" s="95"/>
    </row>
    <row r="812" spans="5:8" x14ac:dyDescent="0.2">
      <c r="E812" s="95"/>
      <c r="F812" s="95"/>
      <c r="G812" s="95"/>
      <c r="H812" s="95"/>
    </row>
    <row r="813" spans="5:8" x14ac:dyDescent="0.2">
      <c r="E813" s="95"/>
      <c r="F813" s="95"/>
      <c r="G813" s="95"/>
      <c r="H813" s="95"/>
    </row>
    <row r="814" spans="5:8" x14ac:dyDescent="0.2">
      <c r="E814" s="95"/>
      <c r="F814" s="95"/>
      <c r="G814" s="95"/>
      <c r="H814" s="95"/>
    </row>
    <row r="815" spans="5:8" x14ac:dyDescent="0.2">
      <c r="E815" s="95"/>
      <c r="F815" s="95"/>
      <c r="G815" s="95"/>
      <c r="H815" s="95"/>
    </row>
    <row r="816" spans="5:8" x14ac:dyDescent="0.2">
      <c r="E816" s="95"/>
      <c r="F816" s="95"/>
      <c r="G816" s="95"/>
      <c r="H816" s="95"/>
    </row>
    <row r="817" spans="5:8" x14ac:dyDescent="0.2">
      <c r="E817" s="95"/>
      <c r="F817" s="95"/>
      <c r="G817" s="95"/>
      <c r="H817" s="95"/>
    </row>
    <row r="818" spans="5:8" x14ac:dyDescent="0.2">
      <c r="E818" s="95"/>
      <c r="F818" s="95"/>
      <c r="G818" s="95"/>
      <c r="H818" s="95"/>
    </row>
    <row r="819" spans="5:8" x14ac:dyDescent="0.2">
      <c r="E819" s="95"/>
      <c r="F819" s="95"/>
      <c r="G819" s="95"/>
      <c r="H819" s="95"/>
    </row>
    <row r="820" spans="5:8" x14ac:dyDescent="0.2">
      <c r="E820" s="95"/>
      <c r="F820" s="95"/>
      <c r="G820" s="95"/>
      <c r="H820" s="95"/>
    </row>
    <row r="821" spans="5:8" x14ac:dyDescent="0.2">
      <c r="E821" s="95"/>
      <c r="F821" s="95"/>
      <c r="G821" s="95"/>
      <c r="H821" s="95"/>
    </row>
    <row r="822" spans="5:8" x14ac:dyDescent="0.2">
      <c r="E822" s="95"/>
      <c r="F822" s="95"/>
      <c r="G822" s="95"/>
      <c r="H822" s="95"/>
    </row>
    <row r="823" spans="5:8" x14ac:dyDescent="0.2">
      <c r="E823" s="95"/>
      <c r="F823" s="95"/>
      <c r="G823" s="95"/>
      <c r="H823" s="95"/>
    </row>
    <row r="824" spans="5:8" x14ac:dyDescent="0.2">
      <c r="E824" s="95"/>
      <c r="F824" s="95"/>
      <c r="G824" s="95"/>
      <c r="H824" s="95"/>
    </row>
    <row r="825" spans="5:8" x14ac:dyDescent="0.2">
      <c r="E825" s="95"/>
      <c r="F825" s="95"/>
      <c r="G825" s="95"/>
      <c r="H825" s="95"/>
    </row>
    <row r="826" spans="5:8" x14ac:dyDescent="0.2">
      <c r="E826" s="95"/>
      <c r="F826" s="95"/>
      <c r="G826" s="95"/>
      <c r="H826" s="95"/>
    </row>
    <row r="827" spans="5:8" x14ac:dyDescent="0.2">
      <c r="E827" s="95"/>
      <c r="F827" s="95"/>
      <c r="G827" s="95"/>
      <c r="H827" s="95"/>
    </row>
    <row r="828" spans="5:8" x14ac:dyDescent="0.2">
      <c r="E828" s="95"/>
      <c r="F828" s="95"/>
      <c r="G828" s="95"/>
      <c r="H828" s="95"/>
    </row>
    <row r="829" spans="5:8" x14ac:dyDescent="0.2">
      <c r="E829" s="95"/>
      <c r="F829" s="95"/>
      <c r="G829" s="95"/>
      <c r="H829" s="95"/>
    </row>
    <row r="830" spans="5:8" x14ac:dyDescent="0.2">
      <c r="E830" s="95"/>
      <c r="F830" s="95"/>
      <c r="G830" s="95"/>
      <c r="H830" s="95"/>
    </row>
    <row r="831" spans="5:8" x14ac:dyDescent="0.2">
      <c r="E831" s="95"/>
      <c r="F831" s="95"/>
      <c r="G831" s="95"/>
      <c r="H831" s="95"/>
    </row>
    <row r="832" spans="5:8" x14ac:dyDescent="0.2">
      <c r="E832" s="95"/>
      <c r="F832" s="95"/>
      <c r="G832" s="95"/>
      <c r="H832" s="95"/>
    </row>
    <row r="833" spans="5:8" x14ac:dyDescent="0.2">
      <c r="E833" s="95"/>
      <c r="F833" s="95"/>
      <c r="G833" s="95"/>
      <c r="H833" s="95"/>
    </row>
    <row r="834" spans="5:8" x14ac:dyDescent="0.2">
      <c r="E834" s="95"/>
      <c r="F834" s="95"/>
      <c r="G834" s="95"/>
      <c r="H834" s="95"/>
    </row>
    <row r="835" spans="5:8" x14ac:dyDescent="0.2">
      <c r="E835" s="95"/>
      <c r="F835" s="95"/>
      <c r="G835" s="95"/>
      <c r="H835" s="95"/>
    </row>
    <row r="836" spans="5:8" x14ac:dyDescent="0.2">
      <c r="E836" s="95"/>
      <c r="F836" s="95"/>
      <c r="G836" s="95"/>
      <c r="H836" s="95"/>
    </row>
    <row r="837" spans="5:8" x14ac:dyDescent="0.2">
      <c r="E837" s="95"/>
      <c r="F837" s="95"/>
      <c r="G837" s="95"/>
      <c r="H837" s="95"/>
    </row>
    <row r="838" spans="5:8" x14ac:dyDescent="0.2">
      <c r="E838" s="95"/>
      <c r="F838" s="95"/>
      <c r="G838" s="95"/>
      <c r="H838" s="95"/>
    </row>
    <row r="839" spans="5:8" x14ac:dyDescent="0.2">
      <c r="E839" s="95"/>
      <c r="F839" s="95"/>
      <c r="G839" s="95"/>
      <c r="H839" s="95"/>
    </row>
    <row r="840" spans="5:8" x14ac:dyDescent="0.2">
      <c r="E840" s="95"/>
      <c r="F840" s="95"/>
      <c r="G840" s="95"/>
      <c r="H840" s="95"/>
    </row>
    <row r="841" spans="5:8" x14ac:dyDescent="0.2">
      <c r="E841" s="95"/>
      <c r="F841" s="95"/>
      <c r="G841" s="95"/>
      <c r="H841" s="95"/>
    </row>
    <row r="842" spans="5:8" x14ac:dyDescent="0.2">
      <c r="E842" s="95"/>
      <c r="F842" s="95"/>
      <c r="G842" s="95"/>
      <c r="H842" s="95"/>
    </row>
    <row r="843" spans="5:8" x14ac:dyDescent="0.2">
      <c r="E843" s="95"/>
      <c r="F843" s="95"/>
      <c r="G843" s="95"/>
      <c r="H843" s="95"/>
    </row>
    <row r="844" spans="5:8" x14ac:dyDescent="0.2">
      <c r="E844" s="95"/>
      <c r="F844" s="95"/>
      <c r="G844" s="95"/>
      <c r="H844" s="95"/>
    </row>
    <row r="845" spans="5:8" x14ac:dyDescent="0.2">
      <c r="E845" s="95"/>
      <c r="F845" s="95"/>
      <c r="G845" s="95"/>
      <c r="H845" s="95"/>
    </row>
    <row r="846" spans="5:8" x14ac:dyDescent="0.2">
      <c r="E846" s="95"/>
      <c r="F846" s="95"/>
      <c r="G846" s="95"/>
      <c r="H846" s="95"/>
    </row>
    <row r="847" spans="5:8" x14ac:dyDescent="0.2">
      <c r="E847" s="95"/>
      <c r="F847" s="95"/>
      <c r="G847" s="95"/>
      <c r="H847" s="95"/>
    </row>
    <row r="848" spans="5:8" x14ac:dyDescent="0.2">
      <c r="E848" s="95"/>
      <c r="F848" s="95"/>
      <c r="G848" s="95"/>
      <c r="H848" s="95"/>
    </row>
    <row r="849" spans="5:8" x14ac:dyDescent="0.2">
      <c r="E849" s="95"/>
      <c r="F849" s="95"/>
      <c r="G849" s="95"/>
      <c r="H849" s="95"/>
    </row>
    <row r="850" spans="5:8" x14ac:dyDescent="0.2">
      <c r="E850" s="95"/>
      <c r="F850" s="95"/>
      <c r="G850" s="95"/>
      <c r="H850" s="95"/>
    </row>
    <row r="851" spans="5:8" x14ac:dyDescent="0.2">
      <c r="E851" s="95"/>
      <c r="F851" s="95"/>
      <c r="G851" s="95"/>
      <c r="H851" s="95"/>
    </row>
    <row r="852" spans="5:8" x14ac:dyDescent="0.2">
      <c r="E852" s="95"/>
      <c r="F852" s="95"/>
      <c r="G852" s="95"/>
      <c r="H852" s="95"/>
    </row>
    <row r="853" spans="5:8" x14ac:dyDescent="0.2">
      <c r="E853" s="95"/>
      <c r="F853" s="95"/>
      <c r="G853" s="95"/>
      <c r="H853" s="95"/>
    </row>
    <row r="854" spans="5:8" x14ac:dyDescent="0.2">
      <c r="E854" s="95"/>
      <c r="F854" s="95"/>
      <c r="G854" s="95"/>
      <c r="H854" s="95"/>
    </row>
    <row r="855" spans="5:8" x14ac:dyDescent="0.2">
      <c r="E855" s="95"/>
      <c r="F855" s="95"/>
      <c r="G855" s="95"/>
      <c r="H855" s="95"/>
    </row>
    <row r="856" spans="5:8" x14ac:dyDescent="0.2">
      <c r="E856" s="95"/>
      <c r="F856" s="95"/>
      <c r="G856" s="95"/>
      <c r="H856" s="95"/>
    </row>
    <row r="857" spans="5:8" x14ac:dyDescent="0.2">
      <c r="E857" s="95"/>
      <c r="F857" s="95"/>
      <c r="G857" s="95"/>
      <c r="H857" s="95"/>
    </row>
    <row r="858" spans="5:8" x14ac:dyDescent="0.2">
      <c r="E858" s="95"/>
      <c r="F858" s="95"/>
      <c r="G858" s="95"/>
      <c r="H858" s="95"/>
    </row>
    <row r="859" spans="5:8" x14ac:dyDescent="0.2">
      <c r="E859" s="95"/>
      <c r="F859" s="95"/>
      <c r="G859" s="95"/>
      <c r="H859" s="95"/>
    </row>
    <row r="860" spans="5:8" x14ac:dyDescent="0.2">
      <c r="E860" s="95"/>
      <c r="F860" s="95"/>
      <c r="G860" s="95"/>
      <c r="H860" s="95"/>
    </row>
    <row r="861" spans="5:8" x14ac:dyDescent="0.2">
      <c r="E861" s="95"/>
      <c r="F861" s="95"/>
      <c r="G861" s="95"/>
      <c r="H861" s="95"/>
    </row>
    <row r="862" spans="5:8" x14ac:dyDescent="0.2">
      <c r="E862" s="95"/>
      <c r="F862" s="95"/>
      <c r="G862" s="95"/>
      <c r="H862" s="95"/>
    </row>
    <row r="863" spans="5:8" x14ac:dyDescent="0.2">
      <c r="E863" s="95"/>
      <c r="F863" s="95"/>
      <c r="G863" s="95"/>
      <c r="H863" s="95"/>
    </row>
    <row r="864" spans="5:8" x14ac:dyDescent="0.2">
      <c r="E864" s="95"/>
      <c r="F864" s="95"/>
      <c r="G864" s="95"/>
      <c r="H864" s="95"/>
    </row>
    <row r="865" spans="5:8" x14ac:dyDescent="0.2">
      <c r="E865" s="95"/>
      <c r="F865" s="95"/>
      <c r="G865" s="95"/>
      <c r="H865" s="95"/>
    </row>
    <row r="866" spans="5:8" x14ac:dyDescent="0.2">
      <c r="E866" s="95"/>
      <c r="F866" s="95"/>
      <c r="G866" s="95"/>
      <c r="H866" s="95"/>
    </row>
    <row r="867" spans="5:8" x14ac:dyDescent="0.2">
      <c r="E867" s="95"/>
      <c r="F867" s="95"/>
      <c r="G867" s="95"/>
      <c r="H867" s="95"/>
    </row>
    <row r="868" spans="5:8" x14ac:dyDescent="0.2">
      <c r="E868" s="95"/>
      <c r="F868" s="95"/>
      <c r="G868" s="95"/>
      <c r="H868" s="95"/>
    </row>
    <row r="869" spans="5:8" x14ac:dyDescent="0.2">
      <c r="E869" s="95"/>
      <c r="F869" s="95"/>
      <c r="G869" s="95"/>
      <c r="H869" s="95"/>
    </row>
    <row r="870" spans="5:8" x14ac:dyDescent="0.2">
      <c r="E870" s="95"/>
      <c r="F870" s="95"/>
      <c r="G870" s="95"/>
      <c r="H870" s="95"/>
    </row>
    <row r="871" spans="5:8" x14ac:dyDescent="0.2">
      <c r="E871" s="95"/>
      <c r="F871" s="95"/>
      <c r="G871" s="95"/>
      <c r="H871" s="95"/>
    </row>
    <row r="872" spans="5:8" x14ac:dyDescent="0.2">
      <c r="E872" s="95"/>
      <c r="F872" s="95"/>
      <c r="G872" s="95"/>
      <c r="H872" s="95"/>
    </row>
    <row r="873" spans="5:8" x14ac:dyDescent="0.2">
      <c r="E873" s="95"/>
      <c r="F873" s="95"/>
      <c r="G873" s="95"/>
      <c r="H873" s="95"/>
    </row>
    <row r="874" spans="5:8" x14ac:dyDescent="0.2">
      <c r="E874" s="95"/>
      <c r="F874" s="95"/>
      <c r="G874" s="95"/>
      <c r="H874" s="95"/>
    </row>
    <row r="875" spans="5:8" x14ac:dyDescent="0.2">
      <c r="E875" s="95"/>
      <c r="F875" s="95"/>
      <c r="G875" s="95"/>
      <c r="H875" s="95"/>
    </row>
    <row r="876" spans="5:8" x14ac:dyDescent="0.2">
      <c r="E876" s="95"/>
      <c r="F876" s="95"/>
      <c r="G876" s="95"/>
      <c r="H876" s="95"/>
    </row>
    <row r="877" spans="5:8" x14ac:dyDescent="0.2">
      <c r="E877" s="95"/>
      <c r="F877" s="95"/>
      <c r="G877" s="95"/>
      <c r="H877" s="95"/>
    </row>
    <row r="878" spans="5:8" x14ac:dyDescent="0.2">
      <c r="E878" s="95"/>
      <c r="F878" s="95"/>
      <c r="G878" s="95"/>
      <c r="H878" s="95"/>
    </row>
    <row r="879" spans="5:8" x14ac:dyDescent="0.2">
      <c r="E879" s="95"/>
      <c r="F879" s="95"/>
      <c r="G879" s="95"/>
      <c r="H879" s="95"/>
    </row>
    <row r="880" spans="5:8" x14ac:dyDescent="0.2">
      <c r="E880" s="95"/>
      <c r="F880" s="95"/>
      <c r="G880" s="95"/>
      <c r="H880" s="95"/>
    </row>
    <row r="881" spans="5:8" x14ac:dyDescent="0.2">
      <c r="E881" s="95"/>
      <c r="F881" s="95"/>
      <c r="G881" s="95"/>
      <c r="H881" s="95"/>
    </row>
    <row r="882" spans="5:8" x14ac:dyDescent="0.2">
      <c r="E882" s="95"/>
      <c r="F882" s="95"/>
      <c r="G882" s="95"/>
      <c r="H882" s="95"/>
    </row>
    <row r="883" spans="5:8" x14ac:dyDescent="0.2">
      <c r="E883" s="95"/>
      <c r="F883" s="95"/>
      <c r="G883" s="95"/>
      <c r="H883" s="95"/>
    </row>
    <row r="884" spans="5:8" x14ac:dyDescent="0.2">
      <c r="E884" s="95"/>
      <c r="F884" s="95"/>
      <c r="G884" s="95"/>
      <c r="H884" s="95"/>
    </row>
    <row r="885" spans="5:8" x14ac:dyDescent="0.2">
      <c r="E885" s="95"/>
      <c r="F885" s="95"/>
      <c r="G885" s="95"/>
      <c r="H885" s="95"/>
    </row>
    <row r="886" spans="5:8" x14ac:dyDescent="0.2">
      <c r="E886" s="95"/>
      <c r="F886" s="95"/>
      <c r="G886" s="95"/>
      <c r="H886" s="95"/>
    </row>
    <row r="887" spans="5:8" x14ac:dyDescent="0.2">
      <c r="E887" s="95"/>
      <c r="F887" s="95"/>
      <c r="G887" s="95"/>
      <c r="H887" s="95"/>
    </row>
    <row r="888" spans="5:8" x14ac:dyDescent="0.2">
      <c r="E888" s="95"/>
      <c r="F888" s="95"/>
      <c r="G888" s="95"/>
      <c r="H888" s="95"/>
    </row>
    <row r="889" spans="5:8" x14ac:dyDescent="0.2">
      <c r="E889" s="95"/>
      <c r="F889" s="95"/>
      <c r="G889" s="95"/>
      <c r="H889" s="95"/>
    </row>
    <row r="890" spans="5:8" x14ac:dyDescent="0.2">
      <c r="E890" s="95"/>
      <c r="F890" s="95"/>
      <c r="G890" s="95"/>
      <c r="H890" s="95"/>
    </row>
    <row r="891" spans="5:8" x14ac:dyDescent="0.2">
      <c r="E891" s="95"/>
      <c r="F891" s="95"/>
      <c r="G891" s="95"/>
      <c r="H891" s="95"/>
    </row>
    <row r="892" spans="5:8" x14ac:dyDescent="0.2">
      <c r="E892" s="95"/>
      <c r="F892" s="95"/>
      <c r="G892" s="95"/>
      <c r="H892" s="95"/>
    </row>
    <row r="893" spans="5:8" x14ac:dyDescent="0.2">
      <c r="E893" s="95"/>
      <c r="F893" s="95"/>
      <c r="G893" s="95"/>
      <c r="H893" s="95"/>
    </row>
    <row r="894" spans="5:8" x14ac:dyDescent="0.2">
      <c r="E894" s="95"/>
      <c r="F894" s="95"/>
      <c r="G894" s="95"/>
      <c r="H894" s="95"/>
    </row>
    <row r="895" spans="5:8" x14ac:dyDescent="0.2">
      <c r="E895" s="95"/>
      <c r="F895" s="95"/>
      <c r="G895" s="95"/>
      <c r="H895" s="95"/>
    </row>
    <row r="896" spans="5:8" x14ac:dyDescent="0.2">
      <c r="E896" s="95"/>
      <c r="F896" s="95"/>
      <c r="G896" s="95"/>
      <c r="H896" s="95"/>
    </row>
    <row r="897" spans="5:8" x14ac:dyDescent="0.2">
      <c r="E897" s="95"/>
      <c r="F897" s="95"/>
      <c r="G897" s="95"/>
      <c r="H897" s="95"/>
    </row>
    <row r="898" spans="5:8" x14ac:dyDescent="0.2">
      <c r="E898" s="95"/>
      <c r="F898" s="95"/>
      <c r="G898" s="95"/>
      <c r="H898" s="95"/>
    </row>
    <row r="899" spans="5:8" x14ac:dyDescent="0.2">
      <c r="E899" s="95"/>
      <c r="F899" s="95"/>
      <c r="G899" s="95"/>
      <c r="H899" s="95"/>
    </row>
    <row r="900" spans="5:8" x14ac:dyDescent="0.2">
      <c r="E900" s="95"/>
      <c r="F900" s="95"/>
      <c r="G900" s="95"/>
      <c r="H900" s="95"/>
    </row>
    <row r="901" spans="5:8" x14ac:dyDescent="0.2">
      <c r="E901" s="95"/>
      <c r="F901" s="95"/>
      <c r="G901" s="95"/>
      <c r="H901" s="95"/>
    </row>
    <row r="902" spans="5:8" x14ac:dyDescent="0.2">
      <c r="E902" s="95"/>
      <c r="F902" s="95"/>
      <c r="G902" s="95"/>
      <c r="H902" s="95"/>
    </row>
    <row r="903" spans="5:8" x14ac:dyDescent="0.2">
      <c r="E903" s="95"/>
      <c r="F903" s="95"/>
      <c r="G903" s="95"/>
      <c r="H903" s="95"/>
    </row>
    <row r="904" spans="5:8" x14ac:dyDescent="0.2">
      <c r="E904" s="95"/>
      <c r="F904" s="95"/>
      <c r="G904" s="95"/>
      <c r="H904" s="95"/>
    </row>
    <row r="905" spans="5:8" x14ac:dyDescent="0.2">
      <c r="E905" s="95"/>
      <c r="F905" s="95"/>
      <c r="G905" s="95"/>
      <c r="H905" s="95"/>
    </row>
    <row r="906" spans="5:8" x14ac:dyDescent="0.2">
      <c r="E906" s="95"/>
      <c r="F906" s="95"/>
      <c r="G906" s="95"/>
      <c r="H906" s="95"/>
    </row>
    <row r="907" spans="5:8" x14ac:dyDescent="0.2">
      <c r="E907" s="95"/>
      <c r="F907" s="95"/>
      <c r="G907" s="95"/>
      <c r="H907" s="95"/>
    </row>
    <row r="908" spans="5:8" x14ac:dyDescent="0.2">
      <c r="E908" s="95"/>
      <c r="F908" s="95"/>
      <c r="G908" s="95"/>
      <c r="H908" s="95"/>
    </row>
    <row r="909" spans="5:8" x14ac:dyDescent="0.2">
      <c r="E909" s="95"/>
      <c r="F909" s="95"/>
      <c r="G909" s="95"/>
      <c r="H909" s="95"/>
    </row>
    <row r="910" spans="5:8" x14ac:dyDescent="0.2">
      <c r="E910" s="95"/>
      <c r="F910" s="95"/>
      <c r="G910" s="95"/>
      <c r="H910" s="95"/>
    </row>
    <row r="911" spans="5:8" x14ac:dyDescent="0.2">
      <c r="E911" s="95"/>
      <c r="F911" s="95"/>
      <c r="G911" s="95"/>
      <c r="H911" s="95"/>
    </row>
    <row r="912" spans="5:8" x14ac:dyDescent="0.2">
      <c r="E912" s="95"/>
      <c r="F912" s="95"/>
      <c r="G912" s="95"/>
      <c r="H912" s="95"/>
    </row>
    <row r="913" spans="5:8" x14ac:dyDescent="0.2">
      <c r="E913" s="95"/>
      <c r="F913" s="95"/>
      <c r="G913" s="95"/>
      <c r="H913" s="95"/>
    </row>
    <row r="914" spans="5:8" x14ac:dyDescent="0.2">
      <c r="E914" s="95"/>
      <c r="F914" s="95"/>
      <c r="G914" s="95"/>
      <c r="H914" s="95"/>
    </row>
    <row r="915" spans="5:8" x14ac:dyDescent="0.2">
      <c r="E915" s="95"/>
      <c r="F915" s="95"/>
      <c r="G915" s="95"/>
      <c r="H915" s="95"/>
    </row>
    <row r="916" spans="5:8" x14ac:dyDescent="0.2">
      <c r="E916" s="95"/>
      <c r="F916" s="95"/>
      <c r="G916" s="95"/>
      <c r="H916" s="95"/>
    </row>
    <row r="917" spans="5:8" x14ac:dyDescent="0.2">
      <c r="E917" s="95"/>
      <c r="F917" s="95"/>
      <c r="G917" s="95"/>
      <c r="H917" s="95"/>
    </row>
    <row r="918" spans="5:8" x14ac:dyDescent="0.2">
      <c r="E918" s="95"/>
      <c r="F918" s="95"/>
      <c r="G918" s="95"/>
      <c r="H918" s="95"/>
    </row>
    <row r="919" spans="5:8" x14ac:dyDescent="0.2">
      <c r="E919" s="95"/>
      <c r="F919" s="95"/>
      <c r="G919" s="95"/>
      <c r="H919" s="95"/>
    </row>
    <row r="920" spans="5:8" x14ac:dyDescent="0.2">
      <c r="E920" s="95"/>
      <c r="F920" s="95"/>
      <c r="G920" s="95"/>
      <c r="H920" s="95"/>
    </row>
    <row r="921" spans="5:8" x14ac:dyDescent="0.2">
      <c r="E921" s="95"/>
      <c r="F921" s="95"/>
      <c r="G921" s="95"/>
      <c r="H921" s="95"/>
    </row>
    <row r="922" spans="5:8" x14ac:dyDescent="0.2">
      <c r="E922" s="95"/>
      <c r="F922" s="95"/>
      <c r="G922" s="95"/>
      <c r="H922" s="95"/>
    </row>
    <row r="923" spans="5:8" x14ac:dyDescent="0.2">
      <c r="E923" s="95"/>
      <c r="F923" s="95"/>
      <c r="G923" s="95"/>
      <c r="H923" s="95"/>
    </row>
    <row r="924" spans="5:8" x14ac:dyDescent="0.2">
      <c r="E924" s="95"/>
      <c r="F924" s="95"/>
      <c r="G924" s="95"/>
      <c r="H924" s="95"/>
    </row>
    <row r="925" spans="5:8" x14ac:dyDescent="0.2">
      <c r="E925" s="95"/>
      <c r="F925" s="95"/>
      <c r="G925" s="95"/>
      <c r="H925" s="95"/>
    </row>
    <row r="926" spans="5:8" x14ac:dyDescent="0.2">
      <c r="E926" s="95"/>
      <c r="F926" s="95"/>
      <c r="G926" s="95"/>
      <c r="H926" s="95"/>
    </row>
    <row r="927" spans="5:8" x14ac:dyDescent="0.2">
      <c r="E927" s="95"/>
      <c r="F927" s="95"/>
      <c r="G927" s="95"/>
      <c r="H927" s="95"/>
    </row>
    <row r="928" spans="5:8" x14ac:dyDescent="0.2">
      <c r="E928" s="95"/>
      <c r="F928" s="95"/>
      <c r="G928" s="95"/>
      <c r="H928" s="95"/>
    </row>
    <row r="929" spans="5:8" x14ac:dyDescent="0.2">
      <c r="E929" s="95"/>
      <c r="F929" s="95"/>
      <c r="G929" s="95"/>
      <c r="H929" s="95"/>
    </row>
    <row r="930" spans="5:8" x14ac:dyDescent="0.2">
      <c r="E930" s="95"/>
      <c r="F930" s="95"/>
      <c r="G930" s="95"/>
      <c r="H930" s="95"/>
    </row>
    <row r="931" spans="5:8" x14ac:dyDescent="0.2">
      <c r="E931" s="95"/>
      <c r="F931" s="95"/>
      <c r="G931" s="95"/>
      <c r="H931" s="95"/>
    </row>
    <row r="932" spans="5:8" x14ac:dyDescent="0.2">
      <c r="E932" s="95"/>
      <c r="F932" s="95"/>
      <c r="G932" s="95"/>
      <c r="H932" s="95"/>
    </row>
    <row r="933" spans="5:8" x14ac:dyDescent="0.2">
      <c r="E933" s="95"/>
      <c r="F933" s="95"/>
      <c r="G933" s="95"/>
      <c r="H933" s="95"/>
    </row>
    <row r="934" spans="5:8" x14ac:dyDescent="0.2">
      <c r="E934" s="95"/>
      <c r="F934" s="95"/>
      <c r="G934" s="95"/>
      <c r="H934" s="95"/>
    </row>
    <row r="935" spans="5:8" x14ac:dyDescent="0.2">
      <c r="E935" s="95"/>
      <c r="F935" s="95"/>
      <c r="G935" s="95"/>
      <c r="H935" s="95"/>
    </row>
    <row r="936" spans="5:8" x14ac:dyDescent="0.2">
      <c r="E936" s="95"/>
      <c r="F936" s="95"/>
      <c r="G936" s="95"/>
      <c r="H936" s="95"/>
    </row>
    <row r="937" spans="5:8" x14ac:dyDescent="0.2">
      <c r="E937" s="95"/>
      <c r="F937" s="95"/>
      <c r="G937" s="95"/>
      <c r="H937" s="95"/>
    </row>
    <row r="938" spans="5:8" x14ac:dyDescent="0.2">
      <c r="E938" s="95"/>
      <c r="F938" s="95"/>
      <c r="G938" s="95"/>
      <c r="H938" s="95"/>
    </row>
    <row r="939" spans="5:8" x14ac:dyDescent="0.2">
      <c r="E939" s="95"/>
      <c r="F939" s="95"/>
      <c r="G939" s="95"/>
      <c r="H939" s="95"/>
    </row>
    <row r="940" spans="5:8" x14ac:dyDescent="0.2">
      <c r="E940" s="95"/>
      <c r="F940" s="95"/>
      <c r="G940" s="95"/>
      <c r="H940" s="95"/>
    </row>
    <row r="941" spans="5:8" x14ac:dyDescent="0.2">
      <c r="E941" s="95"/>
      <c r="F941" s="95"/>
      <c r="G941" s="95"/>
      <c r="H941" s="95"/>
    </row>
    <row r="942" spans="5:8" x14ac:dyDescent="0.2">
      <c r="E942" s="95"/>
      <c r="F942" s="95"/>
      <c r="G942" s="95"/>
      <c r="H942" s="95"/>
    </row>
    <row r="943" spans="5:8" x14ac:dyDescent="0.2">
      <c r="E943" s="95"/>
      <c r="F943" s="95"/>
      <c r="G943" s="95"/>
      <c r="H943" s="95"/>
    </row>
    <row r="944" spans="5:8" x14ac:dyDescent="0.2">
      <c r="E944" s="95"/>
      <c r="F944" s="95"/>
      <c r="G944" s="95"/>
      <c r="H944" s="95"/>
    </row>
    <row r="945" spans="5:8" x14ac:dyDescent="0.2">
      <c r="E945" s="95"/>
      <c r="F945" s="95"/>
      <c r="G945" s="95"/>
      <c r="H945" s="95"/>
    </row>
    <row r="946" spans="5:8" x14ac:dyDescent="0.2">
      <c r="E946" s="95"/>
      <c r="F946" s="95"/>
      <c r="G946" s="95"/>
      <c r="H946" s="95"/>
    </row>
    <row r="947" spans="5:8" x14ac:dyDescent="0.2">
      <c r="E947" s="95"/>
      <c r="F947" s="95"/>
      <c r="G947" s="95"/>
      <c r="H947" s="95"/>
    </row>
    <row r="948" spans="5:8" x14ac:dyDescent="0.2">
      <c r="E948" s="95"/>
      <c r="F948" s="95"/>
      <c r="G948" s="95"/>
      <c r="H948" s="95"/>
    </row>
    <row r="949" spans="5:8" x14ac:dyDescent="0.2">
      <c r="E949" s="95"/>
      <c r="F949" s="95"/>
      <c r="G949" s="95"/>
      <c r="H949" s="95"/>
    </row>
    <row r="950" spans="5:8" x14ac:dyDescent="0.2">
      <c r="E950" s="95"/>
      <c r="F950" s="95"/>
      <c r="G950" s="95"/>
      <c r="H950" s="95"/>
    </row>
    <row r="951" spans="5:8" x14ac:dyDescent="0.2">
      <c r="E951" s="95"/>
      <c r="F951" s="95"/>
      <c r="G951" s="95"/>
      <c r="H951" s="95"/>
    </row>
    <row r="952" spans="5:8" x14ac:dyDescent="0.2">
      <c r="E952" s="95"/>
      <c r="F952" s="95"/>
      <c r="G952" s="95"/>
      <c r="H952" s="95"/>
    </row>
    <row r="953" spans="5:8" x14ac:dyDescent="0.2">
      <c r="E953" s="95"/>
      <c r="F953" s="95"/>
      <c r="G953" s="95"/>
      <c r="H953" s="95"/>
    </row>
    <row r="954" spans="5:8" x14ac:dyDescent="0.2">
      <c r="E954" s="95"/>
      <c r="F954" s="95"/>
      <c r="G954" s="95"/>
      <c r="H954" s="95"/>
    </row>
    <row r="955" spans="5:8" x14ac:dyDescent="0.2">
      <c r="E955" s="95"/>
      <c r="F955" s="95"/>
      <c r="G955" s="95"/>
      <c r="H955" s="95"/>
    </row>
    <row r="956" spans="5:8" x14ac:dyDescent="0.2">
      <c r="E956" s="95"/>
      <c r="F956" s="95"/>
      <c r="G956" s="95"/>
      <c r="H956" s="95"/>
    </row>
    <row r="957" spans="5:8" x14ac:dyDescent="0.2">
      <c r="E957" s="95"/>
      <c r="F957" s="95"/>
      <c r="G957" s="95"/>
      <c r="H957" s="95"/>
    </row>
    <row r="958" spans="5:8" x14ac:dyDescent="0.2">
      <c r="E958" s="95"/>
      <c r="F958" s="95"/>
      <c r="G958" s="95"/>
      <c r="H958" s="95"/>
    </row>
    <row r="959" spans="5:8" x14ac:dyDescent="0.2">
      <c r="E959" s="95"/>
      <c r="F959" s="95"/>
      <c r="G959" s="95"/>
      <c r="H959" s="95"/>
    </row>
    <row r="960" spans="5:8" x14ac:dyDescent="0.2">
      <c r="E960" s="95"/>
      <c r="F960" s="95"/>
      <c r="G960" s="95"/>
      <c r="H960" s="95"/>
    </row>
    <row r="961" spans="5:8" x14ac:dyDescent="0.2">
      <c r="E961" s="95"/>
      <c r="F961" s="95"/>
      <c r="G961" s="95"/>
      <c r="H961" s="95"/>
    </row>
    <row r="962" spans="5:8" x14ac:dyDescent="0.2">
      <c r="E962" s="95"/>
      <c r="F962" s="95"/>
      <c r="G962" s="95"/>
      <c r="H962" s="95"/>
    </row>
    <row r="963" spans="5:8" x14ac:dyDescent="0.2">
      <c r="E963" s="95"/>
      <c r="F963" s="95"/>
      <c r="G963" s="95"/>
      <c r="H963" s="95"/>
    </row>
    <row r="964" spans="5:8" x14ac:dyDescent="0.2">
      <c r="E964" s="95"/>
      <c r="F964" s="95"/>
      <c r="G964" s="95"/>
      <c r="H964" s="95"/>
    </row>
    <row r="965" spans="5:8" x14ac:dyDescent="0.2">
      <c r="E965" s="95"/>
      <c r="F965" s="95"/>
      <c r="G965" s="95"/>
      <c r="H965" s="95"/>
    </row>
    <row r="966" spans="5:8" x14ac:dyDescent="0.2">
      <c r="E966" s="95"/>
      <c r="F966" s="95"/>
      <c r="G966" s="95"/>
      <c r="H966" s="95"/>
    </row>
    <row r="967" spans="5:8" x14ac:dyDescent="0.2">
      <c r="E967" s="95"/>
      <c r="F967" s="95"/>
      <c r="G967" s="95"/>
      <c r="H967" s="95"/>
    </row>
    <row r="968" spans="5:8" x14ac:dyDescent="0.2">
      <c r="E968" s="95"/>
      <c r="F968" s="95"/>
      <c r="G968" s="95"/>
      <c r="H968" s="95"/>
    </row>
    <row r="969" spans="5:8" x14ac:dyDescent="0.2">
      <c r="E969" s="95"/>
      <c r="F969" s="95"/>
      <c r="G969" s="95"/>
      <c r="H969" s="95"/>
    </row>
    <row r="970" spans="5:8" x14ac:dyDescent="0.2">
      <c r="E970" s="95"/>
      <c r="F970" s="95"/>
      <c r="G970" s="95"/>
      <c r="H970" s="95"/>
    </row>
    <row r="971" spans="5:8" x14ac:dyDescent="0.2">
      <c r="E971" s="95"/>
      <c r="F971" s="95"/>
      <c r="G971" s="95"/>
      <c r="H971" s="95"/>
    </row>
    <row r="972" spans="5:8" x14ac:dyDescent="0.2">
      <c r="E972" s="95"/>
      <c r="F972" s="95"/>
      <c r="G972" s="95"/>
      <c r="H972" s="95"/>
    </row>
    <row r="973" spans="5:8" x14ac:dyDescent="0.2">
      <c r="E973" s="95"/>
      <c r="F973" s="95"/>
      <c r="G973" s="95"/>
      <c r="H973" s="95"/>
    </row>
    <row r="974" spans="5:8" x14ac:dyDescent="0.2">
      <c r="E974" s="95"/>
      <c r="F974" s="95"/>
      <c r="G974" s="95"/>
      <c r="H974" s="95"/>
    </row>
    <row r="975" spans="5:8" x14ac:dyDescent="0.2">
      <c r="E975" s="95"/>
      <c r="F975" s="95"/>
      <c r="G975" s="95"/>
      <c r="H975" s="95"/>
    </row>
    <row r="976" spans="5:8" x14ac:dyDescent="0.2">
      <c r="E976" s="95"/>
      <c r="F976" s="95"/>
      <c r="G976" s="95"/>
      <c r="H976" s="95"/>
    </row>
    <row r="977" spans="5:8" x14ac:dyDescent="0.2">
      <c r="E977" s="95"/>
      <c r="F977" s="95"/>
      <c r="G977" s="95"/>
      <c r="H977" s="95"/>
    </row>
    <row r="978" spans="5:8" x14ac:dyDescent="0.2">
      <c r="E978" s="95"/>
      <c r="F978" s="95"/>
      <c r="G978" s="95"/>
      <c r="H978" s="95"/>
    </row>
    <row r="979" spans="5:8" x14ac:dyDescent="0.2">
      <c r="E979" s="95"/>
      <c r="F979" s="95"/>
      <c r="G979" s="95"/>
      <c r="H979" s="95"/>
    </row>
    <row r="980" spans="5:8" x14ac:dyDescent="0.2">
      <c r="E980" s="95"/>
      <c r="F980" s="95"/>
      <c r="G980" s="95"/>
      <c r="H980" s="95"/>
    </row>
    <row r="981" spans="5:8" x14ac:dyDescent="0.2">
      <c r="E981" s="95"/>
      <c r="F981" s="95"/>
      <c r="G981" s="95"/>
      <c r="H981" s="95"/>
    </row>
    <row r="982" spans="5:8" x14ac:dyDescent="0.2">
      <c r="E982" s="95"/>
      <c r="F982" s="95"/>
      <c r="G982" s="95"/>
      <c r="H982" s="95"/>
    </row>
    <row r="983" spans="5:8" x14ac:dyDescent="0.2">
      <c r="E983" s="95"/>
      <c r="F983" s="95"/>
      <c r="G983" s="95"/>
      <c r="H983" s="95"/>
    </row>
    <row r="984" spans="5:8" x14ac:dyDescent="0.2">
      <c r="E984" s="95"/>
      <c r="F984" s="95"/>
      <c r="G984" s="95"/>
      <c r="H984" s="95"/>
    </row>
    <row r="985" spans="5:8" x14ac:dyDescent="0.2">
      <c r="E985" s="95"/>
      <c r="F985" s="95"/>
      <c r="G985" s="95"/>
      <c r="H985" s="95"/>
    </row>
    <row r="986" spans="5:8" x14ac:dyDescent="0.2">
      <c r="E986" s="95"/>
      <c r="F986" s="95"/>
      <c r="G986" s="95"/>
      <c r="H986" s="95"/>
    </row>
    <row r="987" spans="5:8" x14ac:dyDescent="0.2">
      <c r="E987" s="95"/>
      <c r="F987" s="95"/>
      <c r="G987" s="95"/>
      <c r="H987" s="95"/>
    </row>
    <row r="988" spans="5:8" x14ac:dyDescent="0.2">
      <c r="E988" s="95"/>
      <c r="F988" s="95"/>
      <c r="G988" s="95"/>
      <c r="H988" s="95"/>
    </row>
    <row r="989" spans="5:8" x14ac:dyDescent="0.2">
      <c r="E989" s="95"/>
      <c r="F989" s="95"/>
      <c r="G989" s="95"/>
      <c r="H989" s="95"/>
    </row>
    <row r="990" spans="5:8" x14ac:dyDescent="0.2">
      <c r="E990" s="95"/>
      <c r="F990" s="95"/>
      <c r="G990" s="95"/>
      <c r="H990" s="95"/>
    </row>
    <row r="991" spans="5:8" x14ac:dyDescent="0.2">
      <c r="E991" s="95"/>
      <c r="F991" s="95"/>
      <c r="G991" s="95"/>
      <c r="H991" s="95"/>
    </row>
    <row r="992" spans="5:8" x14ac:dyDescent="0.2">
      <c r="E992" s="95"/>
      <c r="F992" s="95"/>
      <c r="G992" s="95"/>
      <c r="H992" s="95"/>
    </row>
    <row r="993" spans="5:8" x14ac:dyDescent="0.2">
      <c r="E993" s="95"/>
      <c r="F993" s="95"/>
      <c r="G993" s="95"/>
      <c r="H993" s="95"/>
    </row>
    <row r="994" spans="5:8" x14ac:dyDescent="0.2">
      <c r="E994" s="95"/>
      <c r="F994" s="95"/>
      <c r="G994" s="95"/>
      <c r="H994" s="95"/>
    </row>
    <row r="995" spans="5:8" x14ac:dyDescent="0.2">
      <c r="E995" s="95"/>
      <c r="F995" s="95"/>
      <c r="G995" s="95"/>
      <c r="H995" s="95"/>
    </row>
    <row r="996" spans="5:8" x14ac:dyDescent="0.2">
      <c r="E996" s="95"/>
      <c r="F996" s="95"/>
      <c r="G996" s="95"/>
      <c r="H996" s="95"/>
    </row>
    <row r="997" spans="5:8" x14ac:dyDescent="0.2">
      <c r="E997" s="95"/>
      <c r="F997" s="95"/>
      <c r="G997" s="95"/>
      <c r="H997" s="95"/>
    </row>
    <row r="998" spans="5:8" x14ac:dyDescent="0.2">
      <c r="E998" s="95"/>
      <c r="F998" s="95"/>
      <c r="G998" s="95"/>
      <c r="H998" s="95"/>
    </row>
    <row r="999" spans="5:8" x14ac:dyDescent="0.2">
      <c r="E999" s="95"/>
      <c r="F999" s="95"/>
      <c r="G999" s="95"/>
      <c r="H999" s="95"/>
    </row>
    <row r="1000" spans="5:8" x14ac:dyDescent="0.2">
      <c r="E1000" s="95"/>
      <c r="F1000" s="95"/>
      <c r="G1000" s="95"/>
      <c r="H1000" s="95"/>
    </row>
    <row r="1001" spans="5:8" x14ac:dyDescent="0.2">
      <c r="E1001" s="95"/>
      <c r="F1001" s="95"/>
      <c r="G1001" s="95"/>
      <c r="H1001" s="95"/>
    </row>
    <row r="1002" spans="5:8" x14ac:dyDescent="0.2">
      <c r="E1002" s="95"/>
      <c r="F1002" s="95"/>
      <c r="G1002" s="95"/>
      <c r="H1002" s="95"/>
    </row>
    <row r="1003" spans="5:8" x14ac:dyDescent="0.2">
      <c r="E1003" s="95"/>
      <c r="F1003" s="95"/>
      <c r="G1003" s="95"/>
      <c r="H1003" s="95"/>
    </row>
    <row r="1004" spans="5:8" x14ac:dyDescent="0.2">
      <c r="E1004" s="95"/>
      <c r="F1004" s="95"/>
      <c r="G1004" s="95"/>
      <c r="H1004" s="95"/>
    </row>
    <row r="1005" spans="5:8" x14ac:dyDescent="0.2">
      <c r="E1005" s="95"/>
      <c r="F1005" s="95"/>
      <c r="G1005" s="95"/>
      <c r="H1005" s="95"/>
    </row>
    <row r="1006" spans="5:8" x14ac:dyDescent="0.2">
      <c r="E1006" s="95"/>
      <c r="F1006" s="95"/>
      <c r="G1006" s="95"/>
      <c r="H1006" s="95"/>
    </row>
    <row r="1007" spans="5:8" x14ac:dyDescent="0.2">
      <c r="E1007" s="95"/>
      <c r="F1007" s="95"/>
      <c r="G1007" s="95"/>
      <c r="H1007" s="95"/>
    </row>
    <row r="1008" spans="5:8" x14ac:dyDescent="0.2">
      <c r="E1008" s="95"/>
      <c r="F1008" s="95"/>
      <c r="G1008" s="95"/>
      <c r="H1008" s="95"/>
    </row>
    <row r="1009" spans="5:8" x14ac:dyDescent="0.2">
      <c r="E1009" s="95"/>
      <c r="F1009" s="95"/>
      <c r="G1009" s="95"/>
      <c r="H1009" s="95"/>
    </row>
    <row r="1010" spans="5:8" x14ac:dyDescent="0.2">
      <c r="E1010" s="95"/>
      <c r="F1010" s="95"/>
      <c r="G1010" s="95"/>
      <c r="H1010" s="95"/>
    </row>
    <row r="1011" spans="5:8" x14ac:dyDescent="0.2">
      <c r="E1011" s="95"/>
      <c r="F1011" s="95"/>
      <c r="G1011" s="95"/>
      <c r="H1011" s="95"/>
    </row>
    <row r="1012" spans="5:8" x14ac:dyDescent="0.2">
      <c r="E1012" s="95"/>
      <c r="F1012" s="95"/>
      <c r="G1012" s="95"/>
      <c r="H1012" s="95"/>
    </row>
    <row r="1013" spans="5:8" x14ac:dyDescent="0.2">
      <c r="E1013" s="95"/>
      <c r="F1013" s="95"/>
      <c r="G1013" s="95"/>
      <c r="H1013" s="95"/>
    </row>
    <row r="1014" spans="5:8" x14ac:dyDescent="0.2">
      <c r="E1014" s="95"/>
      <c r="F1014" s="95"/>
      <c r="G1014" s="95"/>
      <c r="H1014" s="95"/>
    </row>
    <row r="1015" spans="5:8" x14ac:dyDescent="0.2">
      <c r="E1015" s="95"/>
      <c r="F1015" s="95"/>
      <c r="G1015" s="95"/>
      <c r="H1015" s="95"/>
    </row>
    <row r="1016" spans="5:8" x14ac:dyDescent="0.2">
      <c r="E1016" s="95"/>
      <c r="F1016" s="95"/>
      <c r="G1016" s="95"/>
      <c r="H1016" s="95"/>
    </row>
    <row r="1017" spans="5:8" x14ac:dyDescent="0.2">
      <c r="E1017" s="95"/>
      <c r="F1017" s="95"/>
      <c r="G1017" s="95"/>
      <c r="H1017" s="95"/>
    </row>
    <row r="1018" spans="5:8" x14ac:dyDescent="0.2">
      <c r="E1018" s="95"/>
      <c r="F1018" s="95"/>
      <c r="G1018" s="95"/>
      <c r="H1018" s="95"/>
    </row>
    <row r="1019" spans="5:8" x14ac:dyDescent="0.2">
      <c r="E1019" s="95"/>
      <c r="F1019" s="95"/>
      <c r="G1019" s="95"/>
      <c r="H1019" s="95"/>
    </row>
    <row r="1020" spans="5:8" x14ac:dyDescent="0.2">
      <c r="E1020" s="95"/>
      <c r="F1020" s="95"/>
      <c r="G1020" s="95"/>
      <c r="H1020" s="95"/>
    </row>
    <row r="1021" spans="5:8" x14ac:dyDescent="0.2">
      <c r="E1021" s="95"/>
      <c r="F1021" s="95"/>
      <c r="G1021" s="95"/>
      <c r="H1021" s="95"/>
    </row>
    <row r="1022" spans="5:8" x14ac:dyDescent="0.2">
      <c r="E1022" s="95"/>
      <c r="F1022" s="95"/>
      <c r="G1022" s="95"/>
      <c r="H1022" s="95"/>
    </row>
    <row r="1023" spans="5:8" x14ac:dyDescent="0.2">
      <c r="E1023" s="95"/>
      <c r="F1023" s="95"/>
      <c r="G1023" s="95"/>
      <c r="H1023" s="95"/>
    </row>
    <row r="1024" spans="5:8" x14ac:dyDescent="0.2">
      <c r="E1024" s="95"/>
      <c r="F1024" s="95"/>
      <c r="G1024" s="95"/>
      <c r="H1024" s="95"/>
    </row>
    <row r="1025" spans="5:8" x14ac:dyDescent="0.2">
      <c r="E1025" s="95"/>
      <c r="F1025" s="95"/>
      <c r="G1025" s="95"/>
      <c r="H1025" s="95"/>
    </row>
    <row r="1026" spans="5:8" x14ac:dyDescent="0.2">
      <c r="E1026" s="95"/>
      <c r="F1026" s="95"/>
      <c r="G1026" s="95"/>
      <c r="H1026" s="95"/>
    </row>
    <row r="1027" spans="5:8" x14ac:dyDescent="0.2">
      <c r="E1027" s="95"/>
      <c r="F1027" s="95"/>
      <c r="G1027" s="95"/>
      <c r="H1027" s="95"/>
    </row>
    <row r="1028" spans="5:8" x14ac:dyDescent="0.2">
      <c r="E1028" s="95"/>
      <c r="F1028" s="95"/>
      <c r="G1028" s="95"/>
      <c r="H1028" s="95"/>
    </row>
    <row r="1029" spans="5:8" x14ac:dyDescent="0.2">
      <c r="E1029" s="95"/>
      <c r="F1029" s="95"/>
      <c r="G1029" s="95"/>
      <c r="H1029" s="95"/>
    </row>
    <row r="1030" spans="5:8" x14ac:dyDescent="0.2">
      <c r="E1030" s="95"/>
      <c r="F1030" s="95"/>
      <c r="G1030" s="95"/>
      <c r="H1030" s="95"/>
    </row>
    <row r="1031" spans="5:8" x14ac:dyDescent="0.2">
      <c r="E1031" s="95"/>
      <c r="F1031" s="95"/>
      <c r="G1031" s="95"/>
      <c r="H1031" s="95"/>
    </row>
    <row r="1032" spans="5:8" x14ac:dyDescent="0.2">
      <c r="E1032" s="95"/>
      <c r="F1032" s="95"/>
      <c r="G1032" s="95"/>
      <c r="H1032" s="95"/>
    </row>
    <row r="1033" spans="5:8" x14ac:dyDescent="0.2">
      <c r="E1033" s="95"/>
      <c r="F1033" s="95"/>
      <c r="G1033" s="95"/>
      <c r="H1033" s="95"/>
    </row>
    <row r="1034" spans="5:8" x14ac:dyDescent="0.2">
      <c r="E1034" s="95"/>
      <c r="F1034" s="95"/>
      <c r="G1034" s="95"/>
      <c r="H1034" s="95"/>
    </row>
    <row r="1035" spans="5:8" x14ac:dyDescent="0.2">
      <c r="E1035" s="95"/>
      <c r="F1035" s="95"/>
      <c r="G1035" s="95"/>
      <c r="H1035" s="95"/>
    </row>
    <row r="1036" spans="5:8" x14ac:dyDescent="0.2">
      <c r="E1036" s="95"/>
      <c r="F1036" s="95"/>
      <c r="G1036" s="95"/>
      <c r="H1036" s="95"/>
    </row>
    <row r="1037" spans="5:8" x14ac:dyDescent="0.2">
      <c r="E1037" s="95"/>
      <c r="F1037" s="95"/>
      <c r="G1037" s="95"/>
      <c r="H1037" s="95"/>
    </row>
    <row r="1038" spans="5:8" x14ac:dyDescent="0.2">
      <c r="E1038" s="95"/>
      <c r="F1038" s="95"/>
      <c r="G1038" s="95"/>
      <c r="H1038" s="95"/>
    </row>
    <row r="1039" spans="5:8" x14ac:dyDescent="0.2">
      <c r="E1039" s="95"/>
      <c r="F1039" s="95"/>
      <c r="G1039" s="95"/>
      <c r="H1039" s="95"/>
    </row>
    <row r="1040" spans="5:8" x14ac:dyDescent="0.2">
      <c r="E1040" s="95"/>
      <c r="F1040" s="95"/>
      <c r="G1040" s="95"/>
      <c r="H1040" s="95"/>
    </row>
    <row r="1041" spans="5:8" x14ac:dyDescent="0.2">
      <c r="E1041" s="95"/>
      <c r="F1041" s="95"/>
      <c r="G1041" s="95"/>
      <c r="H1041" s="95"/>
    </row>
    <row r="1042" spans="5:8" x14ac:dyDescent="0.2">
      <c r="E1042" s="95"/>
      <c r="F1042" s="95"/>
      <c r="G1042" s="95"/>
      <c r="H1042" s="95"/>
    </row>
    <row r="1043" spans="5:8" x14ac:dyDescent="0.2">
      <c r="E1043" s="95"/>
      <c r="F1043" s="95"/>
      <c r="G1043" s="95"/>
      <c r="H1043" s="95"/>
    </row>
    <row r="1044" spans="5:8" x14ac:dyDescent="0.2">
      <c r="E1044" s="95"/>
      <c r="F1044" s="95"/>
      <c r="G1044" s="95"/>
      <c r="H1044" s="95"/>
    </row>
    <row r="1045" spans="5:8" x14ac:dyDescent="0.2">
      <c r="E1045" s="95"/>
      <c r="F1045" s="95"/>
      <c r="G1045" s="95"/>
      <c r="H1045" s="95"/>
    </row>
    <row r="1046" spans="5:8" x14ac:dyDescent="0.2">
      <c r="E1046" s="95"/>
      <c r="F1046" s="95"/>
      <c r="G1046" s="95"/>
      <c r="H1046" s="95"/>
    </row>
    <row r="1047" spans="5:8" x14ac:dyDescent="0.2">
      <c r="E1047" s="95"/>
      <c r="F1047" s="95"/>
      <c r="G1047" s="95"/>
      <c r="H1047" s="95"/>
    </row>
    <row r="1048" spans="5:8" x14ac:dyDescent="0.2">
      <c r="E1048" s="95"/>
      <c r="F1048" s="95"/>
      <c r="G1048" s="95"/>
      <c r="H1048" s="95"/>
    </row>
    <row r="1049" spans="5:8" x14ac:dyDescent="0.2">
      <c r="E1049" s="95"/>
      <c r="F1049" s="95"/>
      <c r="G1049" s="95"/>
      <c r="H1049" s="95"/>
    </row>
    <row r="1050" spans="5:8" x14ac:dyDescent="0.2">
      <c r="E1050" s="95"/>
      <c r="F1050" s="95"/>
      <c r="G1050" s="95"/>
      <c r="H1050" s="95"/>
    </row>
    <row r="1051" spans="5:8" x14ac:dyDescent="0.2">
      <c r="E1051" s="95"/>
      <c r="F1051" s="95"/>
      <c r="G1051" s="95"/>
      <c r="H1051" s="95"/>
    </row>
    <row r="1052" spans="5:8" x14ac:dyDescent="0.2">
      <c r="E1052" s="95"/>
      <c r="F1052" s="95"/>
      <c r="G1052" s="95"/>
      <c r="H1052" s="95"/>
    </row>
    <row r="1053" spans="5:8" x14ac:dyDescent="0.2">
      <c r="E1053" s="95"/>
      <c r="F1053" s="95"/>
      <c r="G1053" s="95"/>
      <c r="H1053" s="95"/>
    </row>
    <row r="1054" spans="5:8" x14ac:dyDescent="0.2">
      <c r="E1054" s="95"/>
      <c r="F1054" s="95"/>
      <c r="G1054" s="95"/>
      <c r="H1054" s="95"/>
    </row>
    <row r="1055" spans="5:8" x14ac:dyDescent="0.2">
      <c r="E1055" s="95"/>
      <c r="F1055" s="95"/>
      <c r="G1055" s="95"/>
      <c r="H1055" s="95"/>
    </row>
    <row r="1056" spans="5:8" x14ac:dyDescent="0.2">
      <c r="E1056" s="95"/>
      <c r="F1056" s="95"/>
      <c r="G1056" s="95"/>
      <c r="H1056" s="95"/>
    </row>
    <row r="1057" spans="5:8" x14ac:dyDescent="0.2">
      <c r="E1057" s="95"/>
      <c r="F1057" s="95"/>
      <c r="G1057" s="95"/>
      <c r="H1057" s="95"/>
    </row>
    <row r="1058" spans="5:8" x14ac:dyDescent="0.2">
      <c r="E1058" s="95"/>
      <c r="F1058" s="95"/>
      <c r="G1058" s="95"/>
      <c r="H1058" s="95"/>
    </row>
    <row r="1059" spans="5:8" x14ac:dyDescent="0.2">
      <c r="E1059" s="95"/>
      <c r="F1059" s="95"/>
      <c r="G1059" s="95"/>
      <c r="H1059" s="95"/>
    </row>
    <row r="1060" spans="5:8" x14ac:dyDescent="0.2">
      <c r="E1060" s="95"/>
      <c r="F1060" s="95"/>
      <c r="G1060" s="95"/>
      <c r="H1060" s="95"/>
    </row>
    <row r="1061" spans="5:8" x14ac:dyDescent="0.2">
      <c r="E1061" s="95"/>
      <c r="F1061" s="95"/>
      <c r="G1061" s="95"/>
      <c r="H1061" s="95"/>
    </row>
    <row r="1062" spans="5:8" x14ac:dyDescent="0.2">
      <c r="E1062" s="95"/>
      <c r="F1062" s="95"/>
      <c r="G1062" s="95"/>
      <c r="H1062" s="95"/>
    </row>
    <row r="1063" spans="5:8" x14ac:dyDescent="0.2">
      <c r="E1063" s="95"/>
      <c r="F1063" s="95"/>
      <c r="G1063" s="95"/>
      <c r="H1063" s="95"/>
    </row>
    <row r="1064" spans="5:8" x14ac:dyDescent="0.2">
      <c r="E1064" s="95"/>
      <c r="F1064" s="95"/>
      <c r="G1064" s="95"/>
      <c r="H1064" s="95"/>
    </row>
    <row r="1065" spans="5:8" x14ac:dyDescent="0.2">
      <c r="E1065" s="95"/>
      <c r="F1065" s="95"/>
      <c r="G1065" s="95"/>
      <c r="H1065" s="95"/>
    </row>
    <row r="1066" spans="5:8" x14ac:dyDescent="0.2">
      <c r="E1066" s="95"/>
      <c r="F1066" s="95"/>
      <c r="G1066" s="95"/>
      <c r="H1066" s="95"/>
    </row>
    <row r="1067" spans="5:8" x14ac:dyDescent="0.2">
      <c r="E1067" s="95"/>
      <c r="F1067" s="95"/>
      <c r="G1067" s="95"/>
      <c r="H1067" s="95"/>
    </row>
    <row r="1068" spans="5:8" x14ac:dyDescent="0.2">
      <c r="E1068" s="95"/>
      <c r="F1068" s="95"/>
      <c r="G1068" s="95"/>
      <c r="H1068" s="95"/>
    </row>
    <row r="1069" spans="5:8" x14ac:dyDescent="0.2">
      <c r="E1069" s="95"/>
      <c r="F1069" s="95"/>
      <c r="G1069" s="95"/>
      <c r="H1069" s="95"/>
    </row>
    <row r="1070" spans="5:8" x14ac:dyDescent="0.2">
      <c r="E1070" s="95"/>
      <c r="F1070" s="95"/>
      <c r="G1070" s="95"/>
      <c r="H1070" s="95"/>
    </row>
    <row r="1071" spans="5:8" x14ac:dyDescent="0.2">
      <c r="E1071" s="95"/>
      <c r="F1071" s="95"/>
      <c r="G1071" s="95"/>
      <c r="H1071" s="95"/>
    </row>
    <row r="1072" spans="5:8" x14ac:dyDescent="0.2">
      <c r="E1072" s="95"/>
      <c r="F1072" s="95"/>
      <c r="G1072" s="95"/>
      <c r="H1072" s="95"/>
    </row>
    <row r="1073" spans="5:8" x14ac:dyDescent="0.2">
      <c r="E1073" s="95"/>
      <c r="F1073" s="95"/>
      <c r="G1073" s="95"/>
      <c r="H1073" s="95"/>
    </row>
    <row r="1074" spans="5:8" x14ac:dyDescent="0.2">
      <c r="E1074" s="95"/>
      <c r="F1074" s="95"/>
      <c r="G1074" s="95"/>
      <c r="H1074" s="95"/>
    </row>
    <row r="1075" spans="5:8" x14ac:dyDescent="0.2">
      <c r="E1075" s="95"/>
      <c r="F1075" s="95"/>
      <c r="G1075" s="95"/>
      <c r="H1075" s="95"/>
    </row>
    <row r="1076" spans="5:8" x14ac:dyDescent="0.2">
      <c r="E1076" s="95"/>
      <c r="F1076" s="95"/>
      <c r="G1076" s="95"/>
      <c r="H1076" s="95"/>
    </row>
    <row r="1077" spans="5:8" x14ac:dyDescent="0.2">
      <c r="E1077" s="95"/>
      <c r="F1077" s="95"/>
      <c r="G1077" s="95"/>
      <c r="H1077" s="95"/>
    </row>
    <row r="1078" spans="5:8" x14ac:dyDescent="0.2">
      <c r="E1078" s="95"/>
      <c r="F1078" s="95"/>
      <c r="G1078" s="95"/>
      <c r="H1078" s="95"/>
    </row>
    <row r="1079" spans="5:8" x14ac:dyDescent="0.2">
      <c r="E1079" s="95"/>
      <c r="F1079" s="95"/>
      <c r="G1079" s="95"/>
      <c r="H1079" s="95"/>
    </row>
    <row r="1080" spans="5:8" x14ac:dyDescent="0.2">
      <c r="E1080" s="95"/>
      <c r="F1080" s="95"/>
      <c r="G1080" s="95"/>
      <c r="H1080" s="95"/>
    </row>
    <row r="1081" spans="5:8" x14ac:dyDescent="0.2">
      <c r="E1081" s="95"/>
      <c r="F1081" s="95"/>
      <c r="G1081" s="95"/>
      <c r="H1081" s="95"/>
    </row>
    <row r="1082" spans="5:8" x14ac:dyDescent="0.2">
      <c r="E1082" s="95"/>
      <c r="F1082" s="95"/>
      <c r="G1082" s="95"/>
      <c r="H1082" s="95"/>
    </row>
    <row r="1083" spans="5:8" x14ac:dyDescent="0.2">
      <c r="E1083" s="95"/>
      <c r="F1083" s="95"/>
      <c r="G1083" s="95"/>
      <c r="H1083" s="95"/>
    </row>
    <row r="1084" spans="5:8" x14ac:dyDescent="0.2">
      <c r="E1084" s="95"/>
      <c r="F1084" s="95"/>
      <c r="G1084" s="95"/>
      <c r="H1084" s="95"/>
    </row>
    <row r="1085" spans="5:8" x14ac:dyDescent="0.2">
      <c r="E1085" s="95"/>
      <c r="F1085" s="95"/>
      <c r="G1085" s="95"/>
      <c r="H1085" s="95"/>
    </row>
    <row r="1086" spans="5:8" x14ac:dyDescent="0.2">
      <c r="E1086" s="95"/>
      <c r="F1086" s="95"/>
      <c r="G1086" s="95"/>
      <c r="H1086" s="95"/>
    </row>
    <row r="1087" spans="5:8" x14ac:dyDescent="0.2">
      <c r="E1087" s="95"/>
      <c r="F1087" s="95"/>
      <c r="G1087" s="95"/>
      <c r="H1087" s="95"/>
    </row>
    <row r="1088" spans="5:8" x14ac:dyDescent="0.2">
      <c r="E1088" s="95"/>
      <c r="F1088" s="95"/>
      <c r="G1088" s="95"/>
      <c r="H1088" s="95"/>
    </row>
    <row r="1089" spans="5:8" x14ac:dyDescent="0.2">
      <c r="E1089" s="95"/>
      <c r="F1089" s="95"/>
      <c r="G1089" s="95"/>
      <c r="H1089" s="95"/>
    </row>
    <row r="1090" spans="5:8" x14ac:dyDescent="0.2">
      <c r="E1090" s="95"/>
      <c r="F1090" s="95"/>
      <c r="G1090" s="95"/>
      <c r="H1090" s="95"/>
    </row>
    <row r="1091" spans="5:8" x14ac:dyDescent="0.2">
      <c r="E1091" s="95"/>
      <c r="F1091" s="95"/>
      <c r="G1091" s="95"/>
      <c r="H1091" s="95"/>
    </row>
    <row r="1092" spans="5:8" x14ac:dyDescent="0.2">
      <c r="E1092" s="95"/>
      <c r="F1092" s="95"/>
      <c r="G1092" s="95"/>
      <c r="H1092" s="95"/>
    </row>
    <row r="1093" spans="5:8" x14ac:dyDescent="0.2">
      <c r="E1093" s="95"/>
      <c r="F1093" s="95"/>
      <c r="G1093" s="95"/>
      <c r="H1093" s="95"/>
    </row>
    <row r="1094" spans="5:8" x14ac:dyDescent="0.2">
      <c r="E1094" s="95"/>
      <c r="F1094" s="95"/>
      <c r="G1094" s="95"/>
      <c r="H1094" s="95"/>
    </row>
    <row r="1095" spans="5:8" x14ac:dyDescent="0.2">
      <c r="E1095" s="95"/>
      <c r="F1095" s="95"/>
      <c r="G1095" s="95"/>
      <c r="H1095" s="95"/>
    </row>
    <row r="1096" spans="5:8" x14ac:dyDescent="0.2">
      <c r="E1096" s="95"/>
      <c r="F1096" s="95"/>
      <c r="G1096" s="95"/>
      <c r="H1096" s="95"/>
    </row>
    <row r="1097" spans="5:8" x14ac:dyDescent="0.2">
      <c r="E1097" s="95"/>
      <c r="F1097" s="95"/>
      <c r="G1097" s="95"/>
      <c r="H1097" s="95"/>
    </row>
    <row r="1098" spans="5:8" x14ac:dyDescent="0.2">
      <c r="E1098" s="95"/>
      <c r="F1098" s="95"/>
      <c r="G1098" s="95"/>
      <c r="H1098" s="95"/>
    </row>
    <row r="1099" spans="5:8" x14ac:dyDescent="0.2">
      <c r="E1099" s="95"/>
      <c r="F1099" s="95"/>
      <c r="G1099" s="95"/>
      <c r="H1099" s="95"/>
    </row>
    <row r="1100" spans="5:8" x14ac:dyDescent="0.2">
      <c r="E1100" s="95"/>
      <c r="F1100" s="95"/>
      <c r="G1100" s="95"/>
      <c r="H1100" s="95"/>
    </row>
    <row r="1101" spans="5:8" x14ac:dyDescent="0.2">
      <c r="E1101" s="95"/>
      <c r="F1101" s="95"/>
      <c r="G1101" s="95"/>
      <c r="H1101" s="95"/>
    </row>
    <row r="1102" spans="5:8" x14ac:dyDescent="0.2">
      <c r="E1102" s="95"/>
      <c r="F1102" s="95"/>
      <c r="G1102" s="95"/>
      <c r="H1102" s="95"/>
    </row>
    <row r="1103" spans="5:8" x14ac:dyDescent="0.2">
      <c r="E1103" s="95"/>
      <c r="F1103" s="95"/>
      <c r="G1103" s="95"/>
      <c r="H1103" s="95"/>
    </row>
    <row r="1104" spans="5:8" x14ac:dyDescent="0.2">
      <c r="E1104" s="95"/>
      <c r="F1104" s="95"/>
      <c r="G1104" s="95"/>
      <c r="H1104" s="95"/>
    </row>
    <row r="1105" spans="5:8" x14ac:dyDescent="0.2">
      <c r="E1105" s="95"/>
      <c r="F1105" s="95"/>
      <c r="G1105" s="95"/>
      <c r="H1105" s="95"/>
    </row>
    <row r="1106" spans="5:8" x14ac:dyDescent="0.2">
      <c r="E1106" s="95"/>
      <c r="F1106" s="95"/>
      <c r="G1106" s="95"/>
      <c r="H1106" s="95"/>
    </row>
    <row r="1107" spans="5:8" x14ac:dyDescent="0.2">
      <c r="E1107" s="95"/>
      <c r="F1107" s="95"/>
      <c r="G1107" s="95"/>
      <c r="H1107" s="95"/>
    </row>
    <row r="1108" spans="5:8" x14ac:dyDescent="0.2">
      <c r="E1108" s="95"/>
      <c r="F1108" s="95"/>
      <c r="G1108" s="95"/>
      <c r="H1108" s="95"/>
    </row>
    <row r="1109" spans="5:8" x14ac:dyDescent="0.2">
      <c r="E1109" s="95"/>
      <c r="F1109" s="95"/>
      <c r="G1109" s="95"/>
      <c r="H1109" s="95"/>
    </row>
    <row r="1110" spans="5:8" x14ac:dyDescent="0.2">
      <c r="E1110" s="95"/>
      <c r="F1110" s="95"/>
      <c r="G1110" s="95"/>
      <c r="H1110" s="95"/>
    </row>
    <row r="1111" spans="5:8" x14ac:dyDescent="0.2">
      <c r="E1111" s="95"/>
      <c r="F1111" s="95"/>
      <c r="G1111" s="95"/>
      <c r="H1111" s="95"/>
    </row>
    <row r="1112" spans="5:8" x14ac:dyDescent="0.2">
      <c r="E1112" s="95"/>
      <c r="F1112" s="95"/>
      <c r="G1112" s="95"/>
      <c r="H1112" s="95"/>
    </row>
    <row r="1113" spans="5:8" x14ac:dyDescent="0.2">
      <c r="E1113" s="95"/>
      <c r="F1113" s="95"/>
      <c r="G1113" s="95"/>
      <c r="H1113" s="95"/>
    </row>
    <row r="1114" spans="5:8" x14ac:dyDescent="0.2">
      <c r="E1114" s="95"/>
      <c r="F1114" s="95"/>
      <c r="G1114" s="95"/>
      <c r="H1114" s="95"/>
    </row>
    <row r="1115" spans="5:8" x14ac:dyDescent="0.2">
      <c r="E1115" s="95"/>
      <c r="F1115" s="95"/>
      <c r="G1115" s="95"/>
      <c r="H1115" s="95"/>
    </row>
    <row r="1116" spans="5:8" x14ac:dyDescent="0.2">
      <c r="E1116" s="95"/>
      <c r="F1116" s="95"/>
      <c r="G1116" s="95"/>
      <c r="H1116" s="95"/>
    </row>
    <row r="1117" spans="5:8" x14ac:dyDescent="0.2">
      <c r="E1117" s="95"/>
      <c r="F1117" s="95"/>
      <c r="G1117" s="95"/>
      <c r="H1117" s="95"/>
    </row>
    <row r="1118" spans="5:8" x14ac:dyDescent="0.2">
      <c r="E1118" s="95"/>
      <c r="F1118" s="95"/>
      <c r="G1118" s="95"/>
      <c r="H1118" s="95"/>
    </row>
    <row r="1119" spans="5:8" x14ac:dyDescent="0.2">
      <c r="E1119" s="95"/>
      <c r="F1119" s="95"/>
      <c r="G1119" s="95"/>
      <c r="H1119" s="95"/>
    </row>
    <row r="1120" spans="5:8" x14ac:dyDescent="0.2">
      <c r="E1120" s="95"/>
      <c r="F1120" s="95"/>
      <c r="G1120" s="95"/>
      <c r="H1120" s="95"/>
    </row>
    <row r="1121" spans="5:8" x14ac:dyDescent="0.2">
      <c r="E1121" s="95"/>
      <c r="F1121" s="95"/>
      <c r="G1121" s="95"/>
      <c r="H1121" s="95"/>
    </row>
    <row r="1122" spans="5:8" x14ac:dyDescent="0.2">
      <c r="E1122" s="95"/>
      <c r="F1122" s="95"/>
      <c r="G1122" s="95"/>
      <c r="H1122" s="95"/>
    </row>
    <row r="1123" spans="5:8" x14ac:dyDescent="0.2">
      <c r="E1123" s="95"/>
      <c r="F1123" s="95"/>
      <c r="G1123" s="95"/>
      <c r="H1123" s="95"/>
    </row>
    <row r="1124" spans="5:8" x14ac:dyDescent="0.2">
      <c r="E1124" s="95"/>
      <c r="F1124" s="95"/>
      <c r="G1124" s="95"/>
      <c r="H1124" s="95"/>
    </row>
    <row r="1125" spans="5:8" x14ac:dyDescent="0.2">
      <c r="E1125" s="95"/>
      <c r="F1125" s="95"/>
      <c r="G1125" s="95"/>
      <c r="H1125" s="95"/>
    </row>
    <row r="1126" spans="5:8" x14ac:dyDescent="0.2">
      <c r="E1126" s="95"/>
      <c r="F1126" s="95"/>
      <c r="G1126" s="95"/>
      <c r="H1126" s="95"/>
    </row>
    <row r="1127" spans="5:8" x14ac:dyDescent="0.2">
      <c r="E1127" s="95"/>
      <c r="F1127" s="95"/>
      <c r="G1127" s="95"/>
      <c r="H1127" s="95"/>
    </row>
    <row r="1128" spans="5:8" x14ac:dyDescent="0.2">
      <c r="E1128" s="95"/>
      <c r="F1128" s="95"/>
      <c r="G1128" s="95"/>
      <c r="H1128" s="95"/>
    </row>
    <row r="1129" spans="5:8" x14ac:dyDescent="0.2">
      <c r="E1129" s="95"/>
      <c r="F1129" s="95"/>
      <c r="G1129" s="95"/>
      <c r="H1129" s="95"/>
    </row>
    <row r="1130" spans="5:8" x14ac:dyDescent="0.2">
      <c r="E1130" s="95"/>
      <c r="F1130" s="95"/>
      <c r="G1130" s="95"/>
      <c r="H1130" s="95"/>
    </row>
    <row r="1131" spans="5:8" x14ac:dyDescent="0.2">
      <c r="E1131" s="95"/>
      <c r="F1131" s="95"/>
      <c r="G1131" s="95"/>
      <c r="H1131" s="95"/>
    </row>
    <row r="1132" spans="5:8" x14ac:dyDescent="0.2">
      <c r="E1132" s="95"/>
      <c r="F1132" s="95"/>
      <c r="G1132" s="95"/>
      <c r="H1132" s="95"/>
    </row>
    <row r="1133" spans="5:8" x14ac:dyDescent="0.2">
      <c r="E1133" s="95"/>
      <c r="F1133" s="95"/>
      <c r="G1133" s="95"/>
      <c r="H1133" s="95"/>
    </row>
    <row r="1134" spans="5:8" x14ac:dyDescent="0.2">
      <c r="E1134" s="95"/>
      <c r="F1134" s="95"/>
      <c r="G1134" s="95"/>
      <c r="H1134" s="95"/>
    </row>
    <row r="1135" spans="5:8" x14ac:dyDescent="0.2">
      <c r="E1135" s="95"/>
      <c r="F1135" s="95"/>
      <c r="G1135" s="95"/>
      <c r="H1135" s="95"/>
    </row>
    <row r="1136" spans="5:8" x14ac:dyDescent="0.2">
      <c r="E1136" s="95"/>
      <c r="F1136" s="95"/>
      <c r="G1136" s="95"/>
      <c r="H1136" s="95"/>
    </row>
    <row r="1137" spans="5:8" x14ac:dyDescent="0.2">
      <c r="E1137" s="95"/>
      <c r="F1137" s="95"/>
      <c r="G1137" s="95"/>
      <c r="H1137" s="95"/>
    </row>
    <row r="1138" spans="5:8" x14ac:dyDescent="0.2">
      <c r="E1138" s="95"/>
      <c r="F1138" s="95"/>
      <c r="G1138" s="95"/>
      <c r="H1138" s="95"/>
    </row>
    <row r="1139" spans="5:8" x14ac:dyDescent="0.2">
      <c r="E1139" s="95"/>
      <c r="F1139" s="95"/>
      <c r="G1139" s="95"/>
      <c r="H1139" s="95"/>
    </row>
    <row r="1140" spans="5:8" x14ac:dyDescent="0.2">
      <c r="E1140" s="95"/>
      <c r="F1140" s="95"/>
      <c r="G1140" s="95"/>
      <c r="H1140" s="95"/>
    </row>
    <row r="1141" spans="5:8" x14ac:dyDescent="0.2">
      <c r="E1141" s="95"/>
      <c r="F1141" s="95"/>
      <c r="G1141" s="95"/>
      <c r="H1141" s="95"/>
    </row>
    <row r="1142" spans="5:8" x14ac:dyDescent="0.2">
      <c r="E1142" s="95"/>
      <c r="F1142" s="95"/>
      <c r="G1142" s="95"/>
      <c r="H1142" s="95"/>
    </row>
    <row r="1143" spans="5:8" x14ac:dyDescent="0.2">
      <c r="E1143" s="95"/>
      <c r="F1143" s="95"/>
      <c r="G1143" s="95"/>
      <c r="H1143" s="95"/>
    </row>
    <row r="1144" spans="5:8" x14ac:dyDescent="0.2">
      <c r="E1144" s="95"/>
      <c r="F1144" s="95"/>
      <c r="G1144" s="95"/>
      <c r="H1144" s="95"/>
    </row>
    <row r="1145" spans="5:8" x14ac:dyDescent="0.2">
      <c r="E1145" s="95"/>
      <c r="F1145" s="95"/>
      <c r="G1145" s="95"/>
      <c r="H1145" s="95"/>
    </row>
    <row r="1146" spans="5:8" x14ac:dyDescent="0.2">
      <c r="E1146" s="95"/>
      <c r="F1146" s="95"/>
      <c r="G1146" s="95"/>
      <c r="H1146" s="95"/>
    </row>
    <row r="1147" spans="5:8" x14ac:dyDescent="0.2">
      <c r="E1147" s="95"/>
      <c r="F1147" s="95"/>
      <c r="G1147" s="95"/>
      <c r="H1147" s="95"/>
    </row>
    <row r="1148" spans="5:8" x14ac:dyDescent="0.2">
      <c r="E1148" s="95"/>
      <c r="F1148" s="95"/>
      <c r="G1148" s="95"/>
      <c r="H1148" s="95"/>
    </row>
    <row r="1149" spans="5:8" x14ac:dyDescent="0.2">
      <c r="E1149" s="95"/>
      <c r="F1149" s="95"/>
      <c r="G1149" s="95"/>
      <c r="H1149" s="95"/>
    </row>
    <row r="1150" spans="5:8" x14ac:dyDescent="0.2">
      <c r="E1150" s="95"/>
      <c r="F1150" s="95"/>
      <c r="G1150" s="95"/>
      <c r="H1150" s="95"/>
    </row>
    <row r="1151" spans="5:8" x14ac:dyDescent="0.2">
      <c r="E1151" s="95"/>
      <c r="F1151" s="95"/>
      <c r="G1151" s="95"/>
      <c r="H1151" s="95"/>
    </row>
    <row r="1152" spans="5:8" x14ac:dyDescent="0.2">
      <c r="E1152" s="95"/>
      <c r="F1152" s="95"/>
      <c r="G1152" s="95"/>
      <c r="H1152" s="95"/>
    </row>
    <row r="1153" spans="5:8" x14ac:dyDescent="0.2">
      <c r="E1153" s="95"/>
      <c r="F1153" s="95"/>
      <c r="G1153" s="95"/>
      <c r="H1153" s="95"/>
    </row>
    <row r="1154" spans="5:8" x14ac:dyDescent="0.2">
      <c r="E1154" s="95"/>
      <c r="F1154" s="95"/>
      <c r="G1154" s="95"/>
      <c r="H1154" s="95"/>
    </row>
    <row r="1155" spans="5:8" x14ac:dyDescent="0.2">
      <c r="E1155" s="95"/>
      <c r="F1155" s="95"/>
      <c r="G1155" s="95"/>
      <c r="H1155" s="95"/>
    </row>
    <row r="1156" spans="5:8" x14ac:dyDescent="0.2">
      <c r="E1156" s="95"/>
      <c r="F1156" s="95"/>
      <c r="G1156" s="95"/>
      <c r="H1156" s="95"/>
    </row>
    <row r="1157" spans="5:8" x14ac:dyDescent="0.2">
      <c r="E1157" s="95"/>
      <c r="F1157" s="95"/>
      <c r="G1157" s="95"/>
      <c r="H1157" s="95"/>
    </row>
    <row r="1158" spans="5:8" x14ac:dyDescent="0.2">
      <c r="E1158" s="95"/>
      <c r="F1158" s="95"/>
      <c r="G1158" s="95"/>
      <c r="H1158" s="95"/>
    </row>
    <row r="1159" spans="5:8" x14ac:dyDescent="0.2">
      <c r="E1159" s="95"/>
      <c r="F1159" s="95"/>
      <c r="G1159" s="95"/>
      <c r="H1159" s="95"/>
    </row>
    <row r="1160" spans="5:8" x14ac:dyDescent="0.2">
      <c r="E1160" s="95"/>
      <c r="F1160" s="95"/>
      <c r="G1160" s="95"/>
      <c r="H1160" s="95"/>
    </row>
    <row r="1161" spans="5:8" x14ac:dyDescent="0.2">
      <c r="E1161" s="95"/>
      <c r="F1161" s="95"/>
      <c r="G1161" s="95"/>
      <c r="H1161" s="95"/>
    </row>
    <row r="1162" spans="5:8" x14ac:dyDescent="0.2">
      <c r="E1162" s="95"/>
      <c r="F1162" s="95"/>
      <c r="G1162" s="95"/>
      <c r="H1162" s="95"/>
    </row>
    <row r="1163" spans="5:8" x14ac:dyDescent="0.2">
      <c r="E1163" s="95"/>
      <c r="F1163" s="95"/>
      <c r="G1163" s="95"/>
      <c r="H1163" s="95"/>
    </row>
    <row r="1164" spans="5:8" x14ac:dyDescent="0.2">
      <c r="E1164" s="95"/>
      <c r="F1164" s="95"/>
      <c r="G1164" s="95"/>
      <c r="H1164" s="95"/>
    </row>
    <row r="1165" spans="5:8" x14ac:dyDescent="0.2">
      <c r="E1165" s="95"/>
      <c r="F1165" s="95"/>
      <c r="G1165" s="95"/>
      <c r="H1165" s="95"/>
    </row>
    <row r="1166" spans="5:8" x14ac:dyDescent="0.2">
      <c r="E1166" s="95"/>
      <c r="F1166" s="95"/>
      <c r="G1166" s="95"/>
      <c r="H1166" s="95"/>
    </row>
    <row r="1167" spans="5:8" x14ac:dyDescent="0.2">
      <c r="E1167" s="95"/>
      <c r="F1167" s="95"/>
      <c r="G1167" s="95"/>
      <c r="H1167" s="95"/>
    </row>
    <row r="1168" spans="5:8" x14ac:dyDescent="0.2">
      <c r="E1168" s="95"/>
      <c r="F1168" s="95"/>
      <c r="G1168" s="95"/>
      <c r="H1168" s="95"/>
    </row>
    <row r="1169" spans="5:8" x14ac:dyDescent="0.2">
      <c r="E1169" s="95"/>
      <c r="F1169" s="95"/>
      <c r="G1169" s="95"/>
      <c r="H1169" s="95"/>
    </row>
    <row r="1170" spans="5:8" x14ac:dyDescent="0.2">
      <c r="E1170" s="95"/>
      <c r="F1170" s="95"/>
      <c r="G1170" s="95"/>
      <c r="H1170" s="95"/>
    </row>
    <row r="1171" spans="5:8" x14ac:dyDescent="0.2">
      <c r="E1171" s="95"/>
      <c r="F1171" s="95"/>
      <c r="G1171" s="95"/>
      <c r="H1171" s="95"/>
    </row>
    <row r="1172" spans="5:8" x14ac:dyDescent="0.2">
      <c r="E1172" s="95"/>
      <c r="F1172" s="95"/>
      <c r="G1172" s="95"/>
      <c r="H1172" s="95"/>
    </row>
    <row r="1173" spans="5:8" x14ac:dyDescent="0.2">
      <c r="E1173" s="95"/>
      <c r="F1173" s="95"/>
      <c r="G1173" s="95"/>
      <c r="H1173" s="95"/>
    </row>
    <row r="1174" spans="5:8" x14ac:dyDescent="0.2">
      <c r="E1174" s="95"/>
      <c r="F1174" s="95"/>
      <c r="G1174" s="95"/>
      <c r="H1174" s="95"/>
    </row>
    <row r="1175" spans="5:8" x14ac:dyDescent="0.2">
      <c r="E1175" s="95"/>
      <c r="F1175" s="95"/>
      <c r="G1175" s="95"/>
      <c r="H1175" s="95"/>
    </row>
    <row r="1176" spans="5:8" x14ac:dyDescent="0.2">
      <c r="E1176" s="95"/>
      <c r="F1176" s="95"/>
      <c r="G1176" s="95"/>
      <c r="H1176" s="95"/>
    </row>
    <row r="1177" spans="5:8" x14ac:dyDescent="0.2">
      <c r="E1177" s="95"/>
      <c r="F1177" s="95"/>
      <c r="G1177" s="95"/>
      <c r="H1177" s="95"/>
    </row>
    <row r="1178" spans="5:8" x14ac:dyDescent="0.2">
      <c r="E1178" s="95"/>
      <c r="F1178" s="95"/>
      <c r="G1178" s="95"/>
      <c r="H1178" s="95"/>
    </row>
    <row r="1179" spans="5:8" x14ac:dyDescent="0.2">
      <c r="E1179" s="95"/>
      <c r="F1179" s="95"/>
      <c r="G1179" s="95"/>
      <c r="H1179" s="95"/>
    </row>
    <row r="1180" spans="5:8" x14ac:dyDescent="0.2">
      <c r="E1180" s="95"/>
      <c r="F1180" s="95"/>
      <c r="G1180" s="95"/>
      <c r="H1180" s="95"/>
    </row>
    <row r="1181" spans="5:8" x14ac:dyDescent="0.2">
      <c r="E1181" s="95"/>
      <c r="F1181" s="95"/>
      <c r="G1181" s="95"/>
      <c r="H1181" s="95"/>
    </row>
    <row r="1182" spans="5:8" x14ac:dyDescent="0.2">
      <c r="E1182" s="95"/>
      <c r="F1182" s="95"/>
      <c r="G1182" s="95"/>
      <c r="H1182" s="95"/>
    </row>
    <row r="1183" spans="5:8" x14ac:dyDescent="0.2">
      <c r="E1183" s="95"/>
      <c r="F1183" s="95"/>
      <c r="G1183" s="95"/>
      <c r="H1183" s="95"/>
    </row>
    <row r="1184" spans="5:8" x14ac:dyDescent="0.2">
      <c r="E1184" s="95"/>
      <c r="F1184" s="95"/>
      <c r="G1184" s="95"/>
      <c r="H1184" s="95"/>
    </row>
    <row r="1185" spans="5:8" x14ac:dyDescent="0.2">
      <c r="E1185" s="95"/>
      <c r="F1185" s="95"/>
      <c r="G1185" s="95"/>
      <c r="H1185" s="95"/>
    </row>
    <row r="1186" spans="5:8" x14ac:dyDescent="0.2">
      <c r="E1186" s="95"/>
      <c r="F1186" s="95"/>
      <c r="G1186" s="95"/>
      <c r="H1186" s="95"/>
    </row>
    <row r="1187" spans="5:8" x14ac:dyDescent="0.2">
      <c r="E1187" s="95"/>
      <c r="F1187" s="95"/>
      <c r="G1187" s="95"/>
      <c r="H1187" s="95"/>
    </row>
    <row r="1188" spans="5:8" x14ac:dyDescent="0.2">
      <c r="E1188" s="95"/>
      <c r="F1188" s="95"/>
      <c r="G1188" s="95"/>
      <c r="H1188" s="95"/>
    </row>
    <row r="1189" spans="5:8" x14ac:dyDescent="0.2">
      <c r="E1189" s="95"/>
      <c r="F1189" s="95"/>
      <c r="G1189" s="95"/>
      <c r="H1189" s="95"/>
    </row>
    <row r="1190" spans="5:8" x14ac:dyDescent="0.2">
      <c r="E1190" s="95"/>
      <c r="F1190" s="95"/>
      <c r="G1190" s="95"/>
      <c r="H1190" s="95"/>
    </row>
    <row r="1191" spans="5:8" x14ac:dyDescent="0.2">
      <c r="E1191" s="95"/>
      <c r="F1191" s="95"/>
      <c r="G1191" s="95"/>
      <c r="H1191" s="95"/>
    </row>
    <row r="1192" spans="5:8" x14ac:dyDescent="0.2">
      <c r="E1192" s="95"/>
      <c r="F1192" s="95"/>
      <c r="G1192" s="95"/>
      <c r="H1192" s="95"/>
    </row>
    <row r="1193" spans="5:8" x14ac:dyDescent="0.2">
      <c r="E1193" s="95"/>
      <c r="F1193" s="95"/>
      <c r="G1193" s="95"/>
      <c r="H1193" s="95"/>
    </row>
    <row r="1194" spans="5:8" x14ac:dyDescent="0.2">
      <c r="E1194" s="95"/>
      <c r="F1194" s="95"/>
      <c r="G1194" s="95"/>
      <c r="H1194" s="95"/>
    </row>
    <row r="1195" spans="5:8" x14ac:dyDescent="0.2">
      <c r="E1195" s="95"/>
      <c r="F1195" s="95"/>
      <c r="G1195" s="95"/>
      <c r="H1195" s="95"/>
    </row>
    <row r="1196" spans="5:8" x14ac:dyDescent="0.2">
      <c r="E1196" s="95"/>
      <c r="F1196" s="95"/>
      <c r="G1196" s="95"/>
      <c r="H1196" s="95"/>
    </row>
    <row r="1197" spans="5:8" x14ac:dyDescent="0.2">
      <c r="E1197" s="95"/>
      <c r="F1197" s="95"/>
      <c r="G1197" s="95"/>
      <c r="H1197" s="95"/>
    </row>
    <row r="1198" spans="5:8" x14ac:dyDescent="0.2">
      <c r="E1198" s="95"/>
      <c r="F1198" s="95"/>
      <c r="G1198" s="95"/>
      <c r="H1198" s="95"/>
    </row>
    <row r="1199" spans="5:8" x14ac:dyDescent="0.2">
      <c r="E1199" s="95"/>
      <c r="F1199" s="95"/>
      <c r="G1199" s="95"/>
      <c r="H1199" s="95"/>
    </row>
    <row r="1200" spans="5:8" x14ac:dyDescent="0.2">
      <c r="E1200" s="95"/>
      <c r="F1200" s="95"/>
      <c r="G1200" s="95"/>
      <c r="H1200" s="95"/>
    </row>
    <row r="1201" spans="5:8" x14ac:dyDescent="0.2">
      <c r="E1201" s="95"/>
      <c r="F1201" s="95"/>
      <c r="G1201" s="95"/>
      <c r="H1201" s="95"/>
    </row>
    <row r="1202" spans="5:8" x14ac:dyDescent="0.2">
      <c r="E1202" s="95"/>
      <c r="F1202" s="95"/>
      <c r="G1202" s="95"/>
      <c r="H1202" s="95"/>
    </row>
    <row r="1203" spans="5:8" x14ac:dyDescent="0.2">
      <c r="E1203" s="95"/>
      <c r="F1203" s="95"/>
      <c r="G1203" s="95"/>
      <c r="H1203" s="95"/>
    </row>
    <row r="1204" spans="5:8" x14ac:dyDescent="0.2">
      <c r="E1204" s="95"/>
      <c r="F1204" s="95"/>
      <c r="G1204" s="95"/>
      <c r="H1204" s="95"/>
    </row>
    <row r="1205" spans="5:8" x14ac:dyDescent="0.2">
      <c r="E1205" s="95"/>
      <c r="F1205" s="95"/>
      <c r="G1205" s="95"/>
      <c r="H1205" s="95"/>
    </row>
    <row r="1206" spans="5:8" x14ac:dyDescent="0.2">
      <c r="E1206" s="95"/>
      <c r="F1206" s="95"/>
      <c r="G1206" s="95"/>
      <c r="H1206" s="95"/>
    </row>
    <row r="1207" spans="5:8" x14ac:dyDescent="0.2">
      <c r="E1207" s="95"/>
      <c r="F1207" s="95"/>
      <c r="G1207" s="95"/>
      <c r="H1207" s="95"/>
    </row>
    <row r="1208" spans="5:8" x14ac:dyDescent="0.2">
      <c r="E1208" s="95"/>
      <c r="F1208" s="95"/>
      <c r="G1208" s="95"/>
      <c r="H1208" s="95"/>
    </row>
    <row r="1209" spans="5:8" x14ac:dyDescent="0.2">
      <c r="E1209" s="95"/>
      <c r="F1209" s="95"/>
      <c r="G1209" s="95"/>
      <c r="H1209" s="95"/>
    </row>
    <row r="1210" spans="5:8" x14ac:dyDescent="0.2">
      <c r="E1210" s="95"/>
      <c r="F1210" s="95"/>
      <c r="G1210" s="95"/>
      <c r="H1210" s="95"/>
    </row>
    <row r="1211" spans="5:8" x14ac:dyDescent="0.2">
      <c r="E1211" s="95"/>
      <c r="F1211" s="95"/>
      <c r="G1211" s="95"/>
      <c r="H1211" s="95"/>
    </row>
    <row r="1212" spans="5:8" x14ac:dyDescent="0.2">
      <c r="E1212" s="95"/>
      <c r="F1212" s="95"/>
      <c r="G1212" s="95"/>
      <c r="H1212" s="95"/>
    </row>
    <row r="1213" spans="5:8" x14ac:dyDescent="0.2">
      <c r="E1213" s="95"/>
      <c r="F1213" s="95"/>
      <c r="G1213" s="95"/>
      <c r="H1213" s="95"/>
    </row>
    <row r="1214" spans="5:8" x14ac:dyDescent="0.2">
      <c r="E1214" s="95"/>
      <c r="F1214" s="95"/>
      <c r="G1214" s="95"/>
      <c r="H1214" s="95"/>
    </row>
    <row r="1215" spans="5:8" x14ac:dyDescent="0.2">
      <c r="E1215" s="95"/>
      <c r="F1215" s="95"/>
      <c r="G1215" s="95"/>
      <c r="H1215" s="95"/>
    </row>
    <row r="1216" spans="5:8" x14ac:dyDescent="0.2">
      <c r="E1216" s="95"/>
      <c r="F1216" s="95"/>
      <c r="G1216" s="95"/>
      <c r="H1216" s="95"/>
    </row>
    <row r="1217" spans="5:8" x14ac:dyDescent="0.2">
      <c r="E1217" s="95"/>
      <c r="F1217" s="95"/>
      <c r="G1217" s="95"/>
      <c r="H1217" s="95"/>
    </row>
    <row r="1218" spans="5:8" x14ac:dyDescent="0.2">
      <c r="E1218" s="95"/>
      <c r="F1218" s="95"/>
      <c r="G1218" s="95"/>
      <c r="H1218" s="95"/>
    </row>
    <row r="1219" spans="5:8" x14ac:dyDescent="0.2">
      <c r="E1219" s="95"/>
      <c r="F1219" s="95"/>
      <c r="G1219" s="95"/>
      <c r="H1219" s="95"/>
    </row>
    <row r="1220" spans="5:8" x14ac:dyDescent="0.2">
      <c r="E1220" s="95"/>
      <c r="F1220" s="95"/>
      <c r="G1220" s="95"/>
      <c r="H1220" s="95"/>
    </row>
    <row r="1221" spans="5:8" x14ac:dyDescent="0.2">
      <c r="E1221" s="95"/>
      <c r="F1221" s="95"/>
      <c r="G1221" s="95"/>
      <c r="H1221" s="95"/>
    </row>
    <row r="1222" spans="5:8" x14ac:dyDescent="0.2">
      <c r="E1222" s="95"/>
      <c r="F1222" s="95"/>
      <c r="G1222" s="95"/>
      <c r="H1222" s="95"/>
    </row>
    <row r="1223" spans="5:8" x14ac:dyDescent="0.2">
      <c r="E1223" s="95"/>
      <c r="F1223" s="95"/>
      <c r="G1223" s="95"/>
      <c r="H1223" s="95"/>
    </row>
    <row r="1224" spans="5:8" x14ac:dyDescent="0.2">
      <c r="E1224" s="95"/>
      <c r="F1224" s="95"/>
      <c r="G1224" s="95"/>
      <c r="H1224" s="95"/>
    </row>
    <row r="1225" spans="5:8" x14ac:dyDescent="0.2">
      <c r="E1225" s="95"/>
      <c r="F1225" s="95"/>
      <c r="G1225" s="95"/>
      <c r="H1225" s="95"/>
    </row>
    <row r="1226" spans="5:8" x14ac:dyDescent="0.2">
      <c r="E1226" s="95"/>
      <c r="F1226" s="95"/>
      <c r="G1226" s="95"/>
      <c r="H1226" s="95"/>
    </row>
    <row r="1227" spans="5:8" x14ac:dyDescent="0.2">
      <c r="E1227" s="95"/>
      <c r="F1227" s="95"/>
      <c r="G1227" s="95"/>
      <c r="H1227" s="95"/>
    </row>
    <row r="1228" spans="5:8" x14ac:dyDescent="0.2">
      <c r="E1228" s="95"/>
      <c r="F1228" s="95"/>
      <c r="G1228" s="95"/>
      <c r="H1228" s="95"/>
    </row>
    <row r="1229" spans="5:8" x14ac:dyDescent="0.2">
      <c r="E1229" s="95"/>
      <c r="F1229" s="95"/>
      <c r="G1229" s="95"/>
      <c r="H1229" s="95"/>
    </row>
    <row r="1230" spans="5:8" x14ac:dyDescent="0.2">
      <c r="E1230" s="95"/>
      <c r="F1230" s="95"/>
      <c r="G1230" s="95"/>
      <c r="H1230" s="95"/>
    </row>
    <row r="1231" spans="5:8" x14ac:dyDescent="0.2">
      <c r="E1231" s="95"/>
      <c r="F1231" s="95"/>
      <c r="G1231" s="95"/>
      <c r="H1231" s="95"/>
    </row>
    <row r="1232" spans="5:8" x14ac:dyDescent="0.2">
      <c r="E1232" s="95"/>
      <c r="F1232" s="95"/>
      <c r="G1232" s="95"/>
      <c r="H1232" s="95"/>
    </row>
    <row r="1233" spans="5:8" x14ac:dyDescent="0.2">
      <c r="E1233" s="95"/>
      <c r="F1233" s="95"/>
      <c r="G1233" s="95"/>
      <c r="H1233" s="95"/>
    </row>
    <row r="1234" spans="5:8" x14ac:dyDescent="0.2">
      <c r="E1234" s="95"/>
      <c r="F1234" s="95"/>
      <c r="G1234" s="95"/>
      <c r="H1234" s="95"/>
    </row>
    <row r="1235" spans="5:8" x14ac:dyDescent="0.2">
      <c r="E1235" s="95"/>
      <c r="F1235" s="95"/>
      <c r="G1235" s="95"/>
      <c r="H1235" s="95"/>
    </row>
    <row r="1236" spans="5:8" x14ac:dyDescent="0.2">
      <c r="E1236" s="95"/>
      <c r="F1236" s="95"/>
      <c r="G1236" s="95"/>
      <c r="H1236" s="95"/>
    </row>
    <row r="1237" spans="5:8" x14ac:dyDescent="0.2">
      <c r="E1237" s="95"/>
      <c r="F1237" s="95"/>
      <c r="G1237" s="95"/>
      <c r="H1237" s="95"/>
    </row>
    <row r="1238" spans="5:8" x14ac:dyDescent="0.2">
      <c r="E1238" s="95"/>
      <c r="F1238" s="95"/>
      <c r="G1238" s="95"/>
      <c r="H1238" s="95"/>
    </row>
    <row r="1239" spans="5:8" x14ac:dyDescent="0.2">
      <c r="E1239" s="95"/>
      <c r="F1239" s="95"/>
      <c r="G1239" s="95"/>
      <c r="H1239" s="95"/>
    </row>
    <row r="1240" spans="5:8" x14ac:dyDescent="0.2">
      <c r="E1240" s="95"/>
      <c r="F1240" s="95"/>
      <c r="G1240" s="95"/>
      <c r="H1240" s="95"/>
    </row>
    <row r="1241" spans="5:8" x14ac:dyDescent="0.2">
      <c r="E1241" s="95"/>
      <c r="F1241" s="95"/>
      <c r="G1241" s="95"/>
      <c r="H1241" s="95"/>
    </row>
    <row r="1242" spans="5:8" x14ac:dyDescent="0.2">
      <c r="E1242" s="95"/>
      <c r="F1242" s="95"/>
      <c r="G1242" s="95"/>
      <c r="H1242" s="95"/>
    </row>
    <row r="1243" spans="5:8" x14ac:dyDescent="0.2">
      <c r="E1243" s="95"/>
      <c r="F1243" s="95"/>
      <c r="G1243" s="95"/>
      <c r="H1243" s="95"/>
    </row>
    <row r="1244" spans="5:8" x14ac:dyDescent="0.2">
      <c r="E1244" s="95"/>
      <c r="F1244" s="95"/>
      <c r="G1244" s="95"/>
      <c r="H1244" s="95"/>
    </row>
    <row r="1245" spans="5:8" x14ac:dyDescent="0.2">
      <c r="E1245" s="95"/>
      <c r="F1245" s="95"/>
      <c r="G1245" s="95"/>
      <c r="H1245" s="95"/>
    </row>
    <row r="1246" spans="5:8" x14ac:dyDescent="0.2">
      <c r="E1246" s="95"/>
      <c r="F1246" s="95"/>
      <c r="G1246" s="95"/>
      <c r="H1246" s="95"/>
    </row>
    <row r="1247" spans="5:8" x14ac:dyDescent="0.2">
      <c r="E1247" s="95"/>
      <c r="F1247" s="95"/>
      <c r="G1247" s="95"/>
      <c r="H1247" s="95"/>
    </row>
    <row r="1248" spans="5:8" x14ac:dyDescent="0.2">
      <c r="E1248" s="95"/>
      <c r="F1248" s="95"/>
      <c r="G1248" s="95"/>
      <c r="H1248" s="95"/>
    </row>
    <row r="1249" spans="5:8" x14ac:dyDescent="0.2">
      <c r="E1249" s="95"/>
      <c r="F1249" s="95"/>
      <c r="G1249" s="95"/>
      <c r="H1249" s="95"/>
    </row>
    <row r="1250" spans="5:8" x14ac:dyDescent="0.2">
      <c r="E1250" s="95"/>
      <c r="F1250" s="95"/>
      <c r="G1250" s="95"/>
      <c r="H1250" s="95"/>
    </row>
    <row r="1251" spans="5:8" x14ac:dyDescent="0.2">
      <c r="E1251" s="95"/>
      <c r="F1251" s="95"/>
      <c r="G1251" s="95"/>
      <c r="H1251" s="95"/>
    </row>
    <row r="1252" spans="5:8" x14ac:dyDescent="0.2">
      <c r="E1252" s="95"/>
      <c r="F1252" s="95"/>
      <c r="G1252" s="95"/>
      <c r="H1252" s="95"/>
    </row>
    <row r="1253" spans="5:8" x14ac:dyDescent="0.2">
      <c r="E1253" s="95"/>
      <c r="F1253" s="95"/>
      <c r="G1253" s="95"/>
      <c r="H1253" s="95"/>
    </row>
    <row r="1254" spans="5:8" x14ac:dyDescent="0.2">
      <c r="E1254" s="95"/>
      <c r="F1254" s="95"/>
      <c r="G1254" s="95"/>
      <c r="H1254" s="95"/>
    </row>
    <row r="1255" spans="5:8" x14ac:dyDescent="0.2">
      <c r="E1255" s="95"/>
      <c r="F1255" s="95"/>
      <c r="G1255" s="95"/>
      <c r="H1255" s="95"/>
    </row>
    <row r="1256" spans="5:8" x14ac:dyDescent="0.2">
      <c r="E1256" s="95"/>
      <c r="F1256" s="95"/>
      <c r="G1256" s="95"/>
      <c r="H1256" s="95"/>
    </row>
    <row r="1257" spans="5:8" x14ac:dyDescent="0.2">
      <c r="E1257" s="95"/>
      <c r="F1257" s="95"/>
      <c r="G1257" s="95"/>
      <c r="H1257" s="95"/>
    </row>
    <row r="1258" spans="5:8" x14ac:dyDescent="0.2">
      <c r="E1258" s="95"/>
      <c r="F1258" s="95"/>
      <c r="G1258" s="95"/>
      <c r="H1258" s="95"/>
    </row>
    <row r="1259" spans="5:8" x14ac:dyDescent="0.2">
      <c r="E1259" s="95"/>
      <c r="F1259" s="95"/>
      <c r="G1259" s="95"/>
      <c r="H1259" s="95"/>
    </row>
    <row r="1260" spans="5:8" x14ac:dyDescent="0.2">
      <c r="E1260" s="95"/>
      <c r="F1260" s="95"/>
      <c r="G1260" s="95"/>
      <c r="H1260" s="95"/>
    </row>
    <row r="1261" spans="5:8" x14ac:dyDescent="0.2">
      <c r="E1261" s="95"/>
      <c r="F1261" s="95"/>
      <c r="G1261" s="95"/>
      <c r="H1261" s="95"/>
    </row>
    <row r="1262" spans="5:8" x14ac:dyDescent="0.2">
      <c r="E1262" s="95"/>
      <c r="F1262" s="95"/>
      <c r="G1262" s="95"/>
      <c r="H1262" s="95"/>
    </row>
    <row r="1263" spans="5:8" x14ac:dyDescent="0.2">
      <c r="E1263" s="95"/>
      <c r="F1263" s="95"/>
      <c r="G1263" s="95"/>
      <c r="H1263" s="95"/>
    </row>
    <row r="1264" spans="5:8" x14ac:dyDescent="0.2">
      <c r="E1264" s="95"/>
      <c r="F1264" s="95"/>
      <c r="G1264" s="95"/>
      <c r="H1264" s="95"/>
    </row>
    <row r="1265" spans="5:8" x14ac:dyDescent="0.2">
      <c r="E1265" s="95"/>
      <c r="F1265" s="95"/>
      <c r="G1265" s="95"/>
      <c r="H1265" s="95"/>
    </row>
    <row r="1266" spans="5:8" x14ac:dyDescent="0.2">
      <c r="E1266" s="95"/>
      <c r="F1266" s="95"/>
      <c r="G1266" s="95"/>
      <c r="H1266" s="95"/>
    </row>
    <row r="1267" spans="5:8" x14ac:dyDescent="0.2">
      <c r="E1267" s="95"/>
      <c r="F1267" s="95"/>
      <c r="G1267" s="95"/>
      <c r="H1267" s="95"/>
    </row>
    <row r="1268" spans="5:8" x14ac:dyDescent="0.2">
      <c r="E1268" s="95"/>
      <c r="F1268" s="95"/>
      <c r="G1268" s="95"/>
      <c r="H1268" s="95"/>
    </row>
    <row r="1269" spans="5:8" x14ac:dyDescent="0.2">
      <c r="E1269" s="95"/>
      <c r="F1269" s="95"/>
      <c r="G1269" s="95"/>
      <c r="H1269" s="95"/>
    </row>
    <row r="1270" spans="5:8" x14ac:dyDescent="0.2">
      <c r="E1270" s="95"/>
      <c r="F1270" s="95"/>
      <c r="G1270" s="95"/>
      <c r="H1270" s="95"/>
    </row>
    <row r="1271" spans="5:8" x14ac:dyDescent="0.2">
      <c r="E1271" s="95"/>
      <c r="F1271" s="95"/>
      <c r="G1271" s="95"/>
      <c r="H1271" s="95"/>
    </row>
    <row r="1272" spans="5:8" x14ac:dyDescent="0.2">
      <c r="E1272" s="95"/>
      <c r="F1272" s="95"/>
      <c r="G1272" s="95"/>
      <c r="H1272" s="95"/>
    </row>
    <row r="1273" spans="5:8" x14ac:dyDescent="0.2">
      <c r="E1273" s="95"/>
      <c r="F1273" s="95"/>
      <c r="G1273" s="95"/>
      <c r="H1273" s="95"/>
    </row>
    <row r="1274" spans="5:8" x14ac:dyDescent="0.2">
      <c r="E1274" s="95"/>
      <c r="F1274" s="95"/>
      <c r="G1274" s="95"/>
      <c r="H1274" s="95"/>
    </row>
    <row r="1275" spans="5:8" x14ac:dyDescent="0.2">
      <c r="E1275" s="95"/>
      <c r="F1275" s="95"/>
      <c r="G1275" s="95"/>
      <c r="H1275" s="95"/>
    </row>
    <row r="1276" spans="5:8" x14ac:dyDescent="0.2">
      <c r="E1276" s="95"/>
      <c r="F1276" s="95"/>
      <c r="G1276" s="95"/>
      <c r="H1276" s="95"/>
    </row>
    <row r="1277" spans="5:8" x14ac:dyDescent="0.2">
      <c r="E1277" s="95"/>
      <c r="F1277" s="95"/>
      <c r="G1277" s="95"/>
      <c r="H1277" s="95"/>
    </row>
    <row r="1278" spans="5:8" x14ac:dyDescent="0.2">
      <c r="E1278" s="95"/>
      <c r="F1278" s="95"/>
      <c r="G1278" s="95"/>
      <c r="H1278" s="95"/>
    </row>
    <row r="1279" spans="5:8" x14ac:dyDescent="0.2">
      <c r="E1279" s="95"/>
      <c r="F1279" s="95"/>
      <c r="G1279" s="95"/>
      <c r="H1279" s="95"/>
    </row>
    <row r="1280" spans="5:8" x14ac:dyDescent="0.2">
      <c r="E1280" s="95"/>
      <c r="F1280" s="95"/>
      <c r="G1280" s="95"/>
      <c r="H1280" s="95"/>
    </row>
    <row r="1281" spans="5:8" x14ac:dyDescent="0.2">
      <c r="E1281" s="95"/>
      <c r="F1281" s="95"/>
      <c r="G1281" s="95"/>
      <c r="H1281" s="95"/>
    </row>
    <row r="1282" spans="5:8" x14ac:dyDescent="0.2">
      <c r="E1282" s="95"/>
      <c r="F1282" s="95"/>
      <c r="G1282" s="95"/>
      <c r="H1282" s="95"/>
    </row>
    <row r="1283" spans="5:8" x14ac:dyDescent="0.2">
      <c r="E1283" s="95"/>
      <c r="F1283" s="95"/>
      <c r="G1283" s="95"/>
      <c r="H1283" s="95"/>
    </row>
    <row r="1284" spans="5:8" x14ac:dyDescent="0.2">
      <c r="E1284" s="95"/>
      <c r="F1284" s="95"/>
      <c r="G1284" s="95"/>
      <c r="H1284" s="95"/>
    </row>
    <row r="1285" spans="5:8" x14ac:dyDescent="0.2">
      <c r="E1285" s="95"/>
      <c r="F1285" s="95"/>
      <c r="G1285" s="95"/>
      <c r="H1285" s="95"/>
    </row>
    <row r="1286" spans="5:8" x14ac:dyDescent="0.2">
      <c r="E1286" s="95"/>
      <c r="F1286" s="95"/>
      <c r="G1286" s="95"/>
      <c r="H1286" s="95"/>
    </row>
    <row r="1287" spans="5:8" x14ac:dyDescent="0.2">
      <c r="E1287" s="95"/>
      <c r="F1287" s="95"/>
      <c r="G1287" s="95"/>
      <c r="H1287" s="95"/>
    </row>
    <row r="1288" spans="5:8" x14ac:dyDescent="0.2">
      <c r="E1288" s="95"/>
      <c r="F1288" s="95"/>
      <c r="G1288" s="95"/>
      <c r="H1288" s="95"/>
    </row>
    <row r="1289" spans="5:8" x14ac:dyDescent="0.2">
      <c r="E1289" s="95"/>
      <c r="F1289" s="95"/>
      <c r="G1289" s="95"/>
      <c r="H1289" s="95"/>
    </row>
    <row r="1290" spans="5:8" x14ac:dyDescent="0.2">
      <c r="E1290" s="95"/>
      <c r="F1290" s="95"/>
      <c r="G1290" s="95"/>
      <c r="H1290" s="95"/>
    </row>
    <row r="1291" spans="5:8" x14ac:dyDescent="0.2">
      <c r="E1291" s="95"/>
      <c r="F1291" s="95"/>
      <c r="G1291" s="95"/>
      <c r="H1291" s="95"/>
    </row>
    <row r="1292" spans="5:8" x14ac:dyDescent="0.2">
      <c r="E1292" s="95"/>
      <c r="F1292" s="95"/>
      <c r="G1292" s="95"/>
      <c r="H1292" s="95"/>
    </row>
    <row r="1293" spans="5:8" x14ac:dyDescent="0.2">
      <c r="E1293" s="95"/>
      <c r="F1293" s="95"/>
      <c r="G1293" s="95"/>
      <c r="H1293" s="95"/>
    </row>
    <row r="1294" spans="5:8" x14ac:dyDescent="0.2">
      <c r="E1294" s="95"/>
      <c r="F1294" s="95"/>
      <c r="G1294" s="95"/>
      <c r="H1294" s="95"/>
    </row>
    <row r="1295" spans="5:8" x14ac:dyDescent="0.2">
      <c r="E1295" s="95"/>
      <c r="F1295" s="95"/>
      <c r="G1295" s="95"/>
      <c r="H1295" s="95"/>
    </row>
    <row r="1296" spans="5:8" x14ac:dyDescent="0.2">
      <c r="E1296" s="95"/>
      <c r="F1296" s="95"/>
      <c r="G1296" s="95"/>
      <c r="H1296" s="95"/>
    </row>
    <row r="1297" spans="5:8" x14ac:dyDescent="0.2">
      <c r="E1297" s="95"/>
      <c r="F1297" s="95"/>
      <c r="G1297" s="95"/>
      <c r="H1297" s="95"/>
    </row>
    <row r="1298" spans="5:8" x14ac:dyDescent="0.2">
      <c r="E1298" s="95"/>
      <c r="F1298" s="95"/>
      <c r="G1298" s="95"/>
      <c r="H1298" s="95"/>
    </row>
    <row r="1299" spans="5:8" x14ac:dyDescent="0.2">
      <c r="E1299" s="95"/>
      <c r="F1299" s="95"/>
      <c r="G1299" s="95"/>
      <c r="H1299" s="95"/>
    </row>
    <row r="1300" spans="5:8" x14ac:dyDescent="0.2">
      <c r="E1300" s="95"/>
      <c r="F1300" s="95"/>
      <c r="G1300" s="95"/>
      <c r="H1300" s="95"/>
    </row>
    <row r="1301" spans="5:8" x14ac:dyDescent="0.2">
      <c r="E1301" s="95"/>
      <c r="F1301" s="95"/>
      <c r="G1301" s="95"/>
      <c r="H1301" s="95"/>
    </row>
    <row r="1302" spans="5:8" x14ac:dyDescent="0.2">
      <c r="E1302" s="95"/>
      <c r="F1302" s="95"/>
      <c r="G1302" s="95"/>
      <c r="H1302" s="95"/>
    </row>
    <row r="1303" spans="5:8" x14ac:dyDescent="0.2">
      <c r="E1303" s="95"/>
      <c r="F1303" s="95"/>
      <c r="G1303" s="95"/>
      <c r="H1303" s="95"/>
    </row>
    <row r="1304" spans="5:8" x14ac:dyDescent="0.2">
      <c r="E1304" s="95"/>
      <c r="F1304" s="95"/>
      <c r="G1304" s="95"/>
      <c r="H1304" s="95"/>
    </row>
    <row r="1305" spans="5:8" x14ac:dyDescent="0.2">
      <c r="E1305" s="95"/>
      <c r="F1305" s="95"/>
      <c r="G1305" s="95"/>
      <c r="H1305" s="95"/>
    </row>
    <row r="1306" spans="5:8" x14ac:dyDescent="0.2">
      <c r="E1306" s="95"/>
      <c r="F1306" s="95"/>
      <c r="G1306" s="95"/>
      <c r="H1306" s="95"/>
    </row>
    <row r="1307" spans="5:8" x14ac:dyDescent="0.2">
      <c r="E1307" s="95"/>
      <c r="F1307" s="95"/>
      <c r="G1307" s="95"/>
      <c r="H1307" s="95"/>
    </row>
    <row r="1308" spans="5:8" x14ac:dyDescent="0.2">
      <c r="E1308" s="95"/>
      <c r="F1308" s="95"/>
      <c r="G1308" s="95"/>
      <c r="H1308" s="95"/>
    </row>
    <row r="1309" spans="5:8" x14ac:dyDescent="0.2">
      <c r="E1309" s="95"/>
      <c r="F1309" s="95"/>
      <c r="G1309" s="95"/>
      <c r="H1309" s="95"/>
    </row>
    <row r="1310" spans="5:8" x14ac:dyDescent="0.2">
      <c r="E1310" s="95"/>
      <c r="F1310" s="95"/>
      <c r="G1310" s="95"/>
      <c r="H1310" s="95"/>
    </row>
    <row r="1311" spans="5:8" x14ac:dyDescent="0.2">
      <c r="E1311" s="95"/>
      <c r="F1311" s="95"/>
      <c r="G1311" s="95"/>
      <c r="H1311" s="95"/>
    </row>
    <row r="1312" spans="5:8" x14ac:dyDescent="0.2">
      <c r="E1312" s="95"/>
      <c r="F1312" s="95"/>
      <c r="G1312" s="95"/>
      <c r="H1312" s="95"/>
    </row>
    <row r="1313" spans="5:8" x14ac:dyDescent="0.2">
      <c r="E1313" s="95"/>
      <c r="F1313" s="95"/>
      <c r="G1313" s="95"/>
      <c r="H1313" s="95"/>
    </row>
    <row r="1314" spans="5:8" x14ac:dyDescent="0.2">
      <c r="E1314" s="95"/>
      <c r="F1314" s="95"/>
      <c r="G1314" s="95"/>
      <c r="H1314" s="95"/>
    </row>
    <row r="1315" spans="5:8" x14ac:dyDescent="0.2">
      <c r="E1315" s="95"/>
      <c r="F1315" s="95"/>
      <c r="G1315" s="95"/>
      <c r="H1315" s="95"/>
    </row>
    <row r="1316" spans="5:8" x14ac:dyDescent="0.2">
      <c r="E1316" s="95"/>
      <c r="F1316" s="95"/>
      <c r="G1316" s="95"/>
      <c r="H1316" s="95"/>
    </row>
    <row r="1317" spans="5:8" x14ac:dyDescent="0.2">
      <c r="E1317" s="95"/>
      <c r="F1317" s="95"/>
      <c r="G1317" s="95"/>
      <c r="H1317" s="95"/>
    </row>
    <row r="1318" spans="5:8" x14ac:dyDescent="0.2">
      <c r="E1318" s="95"/>
      <c r="F1318" s="95"/>
      <c r="G1318" s="95"/>
      <c r="H1318" s="95"/>
    </row>
    <row r="1319" spans="5:8" x14ac:dyDescent="0.2">
      <c r="E1319" s="95"/>
      <c r="F1319" s="95"/>
      <c r="G1319" s="95"/>
      <c r="H1319" s="95"/>
    </row>
    <row r="1320" spans="5:8" x14ac:dyDescent="0.2">
      <c r="E1320" s="95"/>
      <c r="F1320" s="95"/>
      <c r="G1320" s="95"/>
      <c r="H1320" s="95"/>
    </row>
    <row r="1321" spans="5:8" x14ac:dyDescent="0.2">
      <c r="E1321" s="95"/>
      <c r="F1321" s="95"/>
      <c r="G1321" s="95"/>
      <c r="H1321" s="95"/>
    </row>
    <row r="1322" spans="5:8" x14ac:dyDescent="0.2">
      <c r="E1322" s="95"/>
      <c r="F1322" s="95"/>
      <c r="G1322" s="95"/>
      <c r="H1322" s="95"/>
    </row>
    <row r="1323" spans="5:8" x14ac:dyDescent="0.2">
      <c r="E1323" s="95"/>
      <c r="F1323" s="95"/>
      <c r="G1323" s="95"/>
      <c r="H1323" s="95"/>
    </row>
    <row r="1324" spans="5:8" x14ac:dyDescent="0.2">
      <c r="E1324" s="95"/>
      <c r="F1324" s="95"/>
      <c r="G1324" s="95"/>
      <c r="H1324" s="95"/>
    </row>
    <row r="1325" spans="5:8" x14ac:dyDescent="0.2">
      <c r="E1325" s="95"/>
      <c r="F1325" s="95"/>
      <c r="G1325" s="95"/>
      <c r="H1325" s="95"/>
    </row>
    <row r="1326" spans="5:8" x14ac:dyDescent="0.2">
      <c r="E1326" s="95"/>
      <c r="F1326" s="95"/>
      <c r="G1326" s="95"/>
      <c r="H1326" s="95"/>
    </row>
    <row r="1327" spans="5:8" x14ac:dyDescent="0.2">
      <c r="E1327" s="95"/>
      <c r="F1327" s="95"/>
      <c r="G1327" s="95"/>
      <c r="H1327" s="95"/>
    </row>
    <row r="1328" spans="5:8" x14ac:dyDescent="0.2">
      <c r="E1328" s="95"/>
      <c r="F1328" s="95"/>
      <c r="G1328" s="95"/>
      <c r="H1328" s="95"/>
    </row>
    <row r="1329" spans="5:8" x14ac:dyDescent="0.2">
      <c r="E1329" s="95"/>
      <c r="F1329" s="95"/>
      <c r="G1329" s="95"/>
      <c r="H1329" s="95"/>
    </row>
    <row r="1330" spans="5:8" x14ac:dyDescent="0.2">
      <c r="E1330" s="95"/>
      <c r="F1330" s="95"/>
      <c r="G1330" s="95"/>
      <c r="H1330" s="95"/>
    </row>
    <row r="1331" spans="5:8" x14ac:dyDescent="0.2">
      <c r="E1331" s="95"/>
      <c r="F1331" s="95"/>
      <c r="G1331" s="95"/>
      <c r="H1331" s="95"/>
    </row>
    <row r="1332" spans="5:8" x14ac:dyDescent="0.2">
      <c r="E1332" s="95"/>
      <c r="F1332" s="95"/>
      <c r="G1332" s="95"/>
      <c r="H1332" s="95"/>
    </row>
    <row r="1333" spans="5:8" x14ac:dyDescent="0.2">
      <c r="E1333" s="95"/>
      <c r="F1333" s="95"/>
      <c r="G1333" s="95"/>
      <c r="H1333" s="95"/>
    </row>
    <row r="1334" spans="5:8" x14ac:dyDescent="0.2">
      <c r="E1334" s="95"/>
      <c r="F1334" s="95"/>
      <c r="G1334" s="95"/>
      <c r="H1334" s="95"/>
    </row>
    <row r="1335" spans="5:8" x14ac:dyDescent="0.2">
      <c r="E1335" s="95"/>
      <c r="F1335" s="95"/>
      <c r="G1335" s="95"/>
      <c r="H1335" s="95"/>
    </row>
    <row r="1336" spans="5:8" x14ac:dyDescent="0.2">
      <c r="E1336" s="95"/>
      <c r="F1336" s="95"/>
      <c r="G1336" s="95"/>
      <c r="H1336" s="95"/>
    </row>
    <row r="1337" spans="5:8" x14ac:dyDescent="0.2">
      <c r="E1337" s="95"/>
      <c r="F1337" s="95"/>
      <c r="G1337" s="95"/>
      <c r="H1337" s="95"/>
    </row>
    <row r="1338" spans="5:8" x14ac:dyDescent="0.2">
      <c r="E1338" s="95"/>
      <c r="F1338" s="95"/>
      <c r="G1338" s="95"/>
      <c r="H1338" s="95"/>
    </row>
    <row r="1339" spans="5:8" x14ac:dyDescent="0.2">
      <c r="E1339" s="95"/>
      <c r="F1339" s="95"/>
      <c r="G1339" s="95"/>
      <c r="H1339" s="95"/>
    </row>
    <row r="1340" spans="5:8" x14ac:dyDescent="0.2">
      <c r="E1340" s="95"/>
      <c r="F1340" s="95"/>
      <c r="G1340" s="95"/>
      <c r="H1340" s="95"/>
    </row>
    <row r="1341" spans="5:8" x14ac:dyDescent="0.2">
      <c r="E1341" s="95"/>
      <c r="F1341" s="95"/>
      <c r="G1341" s="95"/>
      <c r="H1341" s="95"/>
    </row>
    <row r="1342" spans="5:8" x14ac:dyDescent="0.2">
      <c r="E1342" s="95"/>
      <c r="F1342" s="95"/>
      <c r="G1342" s="95"/>
      <c r="H1342" s="95"/>
    </row>
    <row r="1343" spans="5:8" x14ac:dyDescent="0.2">
      <c r="E1343" s="95"/>
      <c r="F1343" s="95"/>
      <c r="G1343" s="95"/>
      <c r="H1343" s="95"/>
    </row>
    <row r="1344" spans="5:8" x14ac:dyDescent="0.2">
      <c r="E1344" s="95"/>
      <c r="F1344" s="95"/>
      <c r="G1344" s="95"/>
      <c r="H1344" s="95"/>
    </row>
    <row r="1345" spans="5:8" x14ac:dyDescent="0.2">
      <c r="E1345" s="95"/>
      <c r="F1345" s="95"/>
      <c r="G1345" s="95"/>
      <c r="H1345" s="95"/>
    </row>
    <row r="1346" spans="5:8" x14ac:dyDescent="0.2">
      <c r="E1346" s="95"/>
      <c r="F1346" s="95"/>
      <c r="G1346" s="95"/>
      <c r="H1346" s="95"/>
    </row>
    <row r="1347" spans="5:8" x14ac:dyDescent="0.2">
      <c r="E1347" s="95"/>
      <c r="F1347" s="95"/>
      <c r="G1347" s="95"/>
      <c r="H1347" s="95"/>
    </row>
    <row r="1348" spans="5:8" x14ac:dyDescent="0.2">
      <c r="E1348" s="95"/>
      <c r="F1348" s="95"/>
      <c r="G1348" s="95"/>
      <c r="H1348" s="95"/>
    </row>
    <row r="1349" spans="5:8" x14ac:dyDescent="0.2">
      <c r="E1349" s="95"/>
      <c r="F1349" s="95"/>
      <c r="G1349" s="95"/>
      <c r="H1349" s="95"/>
    </row>
    <row r="1350" spans="5:8" x14ac:dyDescent="0.2">
      <c r="E1350" s="95"/>
      <c r="F1350" s="95"/>
      <c r="G1350" s="95"/>
      <c r="H1350" s="95"/>
    </row>
    <row r="1351" spans="5:8" x14ac:dyDescent="0.2">
      <c r="E1351" s="95"/>
      <c r="F1351" s="95"/>
      <c r="G1351" s="95"/>
      <c r="H1351" s="95"/>
    </row>
    <row r="1352" spans="5:8" x14ac:dyDescent="0.2">
      <c r="E1352" s="95"/>
      <c r="F1352" s="95"/>
      <c r="G1352" s="95"/>
      <c r="H1352" s="95"/>
    </row>
    <row r="1353" spans="5:8" x14ac:dyDescent="0.2">
      <c r="E1353" s="95"/>
      <c r="F1353" s="95"/>
      <c r="G1353" s="95"/>
      <c r="H1353" s="95"/>
    </row>
    <row r="1354" spans="5:8" x14ac:dyDescent="0.2">
      <c r="E1354" s="95"/>
      <c r="F1354" s="95"/>
      <c r="G1354" s="95"/>
      <c r="H1354" s="95"/>
    </row>
    <row r="1355" spans="5:8" x14ac:dyDescent="0.2">
      <c r="E1355" s="95"/>
      <c r="F1355" s="95"/>
      <c r="G1355" s="95"/>
      <c r="H1355" s="95"/>
    </row>
    <row r="1356" spans="5:8" x14ac:dyDescent="0.2">
      <c r="E1356" s="95"/>
      <c r="F1356" s="95"/>
      <c r="G1356" s="95"/>
      <c r="H1356" s="95"/>
    </row>
    <row r="1357" spans="5:8" x14ac:dyDescent="0.2">
      <c r="E1357" s="95"/>
      <c r="F1357" s="95"/>
      <c r="G1357" s="95"/>
      <c r="H1357" s="95"/>
    </row>
    <row r="1358" spans="5:8" x14ac:dyDescent="0.2">
      <c r="E1358" s="95"/>
      <c r="F1358" s="95"/>
      <c r="G1358" s="95"/>
      <c r="H1358" s="95"/>
    </row>
    <row r="1359" spans="5:8" x14ac:dyDescent="0.2">
      <c r="E1359" s="95"/>
      <c r="F1359" s="95"/>
      <c r="G1359" s="95"/>
      <c r="H1359" s="95"/>
    </row>
    <row r="1360" spans="5:8" x14ac:dyDescent="0.2">
      <c r="E1360" s="95"/>
      <c r="F1360" s="95"/>
      <c r="G1360" s="95"/>
      <c r="H1360" s="95"/>
    </row>
    <row r="1361" spans="5:8" x14ac:dyDescent="0.2">
      <c r="E1361" s="95"/>
      <c r="F1361" s="95"/>
      <c r="G1361" s="95"/>
      <c r="H1361" s="95"/>
    </row>
    <row r="1362" spans="5:8" x14ac:dyDescent="0.2">
      <c r="E1362" s="95"/>
      <c r="F1362" s="95"/>
      <c r="G1362" s="95"/>
      <c r="H1362" s="95"/>
    </row>
    <row r="1363" spans="5:8" x14ac:dyDescent="0.2">
      <c r="E1363" s="95"/>
      <c r="F1363" s="95"/>
      <c r="G1363" s="95"/>
      <c r="H1363" s="95"/>
    </row>
    <row r="1364" spans="5:8" x14ac:dyDescent="0.2">
      <c r="E1364" s="95"/>
      <c r="F1364" s="95"/>
      <c r="G1364" s="95"/>
      <c r="H1364" s="95"/>
    </row>
    <row r="1365" spans="5:8" x14ac:dyDescent="0.2">
      <c r="E1365" s="95"/>
      <c r="F1365" s="95"/>
      <c r="G1365" s="95"/>
      <c r="H1365" s="95"/>
    </row>
    <row r="1366" spans="5:8" x14ac:dyDescent="0.2">
      <c r="E1366" s="95"/>
      <c r="F1366" s="95"/>
      <c r="G1366" s="95"/>
      <c r="H1366" s="95"/>
    </row>
    <row r="1367" spans="5:8" x14ac:dyDescent="0.2">
      <c r="E1367" s="95"/>
      <c r="F1367" s="95"/>
      <c r="G1367" s="95"/>
      <c r="H1367" s="95"/>
    </row>
    <row r="1368" spans="5:8" x14ac:dyDescent="0.2">
      <c r="E1368" s="95"/>
      <c r="F1368" s="95"/>
      <c r="G1368" s="95"/>
      <c r="H1368" s="95"/>
    </row>
    <row r="1369" spans="5:8" x14ac:dyDescent="0.2">
      <c r="E1369" s="95"/>
      <c r="F1369" s="95"/>
      <c r="G1369" s="95"/>
      <c r="H1369" s="95"/>
    </row>
    <row r="1370" spans="5:8" x14ac:dyDescent="0.2">
      <c r="E1370" s="95"/>
      <c r="F1370" s="95"/>
      <c r="G1370" s="95"/>
      <c r="H1370" s="95"/>
    </row>
    <row r="1371" spans="5:8" x14ac:dyDescent="0.2">
      <c r="E1371" s="95"/>
      <c r="F1371" s="95"/>
      <c r="G1371" s="95"/>
      <c r="H1371" s="95"/>
    </row>
    <row r="1372" spans="5:8" x14ac:dyDescent="0.2">
      <c r="E1372" s="95"/>
      <c r="F1372" s="95"/>
      <c r="G1372" s="95"/>
      <c r="H1372" s="95"/>
    </row>
    <row r="1373" spans="5:8" x14ac:dyDescent="0.2">
      <c r="E1373" s="95"/>
      <c r="F1373" s="95"/>
      <c r="G1373" s="95"/>
      <c r="H1373" s="95"/>
    </row>
    <row r="1374" spans="5:8" x14ac:dyDescent="0.2">
      <c r="E1374" s="95"/>
      <c r="F1374" s="95"/>
      <c r="G1374" s="95"/>
      <c r="H1374" s="95"/>
    </row>
    <row r="1375" spans="5:8" x14ac:dyDescent="0.2">
      <c r="E1375" s="95"/>
      <c r="F1375" s="95"/>
      <c r="G1375" s="95"/>
      <c r="H1375" s="95"/>
    </row>
    <row r="1376" spans="5:8" x14ac:dyDescent="0.2">
      <c r="E1376" s="95"/>
      <c r="F1376" s="95"/>
      <c r="G1376" s="95"/>
      <c r="H1376" s="95"/>
    </row>
    <row r="1377" spans="5:8" x14ac:dyDescent="0.2">
      <c r="E1377" s="95"/>
      <c r="F1377" s="95"/>
      <c r="G1377" s="95"/>
      <c r="H1377" s="95"/>
    </row>
    <row r="1378" spans="5:8" x14ac:dyDescent="0.2">
      <c r="E1378" s="95"/>
      <c r="F1378" s="95"/>
      <c r="G1378" s="95"/>
      <c r="H1378" s="95"/>
    </row>
    <row r="1379" spans="5:8" x14ac:dyDescent="0.2">
      <c r="E1379" s="95"/>
      <c r="F1379" s="95"/>
      <c r="G1379" s="95"/>
      <c r="H1379" s="95"/>
    </row>
    <row r="1380" spans="5:8" x14ac:dyDescent="0.2">
      <c r="E1380" s="95"/>
      <c r="F1380" s="95"/>
      <c r="G1380" s="95"/>
      <c r="H1380" s="95"/>
    </row>
    <row r="1381" spans="5:8" x14ac:dyDescent="0.2">
      <c r="E1381" s="95"/>
      <c r="F1381" s="95"/>
      <c r="G1381" s="95"/>
      <c r="H1381" s="95"/>
    </row>
    <row r="1382" spans="5:8" x14ac:dyDescent="0.2">
      <c r="E1382" s="95"/>
      <c r="F1382" s="95"/>
      <c r="G1382" s="95"/>
      <c r="H1382" s="95"/>
    </row>
    <row r="1383" spans="5:8" x14ac:dyDescent="0.2">
      <c r="E1383" s="95"/>
      <c r="F1383" s="95"/>
      <c r="G1383" s="95"/>
      <c r="H1383" s="95"/>
    </row>
    <row r="1384" spans="5:8" x14ac:dyDescent="0.2">
      <c r="E1384" s="95"/>
      <c r="F1384" s="95"/>
      <c r="G1384" s="95"/>
      <c r="H1384" s="95"/>
    </row>
    <row r="1385" spans="5:8" x14ac:dyDescent="0.2">
      <c r="E1385" s="95"/>
      <c r="F1385" s="95"/>
      <c r="G1385" s="95"/>
      <c r="H1385" s="95"/>
    </row>
    <row r="1386" spans="5:8" x14ac:dyDescent="0.2">
      <c r="E1386" s="95"/>
      <c r="F1386" s="95"/>
      <c r="G1386" s="95"/>
      <c r="H1386" s="95"/>
    </row>
    <row r="1387" spans="5:8" x14ac:dyDescent="0.2">
      <c r="E1387" s="95"/>
      <c r="F1387" s="95"/>
      <c r="G1387" s="95"/>
      <c r="H1387" s="95"/>
    </row>
    <row r="1388" spans="5:8" x14ac:dyDescent="0.2">
      <c r="E1388" s="95"/>
      <c r="F1388" s="95"/>
      <c r="G1388" s="95"/>
      <c r="H1388" s="95"/>
    </row>
    <row r="1389" spans="5:8" x14ac:dyDescent="0.2">
      <c r="E1389" s="95"/>
      <c r="F1389" s="95"/>
      <c r="G1389" s="95"/>
      <c r="H1389" s="95"/>
    </row>
    <row r="1390" spans="5:8" x14ac:dyDescent="0.2">
      <c r="E1390" s="95"/>
      <c r="F1390" s="95"/>
      <c r="G1390" s="95"/>
      <c r="H1390" s="95"/>
    </row>
    <row r="1391" spans="5:8" x14ac:dyDescent="0.2">
      <c r="E1391" s="95"/>
      <c r="F1391" s="95"/>
      <c r="G1391" s="95"/>
      <c r="H1391" s="95"/>
    </row>
    <row r="1392" spans="5:8" x14ac:dyDescent="0.2">
      <c r="E1392" s="95"/>
      <c r="F1392" s="95"/>
      <c r="G1392" s="95"/>
      <c r="H1392" s="95"/>
    </row>
    <row r="1393" spans="5:8" x14ac:dyDescent="0.2">
      <c r="E1393" s="95"/>
      <c r="F1393" s="95"/>
      <c r="G1393" s="95"/>
      <c r="H1393" s="95"/>
    </row>
    <row r="1394" spans="5:8" x14ac:dyDescent="0.2">
      <c r="E1394" s="95"/>
      <c r="F1394" s="95"/>
      <c r="G1394" s="95"/>
      <c r="H1394" s="95"/>
    </row>
    <row r="1395" spans="5:8" x14ac:dyDescent="0.2">
      <c r="E1395" s="95"/>
      <c r="F1395" s="95"/>
      <c r="G1395" s="95"/>
      <c r="H1395" s="95"/>
    </row>
    <row r="1396" spans="5:8" x14ac:dyDescent="0.2">
      <c r="E1396" s="95"/>
      <c r="F1396" s="95"/>
      <c r="G1396" s="95"/>
      <c r="H1396" s="95"/>
    </row>
    <row r="1397" spans="5:8" x14ac:dyDescent="0.2">
      <c r="E1397" s="95"/>
      <c r="F1397" s="95"/>
      <c r="G1397" s="95"/>
      <c r="H1397" s="95"/>
    </row>
    <row r="1398" spans="5:8" x14ac:dyDescent="0.2">
      <c r="E1398" s="95"/>
      <c r="F1398" s="95"/>
      <c r="G1398" s="95"/>
      <c r="H1398" s="95"/>
    </row>
    <row r="1399" spans="5:8" x14ac:dyDescent="0.2">
      <c r="E1399" s="95"/>
      <c r="F1399" s="95"/>
      <c r="G1399" s="95"/>
      <c r="H1399" s="95"/>
    </row>
    <row r="1400" spans="5:8" x14ac:dyDescent="0.2">
      <c r="E1400" s="95"/>
      <c r="F1400" s="95"/>
      <c r="G1400" s="95"/>
      <c r="H1400" s="95"/>
    </row>
    <row r="1401" spans="5:8" x14ac:dyDescent="0.2">
      <c r="E1401" s="95"/>
      <c r="F1401" s="95"/>
      <c r="G1401" s="95"/>
      <c r="H1401" s="95"/>
    </row>
    <row r="1402" spans="5:8" x14ac:dyDescent="0.2">
      <c r="E1402" s="95"/>
      <c r="F1402" s="95"/>
      <c r="G1402" s="95"/>
      <c r="H1402" s="95"/>
    </row>
    <row r="1403" spans="5:8" x14ac:dyDescent="0.2">
      <c r="E1403" s="95"/>
      <c r="F1403" s="95"/>
      <c r="G1403" s="95"/>
      <c r="H1403" s="95"/>
    </row>
    <row r="1404" spans="5:8" x14ac:dyDescent="0.2">
      <c r="E1404" s="95"/>
      <c r="F1404" s="95"/>
      <c r="G1404" s="95"/>
      <c r="H1404" s="95"/>
    </row>
    <row r="1405" spans="5:8" x14ac:dyDescent="0.2">
      <c r="E1405" s="95"/>
      <c r="F1405" s="95"/>
      <c r="G1405" s="95"/>
      <c r="H1405" s="95"/>
    </row>
    <row r="1406" spans="5:8" x14ac:dyDescent="0.2">
      <c r="E1406" s="95"/>
      <c r="F1406" s="95"/>
      <c r="G1406" s="95"/>
      <c r="H1406" s="95"/>
    </row>
    <row r="1407" spans="5:8" x14ac:dyDescent="0.2">
      <c r="E1407" s="95"/>
      <c r="F1407" s="95"/>
      <c r="G1407" s="95"/>
      <c r="H1407" s="95"/>
    </row>
    <row r="1408" spans="5:8" x14ac:dyDescent="0.2">
      <c r="E1408" s="95"/>
      <c r="F1408" s="95"/>
      <c r="G1408" s="95"/>
      <c r="H1408" s="95"/>
    </row>
    <row r="1409" spans="5:8" x14ac:dyDescent="0.2">
      <c r="E1409" s="95"/>
      <c r="F1409" s="95"/>
      <c r="G1409" s="95"/>
      <c r="H1409" s="95"/>
    </row>
    <row r="1410" spans="5:8" x14ac:dyDescent="0.2">
      <c r="E1410" s="95"/>
      <c r="F1410" s="95"/>
      <c r="G1410" s="95"/>
      <c r="H1410" s="95"/>
    </row>
    <row r="1411" spans="5:8" x14ac:dyDescent="0.2">
      <c r="E1411" s="95"/>
      <c r="F1411" s="95"/>
      <c r="G1411" s="95"/>
      <c r="H1411" s="95"/>
    </row>
    <row r="1412" spans="5:8" x14ac:dyDescent="0.2">
      <c r="E1412" s="95"/>
      <c r="F1412" s="95"/>
      <c r="G1412" s="95"/>
      <c r="H1412" s="95"/>
    </row>
    <row r="1413" spans="5:8" x14ac:dyDescent="0.2">
      <c r="E1413" s="95"/>
      <c r="F1413" s="95"/>
      <c r="G1413" s="95"/>
      <c r="H1413" s="95"/>
    </row>
    <row r="1414" spans="5:8" x14ac:dyDescent="0.2">
      <c r="E1414" s="95"/>
      <c r="F1414" s="95"/>
      <c r="G1414" s="95"/>
      <c r="H1414" s="95"/>
    </row>
    <row r="1415" spans="5:8" x14ac:dyDescent="0.2">
      <c r="E1415" s="95"/>
      <c r="F1415" s="95"/>
      <c r="G1415" s="95"/>
      <c r="H1415" s="95"/>
    </row>
    <row r="1416" spans="5:8" x14ac:dyDescent="0.2">
      <c r="E1416" s="95"/>
      <c r="F1416" s="95"/>
      <c r="G1416" s="95"/>
      <c r="H1416" s="95"/>
    </row>
    <row r="1417" spans="5:8" x14ac:dyDescent="0.2">
      <c r="E1417" s="95"/>
      <c r="F1417" s="95"/>
      <c r="G1417" s="95"/>
      <c r="H1417" s="95"/>
    </row>
    <row r="1418" spans="5:8" x14ac:dyDescent="0.2">
      <c r="E1418" s="95"/>
      <c r="F1418" s="95"/>
      <c r="G1418" s="95"/>
      <c r="H1418" s="95"/>
    </row>
    <row r="1419" spans="5:8" x14ac:dyDescent="0.2">
      <c r="E1419" s="95"/>
      <c r="F1419" s="95"/>
      <c r="G1419" s="95"/>
      <c r="H1419" s="95"/>
    </row>
    <row r="1420" spans="5:8" x14ac:dyDescent="0.2">
      <c r="E1420" s="95"/>
      <c r="F1420" s="95"/>
      <c r="G1420" s="95"/>
      <c r="H1420" s="95"/>
    </row>
    <row r="1421" spans="5:8" x14ac:dyDescent="0.2">
      <c r="E1421" s="95"/>
      <c r="F1421" s="95"/>
      <c r="G1421" s="95"/>
      <c r="H1421" s="95"/>
    </row>
    <row r="1422" spans="5:8" x14ac:dyDescent="0.2">
      <c r="E1422" s="95"/>
      <c r="F1422" s="95"/>
      <c r="G1422" s="95"/>
      <c r="H1422" s="95"/>
    </row>
    <row r="1423" spans="5:8" x14ac:dyDescent="0.2">
      <c r="E1423" s="95"/>
      <c r="F1423" s="95"/>
      <c r="G1423" s="95"/>
      <c r="H1423" s="95"/>
    </row>
    <row r="1424" spans="5:8" x14ac:dyDescent="0.2">
      <c r="E1424" s="95"/>
      <c r="F1424" s="95"/>
      <c r="G1424" s="95"/>
      <c r="H1424" s="95"/>
    </row>
    <row r="1425" spans="5:8" x14ac:dyDescent="0.2">
      <c r="E1425" s="95"/>
      <c r="F1425" s="95"/>
      <c r="G1425" s="95"/>
      <c r="H1425" s="95"/>
    </row>
    <row r="1426" spans="5:8" x14ac:dyDescent="0.2">
      <c r="E1426" s="95"/>
      <c r="F1426" s="95"/>
      <c r="G1426" s="95"/>
      <c r="H1426" s="95"/>
    </row>
    <row r="1427" spans="5:8" x14ac:dyDescent="0.2">
      <c r="E1427" s="95"/>
      <c r="F1427" s="95"/>
      <c r="G1427" s="95"/>
      <c r="H1427" s="95"/>
    </row>
    <row r="1428" spans="5:8" x14ac:dyDescent="0.2">
      <c r="E1428" s="95"/>
      <c r="F1428" s="95"/>
      <c r="G1428" s="95"/>
      <c r="H1428" s="95"/>
    </row>
    <row r="1429" spans="5:8" x14ac:dyDescent="0.2">
      <c r="E1429" s="95"/>
      <c r="F1429" s="95"/>
      <c r="G1429" s="95"/>
      <c r="H1429" s="95"/>
    </row>
    <row r="1430" spans="5:8" x14ac:dyDescent="0.2">
      <c r="E1430" s="95"/>
      <c r="F1430" s="95"/>
      <c r="G1430" s="95"/>
      <c r="H1430" s="95"/>
    </row>
    <row r="1431" spans="5:8" x14ac:dyDescent="0.2">
      <c r="E1431" s="95"/>
      <c r="F1431" s="95"/>
      <c r="G1431" s="95"/>
      <c r="H1431" s="95"/>
    </row>
    <row r="1432" spans="5:8" x14ac:dyDescent="0.2">
      <c r="E1432" s="95"/>
      <c r="F1432" s="95"/>
      <c r="G1432" s="95"/>
      <c r="H1432" s="95"/>
    </row>
    <row r="1433" spans="5:8" x14ac:dyDescent="0.2">
      <c r="E1433" s="95"/>
      <c r="F1433" s="95"/>
      <c r="G1433" s="95"/>
      <c r="H1433" s="95"/>
    </row>
    <row r="1434" spans="5:8" x14ac:dyDescent="0.2">
      <c r="E1434" s="95"/>
      <c r="F1434" s="95"/>
      <c r="G1434" s="95"/>
      <c r="H1434" s="95"/>
    </row>
    <row r="1435" spans="5:8" x14ac:dyDescent="0.2">
      <c r="E1435" s="95"/>
      <c r="F1435" s="95"/>
      <c r="G1435" s="95"/>
      <c r="H1435" s="95"/>
    </row>
    <row r="1436" spans="5:8" x14ac:dyDescent="0.2">
      <c r="E1436" s="95"/>
      <c r="F1436" s="95"/>
      <c r="G1436" s="95"/>
      <c r="H1436" s="95"/>
    </row>
    <row r="1437" spans="5:8" x14ac:dyDescent="0.2">
      <c r="E1437" s="95"/>
      <c r="F1437" s="95"/>
      <c r="G1437" s="95"/>
      <c r="H1437" s="95"/>
    </row>
    <row r="1438" spans="5:8" x14ac:dyDescent="0.2">
      <c r="E1438" s="95"/>
      <c r="F1438" s="95"/>
      <c r="G1438" s="95"/>
      <c r="H1438" s="95"/>
    </row>
    <row r="1439" spans="5:8" x14ac:dyDescent="0.2">
      <c r="E1439" s="95"/>
      <c r="F1439" s="95"/>
      <c r="G1439" s="95"/>
      <c r="H1439" s="95"/>
    </row>
    <row r="1440" spans="5:8" x14ac:dyDescent="0.2">
      <c r="E1440" s="95"/>
      <c r="F1440" s="95"/>
      <c r="G1440" s="95"/>
      <c r="H1440" s="95"/>
    </row>
    <row r="1441" spans="5:8" x14ac:dyDescent="0.2">
      <c r="E1441" s="95"/>
      <c r="F1441" s="95"/>
      <c r="G1441" s="95"/>
      <c r="H1441" s="95"/>
    </row>
    <row r="1442" spans="5:8" x14ac:dyDescent="0.2">
      <c r="E1442" s="95"/>
      <c r="F1442" s="95"/>
      <c r="G1442" s="95"/>
      <c r="H1442" s="95"/>
    </row>
    <row r="1443" spans="5:8" x14ac:dyDescent="0.2">
      <c r="E1443" s="95"/>
      <c r="F1443" s="95"/>
      <c r="G1443" s="95"/>
      <c r="H1443" s="95"/>
    </row>
    <row r="1444" spans="5:8" x14ac:dyDescent="0.2">
      <c r="E1444" s="95"/>
      <c r="F1444" s="95"/>
      <c r="G1444" s="95"/>
      <c r="H1444" s="95"/>
    </row>
    <row r="1445" spans="5:8" x14ac:dyDescent="0.2">
      <c r="E1445" s="95"/>
      <c r="F1445" s="95"/>
      <c r="G1445" s="95"/>
      <c r="H1445" s="95"/>
    </row>
    <row r="1446" spans="5:8" x14ac:dyDescent="0.2">
      <c r="E1446" s="95"/>
      <c r="F1446" s="95"/>
      <c r="G1446" s="95"/>
      <c r="H1446" s="95"/>
    </row>
    <row r="1447" spans="5:8" x14ac:dyDescent="0.2">
      <c r="E1447" s="95"/>
      <c r="F1447" s="95"/>
      <c r="G1447" s="95"/>
      <c r="H1447" s="95"/>
    </row>
    <row r="1448" spans="5:8" x14ac:dyDescent="0.2">
      <c r="E1448" s="95"/>
      <c r="F1448" s="95"/>
      <c r="G1448" s="95"/>
      <c r="H1448" s="95"/>
    </row>
    <row r="1449" spans="5:8" x14ac:dyDescent="0.2">
      <c r="E1449" s="95"/>
      <c r="F1449" s="95"/>
      <c r="G1449" s="95"/>
      <c r="H1449" s="95"/>
    </row>
    <row r="1450" spans="5:8" x14ac:dyDescent="0.2">
      <c r="E1450" s="95"/>
      <c r="F1450" s="95"/>
      <c r="G1450" s="95"/>
      <c r="H1450" s="95"/>
    </row>
    <row r="1451" spans="5:8" x14ac:dyDescent="0.2">
      <c r="E1451" s="95"/>
      <c r="F1451" s="95"/>
      <c r="G1451" s="95"/>
      <c r="H1451" s="95"/>
    </row>
    <row r="1452" spans="5:8" x14ac:dyDescent="0.2">
      <c r="E1452" s="95"/>
      <c r="F1452" s="95"/>
      <c r="G1452" s="95"/>
      <c r="H1452" s="95"/>
    </row>
    <row r="1453" spans="5:8" x14ac:dyDescent="0.2">
      <c r="E1453" s="95"/>
      <c r="F1453" s="95"/>
      <c r="G1453" s="95"/>
      <c r="H1453" s="95"/>
    </row>
    <row r="1454" spans="5:8" x14ac:dyDescent="0.2">
      <c r="E1454" s="95"/>
      <c r="F1454" s="95"/>
      <c r="G1454" s="95"/>
      <c r="H1454" s="95"/>
    </row>
    <row r="1455" spans="5:8" x14ac:dyDescent="0.2">
      <c r="E1455" s="95"/>
      <c r="F1455" s="95"/>
      <c r="G1455" s="95"/>
      <c r="H1455" s="95"/>
    </row>
    <row r="1456" spans="5:8" x14ac:dyDescent="0.2">
      <c r="E1456" s="95"/>
      <c r="F1456" s="95"/>
      <c r="G1456" s="95"/>
      <c r="H1456" s="95"/>
    </row>
    <row r="1457" spans="5:8" x14ac:dyDescent="0.2">
      <c r="E1457" s="95"/>
      <c r="F1457" s="95"/>
      <c r="G1457" s="95"/>
      <c r="H1457" s="95"/>
    </row>
    <row r="1458" spans="5:8" x14ac:dyDescent="0.2">
      <c r="E1458" s="95"/>
      <c r="F1458" s="95"/>
      <c r="G1458" s="95"/>
      <c r="H1458" s="95"/>
    </row>
    <row r="1459" spans="5:8" x14ac:dyDescent="0.2">
      <c r="E1459" s="95"/>
      <c r="F1459" s="95"/>
      <c r="G1459" s="95"/>
      <c r="H1459" s="95"/>
    </row>
    <row r="1460" spans="5:8" x14ac:dyDescent="0.2">
      <c r="E1460" s="95"/>
      <c r="F1460" s="95"/>
      <c r="G1460" s="95"/>
      <c r="H1460" s="95"/>
    </row>
    <row r="1461" spans="5:8" x14ac:dyDescent="0.2">
      <c r="E1461" s="95"/>
      <c r="F1461" s="95"/>
      <c r="G1461" s="95"/>
      <c r="H1461" s="95"/>
    </row>
    <row r="1462" spans="5:8" x14ac:dyDescent="0.2">
      <c r="E1462" s="95"/>
      <c r="F1462" s="95"/>
      <c r="G1462" s="95"/>
      <c r="H1462" s="95"/>
    </row>
    <row r="1463" spans="5:8" x14ac:dyDescent="0.2">
      <c r="E1463" s="95"/>
      <c r="F1463" s="95"/>
      <c r="G1463" s="95"/>
      <c r="H1463" s="95"/>
    </row>
    <row r="1464" spans="5:8" x14ac:dyDescent="0.2">
      <c r="E1464" s="95"/>
      <c r="F1464" s="95"/>
      <c r="G1464" s="95"/>
      <c r="H1464" s="95"/>
    </row>
    <row r="1465" spans="5:8" x14ac:dyDescent="0.2">
      <c r="E1465" s="95"/>
      <c r="F1465" s="95"/>
      <c r="G1465" s="95"/>
      <c r="H1465" s="95"/>
    </row>
    <row r="1466" spans="5:8" x14ac:dyDescent="0.2">
      <c r="E1466" s="95"/>
      <c r="F1466" s="95"/>
      <c r="G1466" s="95"/>
      <c r="H1466" s="95"/>
    </row>
    <row r="1467" spans="5:8" x14ac:dyDescent="0.2">
      <c r="E1467" s="95"/>
      <c r="F1467" s="95"/>
      <c r="G1467" s="95"/>
      <c r="H1467" s="95"/>
    </row>
    <row r="1468" spans="5:8" x14ac:dyDescent="0.2">
      <c r="E1468" s="95"/>
      <c r="F1468" s="95"/>
      <c r="G1468" s="95"/>
      <c r="H1468" s="95"/>
    </row>
    <row r="1469" spans="5:8" x14ac:dyDescent="0.2">
      <c r="E1469" s="95"/>
      <c r="F1469" s="95"/>
      <c r="G1469" s="95"/>
      <c r="H1469" s="95"/>
    </row>
    <row r="1470" spans="5:8" x14ac:dyDescent="0.2">
      <c r="E1470" s="95"/>
      <c r="F1470" s="95"/>
      <c r="G1470" s="95"/>
      <c r="H1470" s="95"/>
    </row>
    <row r="1471" spans="5:8" x14ac:dyDescent="0.2">
      <c r="E1471" s="95"/>
      <c r="F1471" s="95"/>
      <c r="G1471" s="95"/>
      <c r="H1471" s="95"/>
    </row>
    <row r="1472" spans="5:8" x14ac:dyDescent="0.2">
      <c r="E1472" s="95"/>
      <c r="F1472" s="95"/>
      <c r="G1472" s="95"/>
      <c r="H1472" s="95"/>
    </row>
    <row r="1473" spans="5:8" x14ac:dyDescent="0.2">
      <c r="E1473" s="95"/>
      <c r="F1473" s="95"/>
      <c r="G1473" s="95"/>
      <c r="H1473" s="95"/>
    </row>
    <row r="1474" spans="5:8" x14ac:dyDescent="0.2">
      <c r="E1474" s="95"/>
      <c r="F1474" s="95"/>
      <c r="G1474" s="95"/>
      <c r="H1474" s="95"/>
    </row>
    <row r="1475" spans="5:8" x14ac:dyDescent="0.2">
      <c r="E1475" s="95"/>
      <c r="F1475" s="95"/>
      <c r="G1475" s="95"/>
      <c r="H1475" s="95"/>
    </row>
    <row r="1476" spans="5:8" x14ac:dyDescent="0.2">
      <c r="E1476" s="95"/>
      <c r="F1476" s="95"/>
      <c r="G1476" s="95"/>
      <c r="H1476" s="95"/>
    </row>
    <row r="1477" spans="5:8" x14ac:dyDescent="0.2">
      <c r="E1477" s="95"/>
      <c r="F1477" s="95"/>
      <c r="G1477" s="95"/>
      <c r="H1477" s="95"/>
    </row>
    <row r="1478" spans="5:8" x14ac:dyDescent="0.2">
      <c r="E1478" s="95"/>
      <c r="F1478" s="95"/>
      <c r="G1478" s="95"/>
      <c r="H1478" s="95"/>
    </row>
    <row r="1479" spans="5:8" x14ac:dyDescent="0.2">
      <c r="E1479" s="95"/>
      <c r="F1479" s="95"/>
      <c r="G1479" s="95"/>
      <c r="H1479" s="95"/>
    </row>
    <row r="1480" spans="5:8" x14ac:dyDescent="0.2">
      <c r="E1480" s="95"/>
      <c r="F1480" s="95"/>
      <c r="G1480" s="95"/>
      <c r="H1480" s="95"/>
    </row>
    <row r="1481" spans="5:8" x14ac:dyDescent="0.2">
      <c r="E1481" s="95"/>
      <c r="F1481" s="95"/>
      <c r="G1481" s="95"/>
      <c r="H1481" s="95"/>
    </row>
    <row r="1482" spans="5:8" x14ac:dyDescent="0.2">
      <c r="E1482" s="95"/>
      <c r="F1482" s="95"/>
      <c r="G1482" s="95"/>
      <c r="H1482" s="95"/>
    </row>
    <row r="1483" spans="5:8" x14ac:dyDescent="0.2">
      <c r="E1483" s="95"/>
      <c r="F1483" s="95"/>
      <c r="G1483" s="95"/>
      <c r="H1483" s="95"/>
    </row>
    <row r="1484" spans="5:8" x14ac:dyDescent="0.2">
      <c r="E1484" s="95"/>
      <c r="F1484" s="95"/>
      <c r="G1484" s="95"/>
      <c r="H1484" s="95"/>
    </row>
    <row r="1485" spans="5:8" x14ac:dyDescent="0.2">
      <c r="E1485" s="95"/>
      <c r="F1485" s="95"/>
      <c r="G1485" s="95"/>
      <c r="H1485" s="95"/>
    </row>
    <row r="1486" spans="5:8" x14ac:dyDescent="0.2">
      <c r="E1486" s="95"/>
      <c r="F1486" s="95"/>
      <c r="G1486" s="95"/>
      <c r="H1486" s="95"/>
    </row>
    <row r="1487" spans="5:8" x14ac:dyDescent="0.2">
      <c r="E1487" s="95"/>
      <c r="F1487" s="95"/>
      <c r="G1487" s="95"/>
      <c r="H1487" s="95"/>
    </row>
    <row r="1488" spans="5:8" x14ac:dyDescent="0.2">
      <c r="E1488" s="95"/>
      <c r="F1488" s="95"/>
      <c r="G1488" s="95"/>
      <c r="H1488" s="95"/>
    </row>
    <row r="1489" spans="5:8" x14ac:dyDescent="0.2">
      <c r="E1489" s="95"/>
      <c r="F1489" s="95"/>
      <c r="G1489" s="95"/>
      <c r="H1489" s="95"/>
    </row>
    <row r="1490" spans="5:8" x14ac:dyDescent="0.2">
      <c r="E1490" s="95"/>
      <c r="F1490" s="95"/>
      <c r="G1490" s="95"/>
      <c r="H1490" s="95"/>
    </row>
    <row r="1491" spans="5:8" x14ac:dyDescent="0.2">
      <c r="E1491" s="95"/>
      <c r="F1491" s="95"/>
      <c r="G1491" s="95"/>
      <c r="H1491" s="95"/>
    </row>
    <row r="1492" spans="5:8" x14ac:dyDescent="0.2">
      <c r="E1492" s="95"/>
      <c r="F1492" s="95"/>
      <c r="G1492" s="95"/>
      <c r="H1492" s="95"/>
    </row>
    <row r="1493" spans="5:8" x14ac:dyDescent="0.2">
      <c r="E1493" s="95"/>
      <c r="F1493" s="95"/>
      <c r="G1493" s="95"/>
      <c r="H1493" s="95"/>
    </row>
    <row r="1494" spans="5:8" x14ac:dyDescent="0.2">
      <c r="E1494" s="95"/>
      <c r="F1494" s="95"/>
      <c r="G1494" s="95"/>
      <c r="H1494" s="95"/>
    </row>
    <row r="1495" spans="5:8" x14ac:dyDescent="0.2">
      <c r="E1495" s="95"/>
      <c r="F1495" s="95"/>
      <c r="G1495" s="95"/>
      <c r="H1495" s="95"/>
    </row>
    <row r="1496" spans="5:8" x14ac:dyDescent="0.2">
      <c r="E1496" s="95"/>
      <c r="F1496" s="95"/>
      <c r="G1496" s="95"/>
      <c r="H1496" s="95"/>
    </row>
    <row r="1497" spans="5:8" x14ac:dyDescent="0.2">
      <c r="E1497" s="95"/>
      <c r="F1497" s="95"/>
      <c r="G1497" s="95"/>
      <c r="H1497" s="95"/>
    </row>
    <row r="1498" spans="5:8" x14ac:dyDescent="0.2">
      <c r="E1498" s="95"/>
      <c r="F1498" s="95"/>
      <c r="G1498" s="95"/>
      <c r="H1498" s="95"/>
    </row>
    <row r="1499" spans="5:8" x14ac:dyDescent="0.2">
      <c r="E1499" s="95"/>
      <c r="F1499" s="95"/>
      <c r="G1499" s="95"/>
      <c r="H1499" s="95"/>
    </row>
    <row r="1500" spans="5:8" x14ac:dyDescent="0.2">
      <c r="E1500" s="95"/>
      <c r="F1500" s="95"/>
      <c r="G1500" s="95"/>
      <c r="H1500" s="95"/>
    </row>
    <row r="1501" spans="5:8" x14ac:dyDescent="0.2">
      <c r="E1501" s="95"/>
      <c r="F1501" s="95"/>
      <c r="G1501" s="95"/>
      <c r="H1501" s="95"/>
    </row>
    <row r="1502" spans="5:8" x14ac:dyDescent="0.2">
      <c r="E1502" s="95"/>
      <c r="F1502" s="95"/>
      <c r="G1502" s="95"/>
      <c r="H1502" s="95"/>
    </row>
    <row r="1503" spans="5:8" x14ac:dyDescent="0.2">
      <c r="E1503" s="95"/>
      <c r="F1503" s="95"/>
      <c r="G1503" s="95"/>
      <c r="H1503" s="95"/>
    </row>
    <row r="1504" spans="5:8" x14ac:dyDescent="0.2">
      <c r="E1504" s="95"/>
      <c r="F1504" s="95"/>
      <c r="G1504" s="95"/>
      <c r="H1504" s="95"/>
    </row>
    <row r="1505" spans="5:8" x14ac:dyDescent="0.2">
      <c r="E1505" s="95"/>
      <c r="F1505" s="95"/>
      <c r="G1505" s="95"/>
      <c r="H1505" s="95"/>
    </row>
    <row r="1506" spans="5:8" x14ac:dyDescent="0.2">
      <c r="E1506" s="95"/>
      <c r="F1506" s="95"/>
      <c r="G1506" s="95"/>
      <c r="H1506" s="95"/>
    </row>
    <row r="1507" spans="5:8" x14ac:dyDescent="0.2">
      <c r="E1507" s="95"/>
      <c r="F1507" s="95"/>
      <c r="G1507" s="95"/>
      <c r="H1507" s="95"/>
    </row>
    <row r="1508" spans="5:8" x14ac:dyDescent="0.2">
      <c r="E1508" s="95"/>
      <c r="F1508" s="95"/>
      <c r="G1508" s="95"/>
      <c r="H1508" s="95"/>
    </row>
    <row r="1509" spans="5:8" x14ac:dyDescent="0.2">
      <c r="E1509" s="95"/>
      <c r="F1509" s="95"/>
      <c r="G1509" s="95"/>
      <c r="H1509" s="95"/>
    </row>
    <row r="1510" spans="5:8" x14ac:dyDescent="0.2">
      <c r="E1510" s="95"/>
      <c r="F1510" s="95"/>
      <c r="G1510" s="95"/>
      <c r="H1510" s="95"/>
    </row>
    <row r="1511" spans="5:8" x14ac:dyDescent="0.2">
      <c r="E1511" s="95"/>
      <c r="F1511" s="95"/>
      <c r="G1511" s="95"/>
      <c r="H1511" s="95"/>
    </row>
    <row r="1512" spans="5:8" x14ac:dyDescent="0.2">
      <c r="E1512" s="95"/>
      <c r="F1512" s="95"/>
      <c r="G1512" s="95"/>
      <c r="H1512" s="95"/>
    </row>
    <row r="1513" spans="5:8" x14ac:dyDescent="0.2">
      <c r="E1513" s="95"/>
      <c r="F1513" s="95"/>
      <c r="G1513" s="95"/>
      <c r="H1513" s="95"/>
    </row>
    <row r="1514" spans="5:8" x14ac:dyDescent="0.2">
      <c r="E1514" s="95"/>
      <c r="F1514" s="95"/>
      <c r="G1514" s="95"/>
      <c r="H1514" s="95"/>
    </row>
    <row r="1515" spans="5:8" x14ac:dyDescent="0.2">
      <c r="E1515" s="95"/>
      <c r="F1515" s="95"/>
      <c r="G1515" s="95"/>
      <c r="H1515" s="95"/>
    </row>
    <row r="1516" spans="5:8" x14ac:dyDescent="0.2">
      <c r="E1516" s="95"/>
      <c r="F1516" s="95"/>
      <c r="G1516" s="95"/>
      <c r="H1516" s="95"/>
    </row>
    <row r="1517" spans="5:8" x14ac:dyDescent="0.2">
      <c r="E1517" s="95"/>
      <c r="F1517" s="95"/>
      <c r="G1517" s="95"/>
      <c r="H1517" s="95"/>
    </row>
    <row r="1518" spans="5:8" x14ac:dyDescent="0.2">
      <c r="E1518" s="95"/>
      <c r="F1518" s="95"/>
      <c r="G1518" s="95"/>
      <c r="H1518" s="95"/>
    </row>
    <row r="1519" spans="5:8" x14ac:dyDescent="0.2">
      <c r="E1519" s="95"/>
      <c r="F1519" s="95"/>
      <c r="G1519" s="95"/>
      <c r="H1519" s="95"/>
    </row>
    <row r="1520" spans="5:8" x14ac:dyDescent="0.2">
      <c r="E1520" s="95"/>
      <c r="F1520" s="95"/>
      <c r="G1520" s="95"/>
      <c r="H1520" s="95"/>
    </row>
    <row r="1521" spans="5:8" x14ac:dyDescent="0.2">
      <c r="E1521" s="95"/>
      <c r="F1521" s="95"/>
      <c r="G1521" s="95"/>
      <c r="H1521" s="95"/>
    </row>
    <row r="1522" spans="5:8" x14ac:dyDescent="0.2">
      <c r="E1522" s="95"/>
      <c r="F1522" s="95"/>
      <c r="G1522" s="95"/>
      <c r="H1522" s="95"/>
    </row>
    <row r="1523" spans="5:8" x14ac:dyDescent="0.2">
      <c r="E1523" s="95"/>
      <c r="F1523" s="95"/>
      <c r="G1523" s="95"/>
      <c r="H1523" s="95"/>
    </row>
    <row r="1524" spans="5:8" x14ac:dyDescent="0.2">
      <c r="E1524" s="95"/>
      <c r="F1524" s="95"/>
      <c r="G1524" s="95"/>
      <c r="H1524" s="95"/>
    </row>
    <row r="1525" spans="5:8" x14ac:dyDescent="0.2">
      <c r="E1525" s="95"/>
      <c r="F1525" s="95"/>
      <c r="G1525" s="95"/>
      <c r="H1525" s="95"/>
    </row>
    <row r="1526" spans="5:8" x14ac:dyDescent="0.2">
      <c r="E1526" s="95"/>
      <c r="F1526" s="95"/>
      <c r="G1526" s="95"/>
      <c r="H1526" s="95"/>
    </row>
    <row r="1527" spans="5:8" x14ac:dyDescent="0.2">
      <c r="E1527" s="95"/>
      <c r="F1527" s="95"/>
      <c r="G1527" s="95"/>
      <c r="H1527" s="95"/>
    </row>
    <row r="1528" spans="5:8" x14ac:dyDescent="0.2">
      <c r="E1528" s="95"/>
      <c r="F1528" s="95"/>
      <c r="G1528" s="95"/>
      <c r="H1528" s="95"/>
    </row>
    <row r="1529" spans="5:8" x14ac:dyDescent="0.2">
      <c r="E1529" s="95"/>
      <c r="F1529" s="95"/>
      <c r="G1529" s="95"/>
      <c r="H1529" s="95"/>
    </row>
    <row r="1530" spans="5:8" x14ac:dyDescent="0.2">
      <c r="E1530" s="95"/>
      <c r="F1530" s="95"/>
      <c r="G1530" s="95"/>
      <c r="H1530" s="95"/>
    </row>
    <row r="1531" spans="5:8" x14ac:dyDescent="0.2">
      <c r="E1531" s="95"/>
      <c r="F1531" s="95"/>
      <c r="G1531" s="95"/>
      <c r="H1531" s="95"/>
    </row>
    <row r="1532" spans="5:8" x14ac:dyDescent="0.2">
      <c r="E1532" s="95"/>
      <c r="F1532" s="95"/>
      <c r="G1532" s="95"/>
      <c r="H1532" s="95"/>
    </row>
    <row r="1533" spans="5:8" x14ac:dyDescent="0.2">
      <c r="E1533" s="95"/>
      <c r="F1533" s="95"/>
      <c r="G1533" s="95"/>
      <c r="H1533" s="95"/>
    </row>
    <row r="1534" spans="5:8" x14ac:dyDescent="0.2">
      <c r="E1534" s="95"/>
      <c r="F1534" s="95"/>
      <c r="G1534" s="95"/>
      <c r="H1534" s="95"/>
    </row>
    <row r="1535" spans="5:8" x14ac:dyDescent="0.2">
      <c r="E1535" s="95"/>
      <c r="F1535" s="95"/>
      <c r="G1535" s="95"/>
      <c r="H1535" s="95"/>
    </row>
    <row r="1536" spans="5:8" x14ac:dyDescent="0.2">
      <c r="E1536" s="95"/>
      <c r="F1536" s="95"/>
      <c r="G1536" s="95"/>
      <c r="H1536" s="95"/>
    </row>
    <row r="1537" spans="5:8" x14ac:dyDescent="0.2">
      <c r="E1537" s="95"/>
      <c r="F1537" s="95"/>
      <c r="G1537" s="95"/>
      <c r="H1537" s="95"/>
    </row>
    <row r="1538" spans="5:8" x14ac:dyDescent="0.2">
      <c r="E1538" s="95"/>
      <c r="F1538" s="95"/>
      <c r="G1538" s="95"/>
      <c r="H1538" s="95"/>
    </row>
    <row r="1539" spans="5:8" x14ac:dyDescent="0.2">
      <c r="E1539" s="95"/>
      <c r="F1539" s="95"/>
      <c r="G1539" s="95"/>
      <c r="H1539" s="95"/>
    </row>
    <row r="1540" spans="5:8" x14ac:dyDescent="0.2">
      <c r="E1540" s="95"/>
      <c r="F1540" s="95"/>
      <c r="G1540" s="95"/>
      <c r="H1540" s="95"/>
    </row>
    <row r="1541" spans="5:8" x14ac:dyDescent="0.2">
      <c r="E1541" s="95"/>
      <c r="F1541" s="95"/>
      <c r="G1541" s="95"/>
      <c r="H1541" s="95"/>
    </row>
    <row r="1542" spans="5:8" x14ac:dyDescent="0.2">
      <c r="E1542" s="95"/>
      <c r="F1542" s="95"/>
      <c r="G1542" s="95"/>
      <c r="H1542" s="95"/>
    </row>
    <row r="1543" spans="5:8" x14ac:dyDescent="0.2">
      <c r="E1543" s="95"/>
      <c r="F1543" s="95"/>
      <c r="G1543" s="95"/>
      <c r="H1543" s="95"/>
    </row>
    <row r="1544" spans="5:8" x14ac:dyDescent="0.2">
      <c r="E1544" s="95"/>
      <c r="F1544" s="95"/>
      <c r="G1544" s="95"/>
      <c r="H1544" s="95"/>
    </row>
    <row r="1545" spans="5:8" x14ac:dyDescent="0.2">
      <c r="E1545" s="95"/>
      <c r="F1545" s="95"/>
      <c r="G1545" s="95"/>
      <c r="H1545" s="95"/>
    </row>
    <row r="1546" spans="5:8" x14ac:dyDescent="0.2">
      <c r="E1546" s="95"/>
      <c r="F1546" s="95"/>
      <c r="G1546" s="95"/>
      <c r="H1546" s="95"/>
    </row>
    <row r="1547" spans="5:8" x14ac:dyDescent="0.2">
      <c r="E1547" s="95"/>
      <c r="F1547" s="95"/>
      <c r="G1547" s="95"/>
      <c r="H1547" s="95"/>
    </row>
    <row r="1548" spans="5:8" x14ac:dyDescent="0.2">
      <c r="E1548" s="95"/>
      <c r="F1548" s="95"/>
      <c r="G1548" s="95"/>
      <c r="H1548" s="95"/>
    </row>
    <row r="1549" spans="5:8" x14ac:dyDescent="0.2">
      <c r="E1549" s="95"/>
      <c r="F1549" s="95"/>
      <c r="G1549" s="95"/>
      <c r="H1549" s="95"/>
    </row>
    <row r="1550" spans="5:8" x14ac:dyDescent="0.2">
      <c r="E1550" s="95"/>
      <c r="F1550" s="95"/>
      <c r="G1550" s="95"/>
      <c r="H1550" s="95"/>
    </row>
    <row r="1551" spans="5:8" x14ac:dyDescent="0.2">
      <c r="E1551" s="95"/>
      <c r="F1551" s="95"/>
      <c r="G1551" s="95"/>
      <c r="H1551" s="95"/>
    </row>
    <row r="1552" spans="5:8" x14ac:dyDescent="0.2">
      <c r="E1552" s="95"/>
      <c r="F1552" s="95"/>
      <c r="G1552" s="95"/>
      <c r="H1552" s="95"/>
    </row>
    <row r="1553" spans="5:8" x14ac:dyDescent="0.2">
      <c r="E1553" s="95"/>
      <c r="F1553" s="95"/>
      <c r="G1553" s="95"/>
      <c r="H1553" s="95"/>
    </row>
    <row r="1554" spans="5:8" x14ac:dyDescent="0.2">
      <c r="E1554" s="95"/>
      <c r="F1554" s="95"/>
      <c r="G1554" s="95"/>
      <c r="H1554" s="95"/>
    </row>
    <row r="1555" spans="5:8" x14ac:dyDescent="0.2">
      <c r="E1555" s="95"/>
      <c r="F1555" s="95"/>
      <c r="G1555" s="95"/>
      <c r="H1555" s="95"/>
    </row>
    <row r="1556" spans="5:8" x14ac:dyDescent="0.2">
      <c r="E1556" s="95"/>
      <c r="F1556" s="95"/>
      <c r="G1556" s="95"/>
      <c r="H1556" s="95"/>
    </row>
    <row r="1557" spans="5:8" x14ac:dyDescent="0.2">
      <c r="E1557" s="95"/>
      <c r="F1557" s="95"/>
      <c r="G1557" s="95"/>
      <c r="H1557" s="95"/>
    </row>
    <row r="1558" spans="5:8" x14ac:dyDescent="0.2">
      <c r="E1558" s="95"/>
      <c r="F1558" s="95"/>
      <c r="G1558" s="95"/>
      <c r="H1558" s="95"/>
    </row>
    <row r="1559" spans="5:8" x14ac:dyDescent="0.2">
      <c r="E1559" s="95"/>
      <c r="F1559" s="95"/>
      <c r="G1559" s="95"/>
      <c r="H1559" s="95"/>
    </row>
    <row r="1560" spans="5:8" x14ac:dyDescent="0.2">
      <c r="E1560" s="95"/>
      <c r="F1560" s="95"/>
      <c r="G1560" s="95"/>
      <c r="H1560" s="95"/>
    </row>
    <row r="1561" spans="5:8" x14ac:dyDescent="0.2">
      <c r="E1561" s="95"/>
      <c r="F1561" s="95"/>
      <c r="G1561" s="95"/>
      <c r="H1561" s="95"/>
    </row>
    <row r="1562" spans="5:8" x14ac:dyDescent="0.2">
      <c r="E1562" s="95"/>
      <c r="F1562" s="95"/>
      <c r="G1562" s="95"/>
      <c r="H1562" s="95"/>
    </row>
    <row r="1563" spans="5:8" x14ac:dyDescent="0.2">
      <c r="E1563" s="95"/>
      <c r="F1563" s="95"/>
      <c r="G1563" s="95"/>
      <c r="H1563" s="95"/>
    </row>
    <row r="1564" spans="5:8" x14ac:dyDescent="0.2">
      <c r="E1564" s="95"/>
      <c r="F1564" s="95"/>
      <c r="G1564" s="95"/>
      <c r="H1564" s="95"/>
    </row>
    <row r="1565" spans="5:8" x14ac:dyDescent="0.2">
      <c r="E1565" s="95"/>
      <c r="F1565" s="95"/>
      <c r="G1565" s="95"/>
      <c r="H1565" s="95"/>
    </row>
    <row r="1566" spans="5:8" x14ac:dyDescent="0.2">
      <c r="E1566" s="95"/>
      <c r="F1566" s="95"/>
      <c r="G1566" s="95"/>
      <c r="H1566" s="95"/>
    </row>
    <row r="1567" spans="5:8" x14ac:dyDescent="0.2">
      <c r="E1567" s="95"/>
      <c r="F1567" s="95"/>
      <c r="G1567" s="95"/>
      <c r="H1567" s="95"/>
    </row>
    <row r="1568" spans="5:8" x14ac:dyDescent="0.2">
      <c r="E1568" s="95"/>
      <c r="F1568" s="95"/>
      <c r="G1568" s="95"/>
      <c r="H1568" s="95"/>
    </row>
    <row r="1569" spans="5:8" x14ac:dyDescent="0.2">
      <c r="E1569" s="95"/>
      <c r="F1569" s="95"/>
      <c r="G1569" s="95"/>
      <c r="H1569" s="95"/>
    </row>
    <row r="1570" spans="5:8" x14ac:dyDescent="0.2">
      <c r="E1570" s="95"/>
      <c r="F1570" s="95"/>
      <c r="G1570" s="95"/>
      <c r="H1570" s="95"/>
    </row>
    <row r="1571" spans="5:8" x14ac:dyDescent="0.2">
      <c r="E1571" s="95"/>
      <c r="F1571" s="95"/>
      <c r="G1571" s="95"/>
      <c r="H1571" s="95"/>
    </row>
    <row r="1572" spans="5:8" x14ac:dyDescent="0.2">
      <c r="E1572" s="95"/>
      <c r="F1572" s="95"/>
      <c r="G1572" s="95"/>
      <c r="H1572" s="95"/>
    </row>
    <row r="1573" spans="5:8" x14ac:dyDescent="0.2">
      <c r="E1573" s="95"/>
      <c r="F1573" s="95"/>
      <c r="G1573" s="95"/>
      <c r="H1573" s="95"/>
    </row>
    <row r="1574" spans="5:8" x14ac:dyDescent="0.2">
      <c r="E1574" s="95"/>
      <c r="F1574" s="95"/>
      <c r="G1574" s="95"/>
      <c r="H1574" s="95"/>
    </row>
    <row r="1575" spans="5:8" x14ac:dyDescent="0.2">
      <c r="E1575" s="95"/>
      <c r="F1575" s="95"/>
      <c r="G1575" s="95"/>
      <c r="H1575" s="95"/>
    </row>
    <row r="1576" spans="5:8" x14ac:dyDescent="0.2">
      <c r="E1576" s="95"/>
      <c r="F1576" s="95"/>
      <c r="G1576" s="95"/>
      <c r="H1576" s="95"/>
    </row>
    <row r="1577" spans="5:8" x14ac:dyDescent="0.2">
      <c r="E1577" s="95"/>
      <c r="F1577" s="95"/>
      <c r="G1577" s="95"/>
      <c r="H1577" s="95"/>
    </row>
    <row r="1578" spans="5:8" x14ac:dyDescent="0.2">
      <c r="E1578" s="95"/>
      <c r="F1578" s="95"/>
      <c r="G1578" s="95"/>
      <c r="H1578" s="95"/>
    </row>
    <row r="1579" spans="5:8" x14ac:dyDescent="0.2">
      <c r="E1579" s="95"/>
      <c r="F1579" s="95"/>
      <c r="G1579" s="95"/>
      <c r="H1579" s="95"/>
    </row>
    <row r="1580" spans="5:8" x14ac:dyDescent="0.2">
      <c r="E1580" s="95"/>
      <c r="F1580" s="95"/>
      <c r="G1580" s="95"/>
      <c r="H1580" s="95"/>
    </row>
    <row r="1581" spans="5:8" x14ac:dyDescent="0.2">
      <c r="E1581" s="95"/>
      <c r="F1581" s="95"/>
      <c r="G1581" s="95"/>
      <c r="H1581" s="95"/>
    </row>
    <row r="1582" spans="5:8" x14ac:dyDescent="0.2">
      <c r="E1582" s="95"/>
      <c r="F1582" s="95"/>
      <c r="G1582" s="95"/>
      <c r="H1582" s="95"/>
    </row>
    <row r="1583" spans="5:8" x14ac:dyDescent="0.2">
      <c r="E1583" s="95"/>
      <c r="F1583" s="95"/>
      <c r="G1583" s="95"/>
      <c r="H1583" s="95"/>
    </row>
    <row r="1584" spans="5:8" x14ac:dyDescent="0.2">
      <c r="E1584" s="95"/>
      <c r="F1584" s="95"/>
      <c r="G1584" s="95"/>
      <c r="H1584" s="95"/>
    </row>
    <row r="1585" spans="5:8" x14ac:dyDescent="0.2">
      <c r="E1585" s="95"/>
      <c r="F1585" s="95"/>
      <c r="G1585" s="95"/>
      <c r="H1585" s="95"/>
    </row>
    <row r="1586" spans="5:8" x14ac:dyDescent="0.2">
      <c r="E1586" s="95"/>
      <c r="F1586" s="95"/>
      <c r="G1586" s="95"/>
      <c r="H1586" s="95"/>
    </row>
    <row r="1587" spans="5:8" x14ac:dyDescent="0.2">
      <c r="E1587" s="95"/>
      <c r="F1587" s="95"/>
      <c r="G1587" s="95"/>
      <c r="H1587" s="95"/>
    </row>
    <row r="1588" spans="5:8" x14ac:dyDescent="0.2">
      <c r="E1588" s="95"/>
      <c r="F1588" s="95"/>
      <c r="G1588" s="95"/>
      <c r="H1588" s="95"/>
    </row>
    <row r="1589" spans="5:8" x14ac:dyDescent="0.2">
      <c r="E1589" s="95"/>
      <c r="F1589" s="95"/>
      <c r="G1589" s="95"/>
      <c r="H1589" s="95"/>
    </row>
    <row r="1590" spans="5:8" x14ac:dyDescent="0.2">
      <c r="E1590" s="95"/>
      <c r="F1590" s="95"/>
      <c r="G1590" s="95"/>
      <c r="H1590" s="95"/>
    </row>
    <row r="1591" spans="5:8" x14ac:dyDescent="0.2">
      <c r="E1591" s="95"/>
      <c r="F1591" s="95"/>
      <c r="G1591" s="95"/>
      <c r="H1591" s="95"/>
    </row>
    <row r="1592" spans="5:8" x14ac:dyDescent="0.2">
      <c r="E1592" s="95"/>
      <c r="F1592" s="95"/>
      <c r="G1592" s="95"/>
      <c r="H1592" s="95"/>
    </row>
    <row r="1593" spans="5:8" x14ac:dyDescent="0.2">
      <c r="E1593" s="95"/>
      <c r="F1593" s="95"/>
      <c r="G1593" s="95"/>
      <c r="H1593" s="95"/>
    </row>
    <row r="1594" spans="5:8" x14ac:dyDescent="0.2">
      <c r="E1594" s="95"/>
      <c r="F1594" s="95"/>
      <c r="G1594" s="95"/>
      <c r="H1594" s="95"/>
    </row>
    <row r="1595" spans="5:8" x14ac:dyDescent="0.2">
      <c r="E1595" s="95"/>
      <c r="F1595" s="95"/>
      <c r="G1595" s="95"/>
      <c r="H1595" s="95"/>
    </row>
    <row r="1596" spans="5:8" x14ac:dyDescent="0.2">
      <c r="E1596" s="95"/>
      <c r="F1596" s="95"/>
      <c r="G1596" s="95"/>
      <c r="H1596" s="95"/>
    </row>
    <row r="1597" spans="5:8" x14ac:dyDescent="0.2">
      <c r="E1597" s="95"/>
      <c r="F1597" s="95"/>
      <c r="G1597" s="95"/>
      <c r="H1597" s="95"/>
    </row>
    <row r="1598" spans="5:8" x14ac:dyDescent="0.2">
      <c r="E1598" s="95"/>
      <c r="F1598" s="95"/>
      <c r="G1598" s="95"/>
      <c r="H1598" s="95"/>
    </row>
    <row r="1599" spans="5:8" x14ac:dyDescent="0.2">
      <c r="E1599" s="95"/>
      <c r="F1599" s="95"/>
      <c r="G1599" s="95"/>
      <c r="H1599" s="95"/>
    </row>
    <row r="1600" spans="5:8" x14ac:dyDescent="0.2">
      <c r="E1600" s="95"/>
      <c r="F1600" s="95"/>
      <c r="G1600" s="95"/>
      <c r="H1600" s="95"/>
    </row>
    <row r="1601" spans="5:8" x14ac:dyDescent="0.2">
      <c r="E1601" s="95"/>
      <c r="F1601" s="95"/>
      <c r="G1601" s="95"/>
      <c r="H1601" s="95"/>
    </row>
    <row r="1602" spans="5:8" x14ac:dyDescent="0.2">
      <c r="E1602" s="95"/>
      <c r="F1602" s="95"/>
      <c r="G1602" s="95"/>
      <c r="H1602" s="95"/>
    </row>
    <row r="1603" spans="5:8" x14ac:dyDescent="0.2">
      <c r="E1603" s="95"/>
      <c r="F1603" s="95"/>
      <c r="G1603" s="95"/>
      <c r="H1603" s="95"/>
    </row>
    <row r="1604" spans="5:8" x14ac:dyDescent="0.2">
      <c r="E1604" s="95"/>
      <c r="F1604" s="95"/>
      <c r="G1604" s="95"/>
      <c r="H1604" s="95"/>
    </row>
    <row r="1605" spans="5:8" x14ac:dyDescent="0.2">
      <c r="E1605" s="95"/>
      <c r="F1605" s="95"/>
      <c r="G1605" s="95"/>
      <c r="H1605" s="95"/>
    </row>
    <row r="1606" spans="5:8" x14ac:dyDescent="0.2">
      <c r="E1606" s="95"/>
      <c r="F1606" s="95"/>
      <c r="G1606" s="95"/>
      <c r="H1606" s="95"/>
    </row>
    <row r="1607" spans="5:8" x14ac:dyDescent="0.2">
      <c r="E1607" s="95"/>
      <c r="F1607" s="95"/>
      <c r="G1607" s="95"/>
      <c r="H1607" s="95"/>
    </row>
    <row r="1608" spans="5:8" x14ac:dyDescent="0.2">
      <c r="E1608" s="95"/>
      <c r="F1608" s="95"/>
      <c r="G1608" s="95"/>
      <c r="H1608" s="95"/>
    </row>
    <row r="1609" spans="5:8" x14ac:dyDescent="0.2">
      <c r="E1609" s="95"/>
      <c r="F1609" s="95"/>
      <c r="G1609" s="95"/>
      <c r="H1609" s="95"/>
    </row>
    <row r="1610" spans="5:8" x14ac:dyDescent="0.2">
      <c r="E1610" s="95"/>
      <c r="F1610" s="95"/>
      <c r="G1610" s="95"/>
      <c r="H1610" s="95"/>
    </row>
    <row r="1611" spans="5:8" x14ac:dyDescent="0.2">
      <c r="E1611" s="95"/>
      <c r="F1611" s="95"/>
      <c r="G1611" s="95"/>
      <c r="H1611" s="95"/>
    </row>
    <row r="1612" spans="5:8" x14ac:dyDescent="0.2">
      <c r="E1612" s="95"/>
      <c r="F1612" s="95"/>
      <c r="G1612" s="95"/>
      <c r="H1612" s="95"/>
    </row>
    <row r="1613" spans="5:8" x14ac:dyDescent="0.2">
      <c r="E1613" s="95"/>
      <c r="F1613" s="95"/>
      <c r="G1613" s="95"/>
      <c r="H1613" s="95"/>
    </row>
    <row r="1614" spans="5:8" x14ac:dyDescent="0.2">
      <c r="E1614" s="95"/>
      <c r="F1614" s="95"/>
      <c r="G1614" s="95"/>
      <c r="H1614" s="95"/>
    </row>
    <row r="1615" spans="5:8" x14ac:dyDescent="0.2">
      <c r="E1615" s="95"/>
      <c r="F1615" s="95"/>
      <c r="G1615" s="95"/>
      <c r="H1615" s="95"/>
    </row>
    <row r="1616" spans="5:8" x14ac:dyDescent="0.2">
      <c r="E1616" s="95"/>
      <c r="F1616" s="95"/>
      <c r="G1616" s="95"/>
      <c r="H1616" s="95"/>
    </row>
    <row r="1617" spans="5:8" x14ac:dyDescent="0.2">
      <c r="E1617" s="95"/>
      <c r="F1617" s="95"/>
      <c r="G1617" s="95"/>
      <c r="H1617" s="95"/>
    </row>
    <row r="1618" spans="5:8" x14ac:dyDescent="0.2">
      <c r="E1618" s="95"/>
      <c r="F1618" s="95"/>
      <c r="G1618" s="95"/>
      <c r="H1618" s="95"/>
    </row>
    <row r="1619" spans="5:8" x14ac:dyDescent="0.2">
      <c r="E1619" s="95"/>
      <c r="F1619" s="95"/>
      <c r="G1619" s="95"/>
      <c r="H1619" s="95"/>
    </row>
    <row r="1620" spans="5:8" x14ac:dyDescent="0.2">
      <c r="E1620" s="95"/>
      <c r="F1620" s="95"/>
      <c r="G1620" s="95"/>
      <c r="H1620" s="95"/>
    </row>
    <row r="1621" spans="5:8" x14ac:dyDescent="0.2">
      <c r="E1621" s="95"/>
      <c r="F1621" s="95"/>
      <c r="G1621" s="95"/>
      <c r="H1621" s="95"/>
    </row>
    <row r="1622" spans="5:8" x14ac:dyDescent="0.2">
      <c r="E1622" s="95"/>
      <c r="F1622" s="95"/>
      <c r="G1622" s="95"/>
      <c r="H1622" s="95"/>
    </row>
    <row r="1623" spans="5:8" x14ac:dyDescent="0.2">
      <c r="E1623" s="95"/>
      <c r="F1623" s="95"/>
      <c r="G1623" s="95"/>
      <c r="H1623" s="95"/>
    </row>
    <row r="1624" spans="5:8" x14ac:dyDescent="0.2">
      <c r="E1624" s="95"/>
      <c r="F1624" s="95"/>
      <c r="G1624" s="95"/>
      <c r="H1624" s="95"/>
    </row>
    <row r="1625" spans="5:8" x14ac:dyDescent="0.2">
      <c r="E1625" s="95"/>
      <c r="F1625" s="95"/>
      <c r="G1625" s="95"/>
      <c r="H1625" s="95"/>
    </row>
    <row r="1626" spans="5:8" x14ac:dyDescent="0.2">
      <c r="E1626" s="95"/>
      <c r="F1626" s="95"/>
      <c r="G1626" s="95"/>
      <c r="H1626" s="95"/>
    </row>
    <row r="1627" spans="5:8" x14ac:dyDescent="0.2">
      <c r="E1627" s="95"/>
      <c r="F1627" s="95"/>
      <c r="G1627" s="95"/>
      <c r="H1627" s="95"/>
    </row>
    <row r="1628" spans="5:8" x14ac:dyDescent="0.2">
      <c r="E1628" s="95"/>
      <c r="F1628" s="95"/>
      <c r="G1628" s="95"/>
      <c r="H1628" s="95"/>
    </row>
    <row r="1629" spans="5:8" x14ac:dyDescent="0.2">
      <c r="E1629" s="95"/>
      <c r="F1629" s="95"/>
      <c r="G1629" s="95"/>
      <c r="H1629" s="95"/>
    </row>
    <row r="1630" spans="5:8" x14ac:dyDescent="0.2">
      <c r="E1630" s="95"/>
      <c r="F1630" s="95"/>
      <c r="G1630" s="95"/>
      <c r="H1630" s="95"/>
    </row>
    <row r="1631" spans="5:8" x14ac:dyDescent="0.2">
      <c r="E1631" s="95"/>
      <c r="F1631" s="95"/>
      <c r="G1631" s="95"/>
      <c r="H1631" s="95"/>
    </row>
    <row r="1632" spans="5:8" x14ac:dyDescent="0.2">
      <c r="E1632" s="95"/>
      <c r="F1632" s="95"/>
      <c r="G1632" s="95"/>
      <c r="H1632" s="95"/>
    </row>
    <row r="1633" spans="5:8" x14ac:dyDescent="0.2">
      <c r="E1633" s="95"/>
      <c r="F1633" s="95"/>
      <c r="G1633" s="95"/>
      <c r="H1633" s="95"/>
    </row>
    <row r="1634" spans="5:8" x14ac:dyDescent="0.2">
      <c r="E1634" s="95"/>
      <c r="F1634" s="95"/>
      <c r="G1634" s="95"/>
      <c r="H1634" s="95"/>
    </row>
    <row r="1635" spans="5:8" x14ac:dyDescent="0.2">
      <c r="E1635" s="95"/>
      <c r="F1635" s="95"/>
      <c r="G1635" s="95"/>
      <c r="H1635" s="95"/>
    </row>
    <row r="1636" spans="5:8" x14ac:dyDescent="0.2">
      <c r="E1636" s="95"/>
      <c r="F1636" s="95"/>
      <c r="G1636" s="95"/>
      <c r="H1636" s="95"/>
    </row>
    <row r="1637" spans="5:8" x14ac:dyDescent="0.2">
      <c r="E1637" s="95"/>
      <c r="F1637" s="95"/>
      <c r="G1637" s="95"/>
      <c r="H1637" s="95"/>
    </row>
    <row r="1638" spans="5:8" x14ac:dyDescent="0.2">
      <c r="E1638" s="95"/>
      <c r="F1638" s="95"/>
      <c r="G1638" s="95"/>
      <c r="H1638" s="95"/>
    </row>
    <row r="1639" spans="5:8" x14ac:dyDescent="0.2">
      <c r="E1639" s="95"/>
      <c r="F1639" s="95"/>
      <c r="G1639" s="95"/>
      <c r="H1639" s="95"/>
    </row>
    <row r="1640" spans="5:8" x14ac:dyDescent="0.2">
      <c r="E1640" s="95"/>
      <c r="F1640" s="95"/>
      <c r="G1640" s="95"/>
      <c r="H1640" s="95"/>
    </row>
    <row r="1641" spans="5:8" x14ac:dyDescent="0.2">
      <c r="E1641" s="95"/>
      <c r="F1641" s="95"/>
      <c r="G1641" s="95"/>
      <c r="H1641" s="95"/>
    </row>
    <row r="1642" spans="5:8" x14ac:dyDescent="0.2">
      <c r="E1642" s="95"/>
      <c r="F1642" s="95"/>
      <c r="G1642" s="95"/>
      <c r="H1642" s="95"/>
    </row>
    <row r="1643" spans="5:8" x14ac:dyDescent="0.2">
      <c r="E1643" s="95"/>
      <c r="F1643" s="95"/>
      <c r="G1643" s="95"/>
      <c r="H1643" s="95"/>
    </row>
    <row r="1644" spans="5:8" x14ac:dyDescent="0.2">
      <c r="E1644" s="95"/>
      <c r="F1644" s="95"/>
      <c r="G1644" s="95"/>
      <c r="H1644" s="95"/>
    </row>
    <row r="1645" spans="5:8" x14ac:dyDescent="0.2">
      <c r="E1645" s="95"/>
      <c r="F1645" s="95"/>
      <c r="G1645" s="95"/>
      <c r="H1645" s="95"/>
    </row>
    <row r="1646" spans="5:8" x14ac:dyDescent="0.2">
      <c r="E1646" s="95"/>
      <c r="F1646" s="95"/>
      <c r="G1646" s="95"/>
      <c r="H1646" s="95"/>
    </row>
    <row r="1647" spans="5:8" x14ac:dyDescent="0.2">
      <c r="E1647" s="95"/>
      <c r="F1647" s="95"/>
      <c r="G1647" s="95"/>
      <c r="H1647" s="95"/>
    </row>
    <row r="1648" spans="5:8" x14ac:dyDescent="0.2">
      <c r="E1648" s="95"/>
      <c r="F1648" s="95"/>
      <c r="G1648" s="95"/>
      <c r="H1648" s="95"/>
    </row>
    <row r="1649" spans="5:8" x14ac:dyDescent="0.2">
      <c r="E1649" s="95"/>
      <c r="F1649" s="95"/>
      <c r="G1649" s="95"/>
      <c r="H1649" s="95"/>
    </row>
    <row r="1650" spans="5:8" x14ac:dyDescent="0.2">
      <c r="E1650" s="95"/>
      <c r="F1650" s="95"/>
      <c r="G1650" s="95"/>
      <c r="H1650" s="95"/>
    </row>
    <row r="1651" spans="5:8" x14ac:dyDescent="0.2">
      <c r="E1651" s="95"/>
      <c r="F1651" s="95"/>
      <c r="G1651" s="95"/>
      <c r="H1651" s="95"/>
    </row>
    <row r="1652" spans="5:8" x14ac:dyDescent="0.2">
      <c r="E1652" s="95"/>
      <c r="F1652" s="95"/>
      <c r="G1652" s="95"/>
      <c r="H1652" s="95"/>
    </row>
    <row r="1653" spans="5:8" x14ac:dyDescent="0.2">
      <c r="E1653" s="95"/>
      <c r="F1653" s="95"/>
      <c r="G1653" s="95"/>
      <c r="H1653" s="95"/>
    </row>
    <row r="1654" spans="5:8" x14ac:dyDescent="0.2">
      <c r="E1654" s="95"/>
      <c r="F1654" s="95"/>
      <c r="G1654" s="95"/>
      <c r="H1654" s="95"/>
    </row>
    <row r="1655" spans="5:8" x14ac:dyDescent="0.2">
      <c r="E1655" s="95"/>
      <c r="F1655" s="95"/>
      <c r="G1655" s="95"/>
      <c r="H1655" s="95"/>
    </row>
    <row r="1656" spans="5:8" x14ac:dyDescent="0.2">
      <c r="E1656" s="95"/>
      <c r="F1656" s="95"/>
      <c r="G1656" s="95"/>
      <c r="H1656" s="95"/>
    </row>
    <row r="1657" spans="5:8" x14ac:dyDescent="0.2">
      <c r="E1657" s="95"/>
      <c r="F1657" s="95"/>
      <c r="G1657" s="95"/>
      <c r="H1657" s="95"/>
    </row>
    <row r="1658" spans="5:8" x14ac:dyDescent="0.2">
      <c r="E1658" s="95"/>
      <c r="F1658" s="95"/>
      <c r="G1658" s="95"/>
      <c r="H1658" s="95"/>
    </row>
    <row r="1659" spans="5:8" x14ac:dyDescent="0.2">
      <c r="E1659" s="95"/>
      <c r="F1659" s="95"/>
      <c r="G1659" s="95"/>
      <c r="H1659" s="95"/>
    </row>
    <row r="1660" spans="5:8" x14ac:dyDescent="0.2">
      <c r="E1660" s="95"/>
      <c r="F1660" s="95"/>
      <c r="G1660" s="95"/>
      <c r="H1660" s="95"/>
    </row>
    <row r="1661" spans="5:8" x14ac:dyDescent="0.2">
      <c r="E1661" s="95"/>
      <c r="F1661" s="95"/>
      <c r="G1661" s="95"/>
      <c r="H1661" s="95"/>
    </row>
    <row r="1662" spans="5:8" x14ac:dyDescent="0.2">
      <c r="E1662" s="95"/>
      <c r="F1662" s="95"/>
      <c r="G1662" s="95"/>
      <c r="H1662" s="95"/>
    </row>
    <row r="1663" spans="5:8" x14ac:dyDescent="0.2">
      <c r="E1663" s="95"/>
      <c r="F1663" s="95"/>
      <c r="G1663" s="95"/>
      <c r="H1663" s="95"/>
    </row>
    <row r="1664" spans="5:8" x14ac:dyDescent="0.2">
      <c r="E1664" s="95"/>
      <c r="F1664" s="95"/>
      <c r="G1664" s="95"/>
      <c r="H1664" s="95"/>
    </row>
    <row r="1665" spans="5:8" x14ac:dyDescent="0.2">
      <c r="E1665" s="95"/>
      <c r="F1665" s="95"/>
      <c r="G1665" s="95"/>
      <c r="H1665" s="95"/>
    </row>
    <row r="1666" spans="5:8" x14ac:dyDescent="0.2">
      <c r="E1666" s="95"/>
      <c r="F1666" s="95"/>
      <c r="G1666" s="95"/>
      <c r="H1666" s="95"/>
    </row>
    <row r="1667" spans="5:8" x14ac:dyDescent="0.2">
      <c r="E1667" s="95"/>
      <c r="F1667" s="95"/>
      <c r="G1667" s="95"/>
      <c r="H1667" s="95"/>
    </row>
    <row r="1668" spans="5:8" x14ac:dyDescent="0.2">
      <c r="E1668" s="95"/>
      <c r="F1668" s="95"/>
      <c r="G1668" s="95"/>
      <c r="H1668" s="95"/>
    </row>
    <row r="1669" spans="5:8" x14ac:dyDescent="0.2">
      <c r="E1669" s="95"/>
      <c r="F1669" s="95"/>
      <c r="G1669" s="95"/>
      <c r="H1669" s="95"/>
    </row>
    <row r="1670" spans="5:8" x14ac:dyDescent="0.2">
      <c r="E1670" s="95"/>
      <c r="F1670" s="95"/>
      <c r="G1670" s="95"/>
      <c r="H1670" s="95"/>
    </row>
    <row r="1671" spans="5:8" x14ac:dyDescent="0.2">
      <c r="E1671" s="95"/>
      <c r="F1671" s="95"/>
      <c r="G1671" s="95"/>
      <c r="H1671" s="95"/>
    </row>
    <row r="1672" spans="5:8" x14ac:dyDescent="0.2">
      <c r="E1672" s="95"/>
      <c r="F1672" s="95"/>
      <c r="G1672" s="95"/>
      <c r="H1672" s="95"/>
    </row>
    <row r="1673" spans="5:8" x14ac:dyDescent="0.2">
      <c r="E1673" s="95"/>
      <c r="F1673" s="95"/>
      <c r="G1673" s="95"/>
      <c r="H1673" s="95"/>
    </row>
    <row r="1674" spans="5:8" x14ac:dyDescent="0.2">
      <c r="E1674" s="95"/>
      <c r="F1674" s="95"/>
      <c r="G1674" s="95"/>
      <c r="H1674" s="95"/>
    </row>
    <row r="1675" spans="5:8" x14ac:dyDescent="0.2">
      <c r="E1675" s="95"/>
      <c r="F1675" s="95"/>
      <c r="G1675" s="95"/>
      <c r="H1675" s="95"/>
    </row>
    <row r="1676" spans="5:8" x14ac:dyDescent="0.2">
      <c r="E1676" s="95"/>
      <c r="F1676" s="95"/>
      <c r="G1676" s="95"/>
      <c r="H1676" s="95"/>
    </row>
    <row r="1677" spans="5:8" x14ac:dyDescent="0.2">
      <c r="E1677" s="95"/>
      <c r="F1677" s="95"/>
      <c r="G1677" s="95"/>
      <c r="H1677" s="95"/>
    </row>
    <row r="1678" spans="5:8" x14ac:dyDescent="0.2">
      <c r="E1678" s="95"/>
      <c r="F1678" s="95"/>
      <c r="G1678" s="95"/>
      <c r="H1678" s="95"/>
    </row>
    <row r="1679" spans="5:8" x14ac:dyDescent="0.2">
      <c r="E1679" s="95"/>
      <c r="F1679" s="95"/>
      <c r="G1679" s="95"/>
      <c r="H1679" s="95"/>
    </row>
    <row r="1680" spans="5:8" x14ac:dyDescent="0.2">
      <c r="E1680" s="95"/>
      <c r="F1680" s="95"/>
      <c r="G1680" s="95"/>
      <c r="H1680" s="95"/>
    </row>
    <row r="1681" spans="5:8" x14ac:dyDescent="0.2">
      <c r="E1681" s="95"/>
      <c r="F1681" s="95"/>
      <c r="G1681" s="95"/>
      <c r="H1681" s="95"/>
    </row>
    <row r="1682" spans="5:8" x14ac:dyDescent="0.2">
      <c r="E1682" s="95"/>
      <c r="F1682" s="95"/>
      <c r="G1682" s="95"/>
      <c r="H1682" s="95"/>
    </row>
    <row r="1683" spans="5:8" x14ac:dyDescent="0.2">
      <c r="E1683" s="95"/>
      <c r="F1683" s="95"/>
      <c r="G1683" s="95"/>
      <c r="H1683" s="95"/>
    </row>
    <row r="1684" spans="5:8" x14ac:dyDescent="0.2">
      <c r="E1684" s="95"/>
      <c r="F1684" s="95"/>
      <c r="G1684" s="95"/>
      <c r="H1684" s="95"/>
    </row>
    <row r="1685" spans="5:8" x14ac:dyDescent="0.2">
      <c r="E1685" s="95"/>
      <c r="F1685" s="95"/>
      <c r="G1685" s="95"/>
      <c r="H1685" s="95"/>
    </row>
    <row r="1686" spans="5:8" x14ac:dyDescent="0.2">
      <c r="E1686" s="95"/>
      <c r="F1686" s="95"/>
      <c r="G1686" s="95"/>
      <c r="H1686" s="95"/>
    </row>
    <row r="1687" spans="5:8" x14ac:dyDescent="0.2">
      <c r="E1687" s="95"/>
      <c r="F1687" s="95"/>
      <c r="G1687" s="95"/>
      <c r="H1687" s="95"/>
    </row>
    <row r="1688" spans="5:8" x14ac:dyDescent="0.2">
      <c r="E1688" s="95"/>
      <c r="F1688" s="95"/>
      <c r="G1688" s="95"/>
      <c r="H1688" s="95"/>
    </row>
    <row r="1689" spans="5:8" x14ac:dyDescent="0.2">
      <c r="E1689" s="95"/>
      <c r="F1689" s="95"/>
      <c r="G1689" s="95"/>
      <c r="H1689" s="95"/>
    </row>
    <row r="1690" spans="5:8" x14ac:dyDescent="0.2">
      <c r="E1690" s="95"/>
      <c r="F1690" s="95"/>
      <c r="G1690" s="95"/>
      <c r="H1690" s="95"/>
    </row>
    <row r="1691" spans="5:8" x14ac:dyDescent="0.2">
      <c r="E1691" s="95"/>
      <c r="F1691" s="95"/>
      <c r="G1691" s="95"/>
      <c r="H1691" s="95"/>
    </row>
    <row r="1692" spans="5:8" x14ac:dyDescent="0.2">
      <c r="E1692" s="95"/>
      <c r="F1692" s="95"/>
      <c r="G1692" s="95"/>
      <c r="H1692" s="95"/>
    </row>
    <row r="1693" spans="5:8" x14ac:dyDescent="0.2">
      <c r="E1693" s="95"/>
      <c r="F1693" s="95"/>
      <c r="G1693" s="95"/>
      <c r="H1693" s="95"/>
    </row>
    <row r="1694" spans="5:8" x14ac:dyDescent="0.2">
      <c r="E1694" s="95"/>
      <c r="F1694" s="95"/>
      <c r="G1694" s="95"/>
      <c r="H1694" s="95"/>
    </row>
    <row r="1695" spans="5:8" x14ac:dyDescent="0.2">
      <c r="E1695" s="95"/>
      <c r="F1695" s="95"/>
      <c r="G1695" s="95"/>
      <c r="H1695" s="95"/>
    </row>
    <row r="1696" spans="5:8" x14ac:dyDescent="0.2">
      <c r="E1696" s="95"/>
      <c r="F1696" s="95"/>
      <c r="G1696" s="95"/>
      <c r="H1696" s="95"/>
    </row>
    <row r="1697" spans="5:8" x14ac:dyDescent="0.2">
      <c r="E1697" s="95"/>
      <c r="F1697" s="95"/>
      <c r="G1697" s="95"/>
      <c r="H1697" s="95"/>
    </row>
    <row r="1698" spans="5:8" x14ac:dyDescent="0.2">
      <c r="E1698" s="95"/>
      <c r="F1698" s="95"/>
      <c r="G1698" s="95"/>
      <c r="H1698" s="95"/>
    </row>
    <row r="1699" spans="5:8" x14ac:dyDescent="0.2">
      <c r="E1699" s="95"/>
      <c r="F1699" s="95"/>
      <c r="G1699" s="95"/>
      <c r="H1699" s="95"/>
    </row>
    <row r="1700" spans="5:8" x14ac:dyDescent="0.2">
      <c r="E1700" s="95"/>
      <c r="F1700" s="95"/>
      <c r="G1700" s="95"/>
      <c r="H1700" s="95"/>
    </row>
    <row r="1701" spans="5:8" x14ac:dyDescent="0.2">
      <c r="E1701" s="95"/>
      <c r="F1701" s="95"/>
      <c r="G1701" s="95"/>
      <c r="H1701" s="95"/>
    </row>
    <row r="1702" spans="5:8" x14ac:dyDescent="0.2">
      <c r="E1702" s="95"/>
      <c r="F1702" s="95"/>
      <c r="G1702" s="95"/>
      <c r="H1702" s="95"/>
    </row>
    <row r="1703" spans="5:8" x14ac:dyDescent="0.2">
      <c r="E1703" s="95"/>
      <c r="F1703" s="95"/>
      <c r="G1703" s="95"/>
      <c r="H1703" s="95"/>
    </row>
    <row r="1704" spans="5:8" x14ac:dyDescent="0.2">
      <c r="E1704" s="95"/>
      <c r="F1704" s="95"/>
      <c r="G1704" s="95"/>
      <c r="H1704" s="95"/>
    </row>
    <row r="1705" spans="5:8" x14ac:dyDescent="0.2">
      <c r="E1705" s="95"/>
      <c r="F1705" s="95"/>
      <c r="G1705" s="95"/>
      <c r="H1705" s="95"/>
    </row>
    <row r="1706" spans="5:8" x14ac:dyDescent="0.2">
      <c r="E1706" s="95"/>
      <c r="F1706" s="95"/>
      <c r="G1706" s="95"/>
      <c r="H1706" s="95"/>
    </row>
    <row r="1707" spans="5:8" x14ac:dyDescent="0.2">
      <c r="E1707" s="95"/>
      <c r="F1707" s="95"/>
      <c r="G1707" s="95"/>
      <c r="H1707" s="95"/>
    </row>
    <row r="1708" spans="5:8" x14ac:dyDescent="0.2">
      <c r="E1708" s="95"/>
      <c r="F1708" s="95"/>
      <c r="G1708" s="95"/>
      <c r="H1708" s="95"/>
    </row>
    <row r="1709" spans="5:8" x14ac:dyDescent="0.2">
      <c r="E1709" s="95"/>
      <c r="F1709" s="95"/>
      <c r="G1709" s="95"/>
      <c r="H1709" s="95"/>
    </row>
    <row r="1710" spans="5:8" x14ac:dyDescent="0.2">
      <c r="E1710" s="95"/>
      <c r="F1710" s="95"/>
      <c r="G1710" s="95"/>
      <c r="H1710" s="95"/>
    </row>
    <row r="1711" spans="5:8" x14ac:dyDescent="0.2">
      <c r="E1711" s="95"/>
      <c r="F1711" s="95"/>
      <c r="G1711" s="95"/>
      <c r="H1711" s="95"/>
    </row>
    <row r="1712" spans="5:8" x14ac:dyDescent="0.2">
      <c r="E1712" s="95"/>
      <c r="F1712" s="95"/>
      <c r="G1712" s="95"/>
      <c r="H1712" s="95"/>
    </row>
    <row r="1713" spans="5:8" x14ac:dyDescent="0.2">
      <c r="E1713" s="95"/>
      <c r="F1713" s="95"/>
      <c r="G1713" s="95"/>
      <c r="H1713" s="95"/>
    </row>
    <row r="1714" spans="5:8" x14ac:dyDescent="0.2">
      <c r="E1714" s="95"/>
      <c r="F1714" s="95"/>
      <c r="G1714" s="95"/>
      <c r="H1714" s="95"/>
    </row>
    <row r="1715" spans="5:8" x14ac:dyDescent="0.2">
      <c r="E1715" s="95"/>
      <c r="F1715" s="95"/>
      <c r="G1715" s="95"/>
      <c r="H1715" s="95"/>
    </row>
    <row r="1716" spans="5:8" x14ac:dyDescent="0.2">
      <c r="E1716" s="95"/>
      <c r="F1716" s="95"/>
      <c r="G1716" s="95"/>
      <c r="H1716" s="95"/>
    </row>
    <row r="1717" spans="5:8" x14ac:dyDescent="0.2">
      <c r="E1717" s="95"/>
      <c r="F1717" s="95"/>
      <c r="G1717" s="95"/>
      <c r="H1717" s="95"/>
    </row>
    <row r="1718" spans="5:8" x14ac:dyDescent="0.2">
      <c r="E1718" s="95"/>
      <c r="F1718" s="95"/>
      <c r="G1718" s="95"/>
      <c r="H1718" s="95"/>
    </row>
    <row r="1719" spans="5:8" x14ac:dyDescent="0.2">
      <c r="E1719" s="95"/>
      <c r="F1719" s="95"/>
      <c r="G1719" s="95"/>
      <c r="H1719" s="95"/>
    </row>
    <row r="1720" spans="5:8" x14ac:dyDescent="0.2">
      <c r="E1720" s="95"/>
      <c r="F1720" s="95"/>
      <c r="G1720" s="95"/>
      <c r="H1720" s="95"/>
    </row>
    <row r="1721" spans="5:8" x14ac:dyDescent="0.2">
      <c r="E1721" s="95"/>
      <c r="F1721" s="95"/>
      <c r="G1721" s="95"/>
      <c r="H1721" s="95"/>
    </row>
    <row r="1722" spans="5:8" x14ac:dyDescent="0.2">
      <c r="E1722" s="95"/>
      <c r="F1722" s="95"/>
      <c r="G1722" s="95"/>
      <c r="H1722" s="95"/>
    </row>
    <row r="1723" spans="5:8" x14ac:dyDescent="0.2">
      <c r="E1723" s="95"/>
      <c r="F1723" s="95"/>
      <c r="G1723" s="95"/>
      <c r="H1723" s="95"/>
    </row>
    <row r="1724" spans="5:8" x14ac:dyDescent="0.2">
      <c r="E1724" s="95"/>
      <c r="F1724" s="95"/>
      <c r="G1724" s="95"/>
      <c r="H1724" s="95"/>
    </row>
    <row r="1725" spans="5:8" x14ac:dyDescent="0.2">
      <c r="E1725" s="95"/>
      <c r="F1725" s="95"/>
      <c r="G1725" s="95"/>
      <c r="H1725" s="95"/>
    </row>
    <row r="1726" spans="5:8" x14ac:dyDescent="0.2">
      <c r="E1726" s="95"/>
      <c r="F1726" s="95"/>
      <c r="G1726" s="95"/>
      <c r="H1726" s="95"/>
    </row>
    <row r="1727" spans="5:8" x14ac:dyDescent="0.2">
      <c r="E1727" s="95"/>
      <c r="F1727" s="95"/>
      <c r="G1727" s="95"/>
      <c r="H1727" s="95"/>
    </row>
    <row r="1728" spans="5:8" x14ac:dyDescent="0.2">
      <c r="E1728" s="95"/>
      <c r="F1728" s="95"/>
      <c r="G1728" s="95"/>
      <c r="H1728" s="95"/>
    </row>
    <row r="1729" spans="5:8" x14ac:dyDescent="0.2">
      <c r="E1729" s="95"/>
      <c r="F1729" s="95"/>
      <c r="G1729" s="95"/>
      <c r="H1729" s="95"/>
    </row>
    <row r="1730" spans="5:8" x14ac:dyDescent="0.2">
      <c r="E1730" s="95"/>
      <c r="F1730" s="95"/>
      <c r="G1730" s="95"/>
      <c r="H1730" s="95"/>
    </row>
    <row r="1731" spans="5:8" x14ac:dyDescent="0.2">
      <c r="E1731" s="95"/>
      <c r="F1731" s="95"/>
      <c r="G1731" s="95"/>
      <c r="H1731" s="95"/>
    </row>
    <row r="1732" spans="5:8" x14ac:dyDescent="0.2">
      <c r="E1732" s="95"/>
      <c r="F1732" s="95"/>
      <c r="G1732" s="95"/>
      <c r="H1732" s="95"/>
    </row>
    <row r="1733" spans="5:8" x14ac:dyDescent="0.2">
      <c r="E1733" s="95"/>
      <c r="F1733" s="95"/>
      <c r="G1733" s="95"/>
      <c r="H1733" s="95"/>
    </row>
    <row r="1734" spans="5:8" x14ac:dyDescent="0.2">
      <c r="E1734" s="95"/>
      <c r="F1734" s="95"/>
      <c r="G1734" s="95"/>
      <c r="H1734" s="95"/>
    </row>
    <row r="1735" spans="5:8" x14ac:dyDescent="0.2">
      <c r="E1735" s="95"/>
      <c r="F1735" s="95"/>
      <c r="G1735" s="95"/>
      <c r="H1735" s="95"/>
    </row>
    <row r="1736" spans="5:8" x14ac:dyDescent="0.2">
      <c r="E1736" s="95"/>
      <c r="F1736" s="95"/>
      <c r="G1736" s="95"/>
      <c r="H1736" s="95"/>
    </row>
    <row r="1737" spans="5:8" x14ac:dyDescent="0.2">
      <c r="E1737" s="95"/>
      <c r="F1737" s="95"/>
      <c r="G1737" s="95"/>
      <c r="H1737" s="95"/>
    </row>
    <row r="1738" spans="5:8" x14ac:dyDescent="0.2">
      <c r="E1738" s="95"/>
      <c r="F1738" s="95"/>
      <c r="G1738" s="95"/>
      <c r="H1738" s="95"/>
    </row>
    <row r="1739" spans="5:8" x14ac:dyDescent="0.2">
      <c r="E1739" s="95"/>
      <c r="F1739" s="95"/>
      <c r="G1739" s="95"/>
      <c r="H1739" s="95"/>
    </row>
    <row r="1740" spans="5:8" x14ac:dyDescent="0.2">
      <c r="E1740" s="95"/>
      <c r="F1740" s="95"/>
      <c r="G1740" s="95"/>
      <c r="H1740" s="95"/>
    </row>
    <row r="1741" spans="5:8" x14ac:dyDescent="0.2">
      <c r="E1741" s="95"/>
      <c r="F1741" s="95"/>
      <c r="G1741" s="95"/>
      <c r="H1741" s="95"/>
    </row>
    <row r="1742" spans="5:8" x14ac:dyDescent="0.2">
      <c r="E1742" s="95"/>
      <c r="F1742" s="95"/>
      <c r="G1742" s="95"/>
      <c r="H1742" s="95"/>
    </row>
    <row r="1743" spans="5:8" x14ac:dyDescent="0.2">
      <c r="E1743" s="95"/>
      <c r="F1743" s="95"/>
      <c r="G1743" s="95"/>
      <c r="H1743" s="95"/>
    </row>
    <row r="1744" spans="5:8" x14ac:dyDescent="0.2">
      <c r="E1744" s="95"/>
      <c r="F1744" s="95"/>
      <c r="G1744" s="95"/>
      <c r="H1744" s="95"/>
    </row>
    <row r="1745" spans="5:8" x14ac:dyDescent="0.2">
      <c r="E1745" s="95"/>
      <c r="F1745" s="95"/>
      <c r="G1745" s="95"/>
      <c r="H1745" s="95"/>
    </row>
    <row r="1746" spans="5:8" x14ac:dyDescent="0.2">
      <c r="E1746" s="95"/>
      <c r="F1746" s="95"/>
      <c r="G1746" s="95"/>
      <c r="H1746" s="95"/>
    </row>
    <row r="1747" spans="5:8" x14ac:dyDescent="0.2">
      <c r="E1747" s="95"/>
      <c r="F1747" s="95"/>
      <c r="G1747" s="95"/>
      <c r="H1747" s="95"/>
    </row>
    <row r="1748" spans="5:8" x14ac:dyDescent="0.2">
      <c r="E1748" s="95"/>
      <c r="F1748" s="95"/>
      <c r="G1748" s="95"/>
      <c r="H1748" s="95"/>
    </row>
    <row r="1749" spans="5:8" x14ac:dyDescent="0.2">
      <c r="E1749" s="95"/>
      <c r="F1749" s="95"/>
      <c r="G1749" s="95"/>
      <c r="H1749" s="95"/>
    </row>
    <row r="1750" spans="5:8" x14ac:dyDescent="0.2">
      <c r="E1750" s="95"/>
      <c r="F1750" s="95"/>
      <c r="G1750" s="95"/>
      <c r="H1750" s="95"/>
    </row>
    <row r="1751" spans="5:8" x14ac:dyDescent="0.2">
      <c r="E1751" s="95"/>
      <c r="F1751" s="95"/>
      <c r="G1751" s="95"/>
      <c r="H1751" s="95"/>
    </row>
    <row r="1752" spans="5:8" x14ac:dyDescent="0.2">
      <c r="E1752" s="95"/>
      <c r="F1752" s="95"/>
      <c r="G1752" s="95"/>
      <c r="H1752" s="95"/>
    </row>
    <row r="1753" spans="5:8" x14ac:dyDescent="0.2">
      <c r="E1753" s="95"/>
      <c r="F1753" s="95"/>
      <c r="G1753" s="95"/>
      <c r="H1753" s="95"/>
    </row>
    <row r="1754" spans="5:8" x14ac:dyDescent="0.2">
      <c r="E1754" s="95"/>
      <c r="F1754" s="95"/>
      <c r="G1754" s="95"/>
      <c r="H1754" s="95"/>
    </row>
    <row r="1755" spans="5:8" x14ac:dyDescent="0.2">
      <c r="E1755" s="95"/>
      <c r="F1755" s="95"/>
      <c r="G1755" s="95"/>
      <c r="H1755" s="95"/>
    </row>
    <row r="1756" spans="5:8" x14ac:dyDescent="0.2">
      <c r="E1756" s="95"/>
      <c r="F1756" s="95"/>
      <c r="G1756" s="95"/>
      <c r="H1756" s="95"/>
    </row>
    <row r="1757" spans="5:8" x14ac:dyDescent="0.2">
      <c r="E1757" s="95"/>
      <c r="F1757" s="95"/>
      <c r="G1757" s="95"/>
      <c r="H1757" s="95"/>
    </row>
    <row r="1758" spans="5:8" x14ac:dyDescent="0.2">
      <c r="E1758" s="95"/>
      <c r="F1758" s="95"/>
      <c r="G1758" s="95"/>
      <c r="H1758" s="95"/>
    </row>
    <row r="1759" spans="5:8" x14ac:dyDescent="0.2">
      <c r="E1759" s="95"/>
      <c r="F1759" s="95"/>
      <c r="G1759" s="95"/>
      <c r="H1759" s="95"/>
    </row>
    <row r="1760" spans="5:8" x14ac:dyDescent="0.2">
      <c r="E1760" s="95"/>
      <c r="F1760" s="95"/>
      <c r="G1760" s="95"/>
      <c r="H1760" s="95"/>
    </row>
    <row r="1761" spans="5:8" x14ac:dyDescent="0.2">
      <c r="E1761" s="95"/>
      <c r="F1761" s="95"/>
      <c r="G1761" s="95"/>
      <c r="H1761" s="95"/>
    </row>
    <row r="1762" spans="5:8" x14ac:dyDescent="0.2">
      <c r="E1762" s="95"/>
      <c r="F1762" s="95"/>
      <c r="G1762" s="95"/>
      <c r="H1762" s="95"/>
    </row>
    <row r="1763" spans="5:8" x14ac:dyDescent="0.2">
      <c r="E1763" s="95"/>
      <c r="F1763" s="95"/>
      <c r="G1763" s="95"/>
      <c r="H1763" s="95"/>
    </row>
    <row r="1764" spans="5:8" x14ac:dyDescent="0.2">
      <c r="E1764" s="95"/>
      <c r="F1764" s="95"/>
      <c r="G1764" s="95"/>
      <c r="H1764" s="95"/>
    </row>
    <row r="1765" spans="5:8" x14ac:dyDescent="0.2">
      <c r="E1765" s="95"/>
      <c r="F1765" s="95"/>
      <c r="G1765" s="95"/>
      <c r="H1765" s="95"/>
    </row>
    <row r="1766" spans="5:8" x14ac:dyDescent="0.2">
      <c r="E1766" s="95"/>
      <c r="F1766" s="95"/>
      <c r="G1766" s="95"/>
      <c r="H1766" s="95"/>
    </row>
    <row r="1767" spans="5:8" x14ac:dyDescent="0.2">
      <c r="E1767" s="95"/>
      <c r="F1767" s="95"/>
      <c r="G1767" s="95"/>
      <c r="H1767" s="95"/>
    </row>
    <row r="1768" spans="5:8" x14ac:dyDescent="0.2">
      <c r="E1768" s="95"/>
      <c r="F1768" s="95"/>
      <c r="G1768" s="95"/>
      <c r="H1768" s="95"/>
    </row>
    <row r="1769" spans="5:8" x14ac:dyDescent="0.2">
      <c r="E1769" s="95"/>
      <c r="F1769" s="95"/>
      <c r="G1769" s="95"/>
      <c r="H1769" s="95"/>
    </row>
    <row r="1770" spans="5:8" x14ac:dyDescent="0.2">
      <c r="E1770" s="95"/>
      <c r="F1770" s="95"/>
      <c r="G1770" s="95"/>
      <c r="H1770" s="95"/>
    </row>
    <row r="1771" spans="5:8" x14ac:dyDescent="0.2">
      <c r="E1771" s="95"/>
      <c r="F1771" s="95"/>
      <c r="G1771" s="95"/>
      <c r="H1771" s="95"/>
    </row>
    <row r="1772" spans="5:8" x14ac:dyDescent="0.2">
      <c r="E1772" s="95"/>
      <c r="F1772" s="95"/>
      <c r="G1772" s="95"/>
      <c r="H1772" s="95"/>
    </row>
    <row r="1773" spans="5:8" x14ac:dyDescent="0.2">
      <c r="E1773" s="95"/>
      <c r="F1773" s="95"/>
      <c r="G1773" s="95"/>
      <c r="H1773" s="95"/>
    </row>
    <row r="1774" spans="5:8" x14ac:dyDescent="0.2">
      <c r="E1774" s="95"/>
      <c r="F1774" s="95"/>
      <c r="G1774" s="95"/>
      <c r="H1774" s="95"/>
    </row>
    <row r="1775" spans="5:8" x14ac:dyDescent="0.2">
      <c r="E1775" s="95"/>
      <c r="F1775" s="95"/>
      <c r="G1775" s="95"/>
      <c r="H1775" s="95"/>
    </row>
    <row r="1776" spans="5:8" x14ac:dyDescent="0.2">
      <c r="E1776" s="95"/>
      <c r="F1776" s="95"/>
      <c r="G1776" s="95"/>
      <c r="H1776" s="95"/>
    </row>
    <row r="1777" spans="5:8" x14ac:dyDescent="0.2">
      <c r="E1777" s="95"/>
      <c r="F1777" s="95"/>
      <c r="G1777" s="95"/>
      <c r="H1777" s="95"/>
    </row>
    <row r="1778" spans="5:8" x14ac:dyDescent="0.2">
      <c r="E1778" s="95"/>
      <c r="F1778" s="95"/>
      <c r="G1778" s="95"/>
      <c r="H1778" s="95"/>
    </row>
    <row r="1779" spans="5:8" x14ac:dyDescent="0.2">
      <c r="E1779" s="95"/>
      <c r="F1779" s="95"/>
      <c r="G1779" s="95"/>
      <c r="H1779" s="95"/>
    </row>
    <row r="1780" spans="5:8" x14ac:dyDescent="0.2">
      <c r="E1780" s="95"/>
      <c r="F1780" s="95"/>
      <c r="G1780" s="95"/>
      <c r="H1780" s="95"/>
    </row>
    <row r="1781" spans="5:8" x14ac:dyDescent="0.2">
      <c r="E1781" s="95"/>
      <c r="F1781" s="95"/>
      <c r="G1781" s="95"/>
      <c r="H1781" s="95"/>
    </row>
    <row r="1782" spans="5:8" x14ac:dyDescent="0.2">
      <c r="E1782" s="95"/>
      <c r="F1782" s="95"/>
      <c r="G1782" s="95"/>
      <c r="H1782" s="95"/>
    </row>
    <row r="1783" spans="5:8" x14ac:dyDescent="0.2">
      <c r="E1783" s="95"/>
      <c r="F1783" s="95"/>
      <c r="G1783" s="95"/>
      <c r="H1783" s="95"/>
    </row>
    <row r="1784" spans="5:8" x14ac:dyDescent="0.2">
      <c r="E1784" s="95"/>
      <c r="F1784" s="95"/>
      <c r="G1784" s="95"/>
      <c r="H1784" s="95"/>
    </row>
    <row r="1785" spans="5:8" x14ac:dyDescent="0.2">
      <c r="E1785" s="95"/>
      <c r="F1785" s="95"/>
      <c r="G1785" s="95"/>
      <c r="H1785" s="95"/>
    </row>
    <row r="1786" spans="5:8" x14ac:dyDescent="0.2">
      <c r="E1786" s="95"/>
      <c r="F1786" s="95"/>
      <c r="G1786" s="95"/>
      <c r="H1786" s="95"/>
    </row>
    <row r="1787" spans="5:8" x14ac:dyDescent="0.2">
      <c r="E1787" s="95"/>
      <c r="F1787" s="95"/>
      <c r="G1787" s="95"/>
      <c r="H1787" s="95"/>
    </row>
    <row r="1788" spans="5:8" x14ac:dyDescent="0.2">
      <c r="E1788" s="95"/>
      <c r="F1788" s="95"/>
      <c r="G1788" s="95"/>
      <c r="H1788" s="95"/>
    </row>
    <row r="1789" spans="5:8" x14ac:dyDescent="0.2">
      <c r="E1789" s="95"/>
      <c r="F1789" s="95"/>
      <c r="G1789" s="95"/>
      <c r="H1789" s="95"/>
    </row>
    <row r="1790" spans="5:8" x14ac:dyDescent="0.2">
      <c r="E1790" s="95"/>
      <c r="F1790" s="95"/>
      <c r="G1790" s="95"/>
      <c r="H1790" s="95"/>
    </row>
    <row r="1791" spans="5:8" x14ac:dyDescent="0.2">
      <c r="E1791" s="95"/>
      <c r="F1791" s="95"/>
      <c r="G1791" s="95"/>
      <c r="H1791" s="95"/>
    </row>
    <row r="1792" spans="5:8" x14ac:dyDescent="0.2">
      <c r="E1792" s="95"/>
      <c r="F1792" s="95"/>
      <c r="G1792" s="95"/>
      <c r="H1792" s="95"/>
    </row>
    <row r="1793" spans="5:8" x14ac:dyDescent="0.2">
      <c r="E1793" s="95"/>
      <c r="F1793" s="95"/>
      <c r="G1793" s="95"/>
      <c r="H1793" s="95"/>
    </row>
    <row r="1794" spans="5:8" x14ac:dyDescent="0.2">
      <c r="E1794" s="95"/>
      <c r="F1794" s="95"/>
      <c r="G1794" s="95"/>
      <c r="H1794" s="95"/>
    </row>
    <row r="1795" spans="5:8" x14ac:dyDescent="0.2">
      <c r="E1795" s="95"/>
      <c r="F1795" s="95"/>
      <c r="G1795" s="95"/>
      <c r="H1795" s="95"/>
    </row>
    <row r="1796" spans="5:8" x14ac:dyDescent="0.2">
      <c r="E1796" s="95"/>
      <c r="F1796" s="95"/>
      <c r="G1796" s="95"/>
      <c r="H1796" s="95"/>
    </row>
    <row r="1797" spans="5:8" x14ac:dyDescent="0.2">
      <c r="E1797" s="95"/>
      <c r="F1797" s="95"/>
      <c r="G1797" s="95"/>
      <c r="H1797" s="95"/>
    </row>
    <row r="1798" spans="5:8" x14ac:dyDescent="0.2">
      <c r="E1798" s="95"/>
      <c r="F1798" s="95"/>
      <c r="G1798" s="95"/>
      <c r="H1798" s="95"/>
    </row>
    <row r="1799" spans="5:8" x14ac:dyDescent="0.2">
      <c r="E1799" s="95"/>
      <c r="F1799" s="95"/>
      <c r="G1799" s="95"/>
      <c r="H1799" s="95"/>
    </row>
    <row r="1800" spans="5:8" x14ac:dyDescent="0.2">
      <c r="E1800" s="95"/>
      <c r="F1800" s="95"/>
      <c r="G1800" s="95"/>
      <c r="H1800" s="95"/>
    </row>
    <row r="1801" spans="5:8" x14ac:dyDescent="0.2">
      <c r="E1801" s="95"/>
      <c r="F1801" s="95"/>
      <c r="G1801" s="95"/>
      <c r="H1801" s="95"/>
    </row>
    <row r="1802" spans="5:8" x14ac:dyDescent="0.2">
      <c r="E1802" s="95"/>
      <c r="F1802" s="95"/>
      <c r="G1802" s="95"/>
      <c r="H1802" s="95"/>
    </row>
    <row r="1803" spans="5:8" x14ac:dyDescent="0.2">
      <c r="E1803" s="95"/>
      <c r="F1803" s="95"/>
      <c r="G1803" s="95"/>
      <c r="H1803" s="95"/>
    </row>
    <row r="1804" spans="5:8" x14ac:dyDescent="0.2">
      <c r="E1804" s="95"/>
      <c r="F1804" s="95"/>
      <c r="G1804" s="95"/>
      <c r="H1804" s="95"/>
    </row>
    <row r="1805" spans="5:8" x14ac:dyDescent="0.2">
      <c r="E1805" s="95"/>
      <c r="F1805" s="95"/>
      <c r="G1805" s="95"/>
      <c r="H1805" s="95"/>
    </row>
    <row r="1806" spans="5:8" x14ac:dyDescent="0.2">
      <c r="E1806" s="95"/>
      <c r="F1806" s="95"/>
      <c r="G1806" s="95"/>
      <c r="H1806" s="95"/>
    </row>
    <row r="1807" spans="5:8" x14ac:dyDescent="0.2">
      <c r="E1807" s="95"/>
      <c r="F1807" s="95"/>
      <c r="G1807" s="95"/>
      <c r="H1807" s="95"/>
    </row>
    <row r="1808" spans="5:8" x14ac:dyDescent="0.2">
      <c r="E1808" s="95"/>
      <c r="F1808" s="95"/>
      <c r="G1808" s="95"/>
      <c r="H1808" s="95"/>
    </row>
    <row r="1809" spans="5:8" x14ac:dyDescent="0.2">
      <c r="E1809" s="95"/>
      <c r="F1809" s="95"/>
      <c r="G1809" s="95"/>
      <c r="H1809" s="95"/>
    </row>
    <row r="1810" spans="5:8" x14ac:dyDescent="0.2">
      <c r="E1810" s="95"/>
      <c r="F1810" s="95"/>
      <c r="G1810" s="95"/>
      <c r="H1810" s="95"/>
    </row>
    <row r="1811" spans="5:8" x14ac:dyDescent="0.2">
      <c r="E1811" s="95"/>
      <c r="F1811" s="95"/>
      <c r="G1811" s="95"/>
      <c r="H1811" s="95"/>
    </row>
    <row r="1812" spans="5:8" x14ac:dyDescent="0.2">
      <c r="E1812" s="95"/>
      <c r="F1812" s="95"/>
      <c r="G1812" s="95"/>
      <c r="H1812" s="95"/>
    </row>
    <row r="1813" spans="5:8" x14ac:dyDescent="0.2">
      <c r="E1813" s="95"/>
      <c r="F1813" s="95"/>
      <c r="G1813" s="95"/>
      <c r="H1813" s="95"/>
    </row>
    <row r="1814" spans="5:8" x14ac:dyDescent="0.2">
      <c r="E1814" s="95"/>
      <c r="F1814" s="95"/>
      <c r="G1814" s="95"/>
      <c r="H1814" s="95"/>
    </row>
    <row r="1815" spans="5:8" x14ac:dyDescent="0.2">
      <c r="E1815" s="95"/>
      <c r="F1815" s="95"/>
      <c r="G1815" s="95"/>
      <c r="H1815" s="95"/>
    </row>
    <row r="1816" spans="5:8" x14ac:dyDescent="0.2">
      <c r="E1816" s="95"/>
      <c r="F1816" s="95"/>
      <c r="G1816" s="95"/>
      <c r="H1816" s="95"/>
    </row>
    <row r="1817" spans="5:8" x14ac:dyDescent="0.2">
      <c r="E1817" s="95"/>
      <c r="F1817" s="95"/>
      <c r="G1817" s="95"/>
      <c r="H1817" s="95"/>
    </row>
    <row r="1818" spans="5:8" x14ac:dyDescent="0.2">
      <c r="E1818" s="95"/>
      <c r="F1818" s="95"/>
      <c r="G1818" s="95"/>
      <c r="H1818" s="95"/>
    </row>
    <row r="1819" spans="5:8" x14ac:dyDescent="0.2">
      <c r="E1819" s="95"/>
      <c r="F1819" s="95"/>
      <c r="G1819" s="95"/>
      <c r="H1819" s="95"/>
    </row>
    <row r="1820" spans="5:8" x14ac:dyDescent="0.2">
      <c r="E1820" s="95"/>
      <c r="F1820" s="95"/>
      <c r="G1820" s="95"/>
      <c r="H1820" s="95"/>
    </row>
    <row r="1821" spans="5:8" x14ac:dyDescent="0.2">
      <c r="E1821" s="95"/>
      <c r="F1821" s="95"/>
      <c r="G1821" s="95"/>
      <c r="H1821" s="95"/>
    </row>
    <row r="1822" spans="5:8" x14ac:dyDescent="0.2">
      <c r="E1822" s="95"/>
      <c r="F1822" s="95"/>
      <c r="G1822" s="95"/>
      <c r="H1822" s="95"/>
    </row>
    <row r="1823" spans="5:8" x14ac:dyDescent="0.2">
      <c r="E1823" s="95"/>
      <c r="F1823" s="95"/>
      <c r="G1823" s="95"/>
      <c r="H1823" s="95"/>
    </row>
    <row r="1824" spans="5:8" x14ac:dyDescent="0.2">
      <c r="E1824" s="95"/>
      <c r="F1824" s="95"/>
      <c r="G1824" s="95"/>
      <c r="H1824" s="95"/>
    </row>
    <row r="1825" spans="5:8" x14ac:dyDescent="0.2">
      <c r="E1825" s="95"/>
      <c r="F1825" s="95"/>
      <c r="G1825" s="95"/>
      <c r="H1825" s="95"/>
    </row>
    <row r="1826" spans="5:8" x14ac:dyDescent="0.2">
      <c r="E1826" s="95"/>
      <c r="F1826" s="95"/>
      <c r="G1826" s="95"/>
      <c r="H1826" s="95"/>
    </row>
    <row r="1827" spans="5:8" x14ac:dyDescent="0.2">
      <c r="E1827" s="95"/>
      <c r="F1827" s="95"/>
      <c r="G1827" s="95"/>
      <c r="H1827" s="95"/>
    </row>
    <row r="1828" spans="5:8" x14ac:dyDescent="0.2">
      <c r="E1828" s="95"/>
      <c r="F1828" s="95"/>
      <c r="G1828" s="95"/>
      <c r="H1828" s="95"/>
    </row>
    <row r="1829" spans="5:8" x14ac:dyDescent="0.2">
      <c r="E1829" s="95"/>
      <c r="F1829" s="95"/>
      <c r="G1829" s="95"/>
      <c r="H1829" s="95"/>
    </row>
    <row r="1830" spans="5:8" x14ac:dyDescent="0.2">
      <c r="E1830" s="95"/>
      <c r="F1830" s="95"/>
      <c r="G1830" s="95"/>
      <c r="H1830" s="95"/>
    </row>
    <row r="1831" spans="5:8" x14ac:dyDescent="0.2">
      <c r="E1831" s="95"/>
      <c r="F1831" s="95"/>
      <c r="G1831" s="95"/>
      <c r="H1831" s="95"/>
    </row>
    <row r="1832" spans="5:8" x14ac:dyDescent="0.2">
      <c r="E1832" s="95"/>
      <c r="F1832" s="95"/>
      <c r="G1832" s="95"/>
      <c r="H1832" s="95"/>
    </row>
    <row r="1833" spans="5:8" x14ac:dyDescent="0.2">
      <c r="E1833" s="95"/>
      <c r="F1833" s="95"/>
      <c r="G1833" s="95"/>
      <c r="H1833" s="95"/>
    </row>
    <row r="1834" spans="5:8" x14ac:dyDescent="0.2">
      <c r="E1834" s="95"/>
      <c r="F1834" s="95"/>
      <c r="G1834" s="95"/>
      <c r="H1834" s="95"/>
    </row>
    <row r="1835" spans="5:8" x14ac:dyDescent="0.2">
      <c r="E1835" s="95"/>
      <c r="F1835" s="95"/>
      <c r="G1835" s="95"/>
      <c r="H1835" s="95"/>
    </row>
    <row r="1836" spans="5:8" x14ac:dyDescent="0.2">
      <c r="E1836" s="95"/>
      <c r="F1836" s="95"/>
      <c r="G1836" s="95"/>
      <c r="H1836" s="95"/>
    </row>
    <row r="1837" spans="5:8" x14ac:dyDescent="0.2">
      <c r="E1837" s="95"/>
      <c r="F1837" s="95"/>
      <c r="G1837" s="95"/>
      <c r="H1837" s="95"/>
    </row>
    <row r="1838" spans="5:8" x14ac:dyDescent="0.2">
      <c r="E1838" s="95"/>
      <c r="F1838" s="95"/>
      <c r="G1838" s="95"/>
      <c r="H1838" s="95"/>
    </row>
    <row r="1839" spans="5:8" x14ac:dyDescent="0.2">
      <c r="E1839" s="95"/>
      <c r="F1839" s="95"/>
      <c r="G1839" s="95"/>
      <c r="H1839" s="95"/>
    </row>
    <row r="1840" spans="5:8" x14ac:dyDescent="0.2">
      <c r="E1840" s="95"/>
      <c r="F1840" s="95"/>
      <c r="G1840" s="95"/>
      <c r="H1840" s="95"/>
    </row>
    <row r="1841" spans="5:8" x14ac:dyDescent="0.2">
      <c r="E1841" s="95"/>
      <c r="F1841" s="95"/>
      <c r="G1841" s="95"/>
      <c r="H1841" s="95"/>
    </row>
    <row r="1842" spans="5:8" x14ac:dyDescent="0.2">
      <c r="E1842" s="95"/>
      <c r="F1842" s="95"/>
      <c r="G1842" s="95"/>
      <c r="H1842" s="95"/>
    </row>
    <row r="1843" spans="5:8" x14ac:dyDescent="0.2">
      <c r="E1843" s="95"/>
      <c r="F1843" s="95"/>
      <c r="G1843" s="95"/>
      <c r="H1843" s="95"/>
    </row>
    <row r="1844" spans="5:8" x14ac:dyDescent="0.2">
      <c r="E1844" s="95"/>
      <c r="F1844" s="95"/>
      <c r="G1844" s="95"/>
      <c r="H1844" s="95"/>
    </row>
    <row r="1845" spans="5:8" x14ac:dyDescent="0.2">
      <c r="E1845" s="95"/>
      <c r="F1845" s="95"/>
      <c r="G1845" s="95"/>
      <c r="H1845" s="95"/>
    </row>
    <row r="1846" spans="5:8" x14ac:dyDescent="0.2">
      <c r="E1846" s="95"/>
      <c r="F1846" s="95"/>
      <c r="G1846" s="95"/>
      <c r="H1846" s="95"/>
    </row>
    <row r="1847" spans="5:8" x14ac:dyDescent="0.2">
      <c r="E1847" s="95"/>
      <c r="F1847" s="95"/>
      <c r="G1847" s="95"/>
      <c r="H1847" s="95"/>
    </row>
    <row r="1848" spans="5:8" x14ac:dyDescent="0.2">
      <c r="E1848" s="95"/>
      <c r="F1848" s="95"/>
      <c r="G1848" s="95"/>
      <c r="H1848" s="95"/>
    </row>
    <row r="1849" spans="5:8" x14ac:dyDescent="0.2">
      <c r="E1849" s="95"/>
      <c r="F1849" s="95"/>
      <c r="G1849" s="95"/>
      <c r="H1849" s="95"/>
    </row>
    <row r="1850" spans="5:8" x14ac:dyDescent="0.2">
      <c r="E1850" s="95"/>
      <c r="F1850" s="95"/>
      <c r="G1850" s="95"/>
      <c r="H1850" s="95"/>
    </row>
    <row r="1851" spans="5:8" x14ac:dyDescent="0.2">
      <c r="E1851" s="95"/>
      <c r="F1851" s="95"/>
      <c r="G1851" s="95"/>
      <c r="H1851" s="95"/>
    </row>
    <row r="1852" spans="5:8" x14ac:dyDescent="0.2">
      <c r="E1852" s="95"/>
      <c r="F1852" s="95"/>
      <c r="G1852" s="95"/>
      <c r="H1852" s="95"/>
    </row>
    <row r="1853" spans="5:8" x14ac:dyDescent="0.2">
      <c r="E1853" s="95"/>
      <c r="F1853" s="95"/>
      <c r="G1853" s="95"/>
      <c r="H1853" s="95"/>
    </row>
    <row r="1854" spans="5:8" x14ac:dyDescent="0.2">
      <c r="E1854" s="95"/>
      <c r="F1854" s="95"/>
      <c r="G1854" s="95"/>
      <c r="H1854" s="95"/>
    </row>
    <row r="1855" spans="5:8" x14ac:dyDescent="0.2">
      <c r="E1855" s="95"/>
      <c r="F1855" s="95"/>
      <c r="G1855" s="95"/>
      <c r="H1855" s="95"/>
    </row>
    <row r="1856" spans="5:8" x14ac:dyDescent="0.2">
      <c r="E1856" s="95"/>
      <c r="F1856" s="95"/>
      <c r="G1856" s="95"/>
      <c r="H1856" s="95"/>
    </row>
    <row r="1857" spans="5:8" x14ac:dyDescent="0.2">
      <c r="E1857" s="95"/>
      <c r="F1857" s="95"/>
      <c r="G1857" s="95"/>
      <c r="H1857" s="95"/>
    </row>
    <row r="1858" spans="5:8" x14ac:dyDescent="0.2">
      <c r="E1858" s="95"/>
      <c r="F1858" s="95"/>
      <c r="G1858" s="95"/>
      <c r="H1858" s="95"/>
    </row>
    <row r="1859" spans="5:8" x14ac:dyDescent="0.2">
      <c r="E1859" s="95"/>
      <c r="F1859" s="95"/>
      <c r="G1859" s="95"/>
      <c r="H1859" s="95"/>
    </row>
    <row r="1860" spans="5:8" x14ac:dyDescent="0.2">
      <c r="E1860" s="95"/>
      <c r="F1860" s="95"/>
      <c r="G1860" s="95"/>
      <c r="H1860" s="95"/>
    </row>
    <row r="1861" spans="5:8" x14ac:dyDescent="0.2">
      <c r="E1861" s="95"/>
      <c r="F1861" s="95"/>
      <c r="G1861" s="95"/>
      <c r="H1861" s="95"/>
    </row>
    <row r="1862" spans="5:8" x14ac:dyDescent="0.2">
      <c r="E1862" s="95"/>
      <c r="F1862" s="95"/>
      <c r="G1862" s="95"/>
      <c r="H1862" s="95"/>
    </row>
    <row r="1863" spans="5:8" x14ac:dyDescent="0.2">
      <c r="E1863" s="95"/>
      <c r="F1863" s="95"/>
      <c r="G1863" s="95"/>
      <c r="H1863" s="95"/>
    </row>
    <row r="1864" spans="5:8" x14ac:dyDescent="0.2">
      <c r="E1864" s="95"/>
      <c r="F1864" s="95"/>
      <c r="G1864" s="95"/>
      <c r="H1864" s="95"/>
    </row>
    <row r="1865" spans="5:8" x14ac:dyDescent="0.2">
      <c r="E1865" s="95"/>
      <c r="F1865" s="95"/>
      <c r="G1865" s="95"/>
      <c r="H1865" s="95"/>
    </row>
    <row r="1866" spans="5:8" x14ac:dyDescent="0.2">
      <c r="E1866" s="95"/>
      <c r="F1866" s="95"/>
      <c r="G1866" s="95"/>
      <c r="H1866" s="95"/>
    </row>
    <row r="1867" spans="5:8" x14ac:dyDescent="0.2">
      <c r="E1867" s="95"/>
      <c r="F1867" s="95"/>
      <c r="G1867" s="95"/>
      <c r="H1867" s="95"/>
    </row>
    <row r="1868" spans="5:8" x14ac:dyDescent="0.2">
      <c r="E1868" s="95"/>
      <c r="F1868" s="95"/>
      <c r="G1868" s="95"/>
      <c r="H1868" s="95"/>
    </row>
    <row r="1869" spans="5:8" x14ac:dyDescent="0.2">
      <c r="E1869" s="95"/>
      <c r="F1869" s="95"/>
      <c r="G1869" s="95"/>
      <c r="H1869" s="95"/>
    </row>
    <row r="1870" spans="5:8" x14ac:dyDescent="0.2">
      <c r="E1870" s="95"/>
      <c r="F1870" s="95"/>
      <c r="G1870" s="95"/>
      <c r="H1870" s="95"/>
    </row>
    <row r="1871" spans="5:8" x14ac:dyDescent="0.2">
      <c r="E1871" s="95"/>
      <c r="F1871" s="95"/>
      <c r="G1871" s="95"/>
      <c r="H1871" s="95"/>
    </row>
    <row r="1872" spans="5:8" x14ac:dyDescent="0.2">
      <c r="E1872" s="95"/>
      <c r="F1872" s="95"/>
      <c r="G1872" s="95"/>
      <c r="H1872" s="95"/>
    </row>
    <row r="1873" spans="5:8" x14ac:dyDescent="0.2">
      <c r="E1873" s="95"/>
      <c r="F1873" s="95"/>
      <c r="G1873" s="95"/>
      <c r="H1873" s="95"/>
    </row>
    <row r="1874" spans="5:8" x14ac:dyDescent="0.2">
      <c r="E1874" s="95"/>
      <c r="F1874" s="95"/>
      <c r="G1874" s="95"/>
      <c r="H1874" s="95"/>
    </row>
    <row r="1875" spans="5:8" x14ac:dyDescent="0.2">
      <c r="E1875" s="95"/>
      <c r="F1875" s="95"/>
      <c r="G1875" s="95"/>
      <c r="H1875" s="95"/>
    </row>
    <row r="1876" spans="5:8" x14ac:dyDescent="0.2">
      <c r="E1876" s="95"/>
      <c r="F1876" s="95"/>
      <c r="G1876" s="95"/>
      <c r="H1876" s="95"/>
    </row>
    <row r="1877" spans="5:8" x14ac:dyDescent="0.2">
      <c r="E1877" s="95"/>
      <c r="F1877" s="95"/>
      <c r="G1877" s="95"/>
      <c r="H1877" s="95"/>
    </row>
    <row r="1878" spans="5:8" x14ac:dyDescent="0.2">
      <c r="E1878" s="95"/>
      <c r="F1878" s="95"/>
      <c r="G1878" s="95"/>
      <c r="H1878" s="95"/>
    </row>
    <row r="1879" spans="5:8" x14ac:dyDescent="0.2">
      <c r="E1879" s="95"/>
      <c r="F1879" s="95"/>
      <c r="G1879" s="95"/>
      <c r="H1879" s="95"/>
    </row>
    <row r="1880" spans="5:8" x14ac:dyDescent="0.2">
      <c r="E1880" s="95"/>
      <c r="F1880" s="95"/>
      <c r="G1880" s="95"/>
      <c r="H1880" s="95"/>
    </row>
    <row r="1881" spans="5:8" x14ac:dyDescent="0.2">
      <c r="E1881" s="95"/>
      <c r="F1881" s="95"/>
      <c r="G1881" s="95"/>
      <c r="H1881" s="95"/>
    </row>
    <row r="1882" spans="5:8" x14ac:dyDescent="0.2">
      <c r="E1882" s="95"/>
      <c r="F1882" s="95"/>
      <c r="G1882" s="95"/>
      <c r="H1882" s="95"/>
    </row>
    <row r="1883" spans="5:8" x14ac:dyDescent="0.2">
      <c r="E1883" s="95"/>
      <c r="F1883" s="95"/>
      <c r="G1883" s="95"/>
      <c r="H1883" s="95"/>
    </row>
    <row r="1884" spans="5:8" x14ac:dyDescent="0.2">
      <c r="E1884" s="95"/>
      <c r="F1884" s="95"/>
      <c r="G1884" s="95"/>
      <c r="H1884" s="95"/>
    </row>
    <row r="1885" spans="5:8" x14ac:dyDescent="0.2">
      <c r="E1885" s="95"/>
      <c r="F1885" s="95"/>
      <c r="G1885" s="95"/>
      <c r="H1885" s="95"/>
    </row>
    <row r="1886" spans="5:8" x14ac:dyDescent="0.2">
      <c r="E1886" s="95"/>
      <c r="F1886" s="95"/>
      <c r="G1886" s="95"/>
      <c r="H1886" s="95"/>
    </row>
    <row r="1887" spans="5:8" x14ac:dyDescent="0.2">
      <c r="E1887" s="95"/>
      <c r="F1887" s="95"/>
      <c r="G1887" s="95"/>
      <c r="H1887" s="95"/>
    </row>
    <row r="1888" spans="5:8" x14ac:dyDescent="0.2">
      <c r="E1888" s="95"/>
      <c r="F1888" s="95"/>
      <c r="G1888" s="95"/>
      <c r="H1888" s="95"/>
    </row>
    <row r="1889" spans="5:8" x14ac:dyDescent="0.2">
      <c r="E1889" s="95"/>
      <c r="F1889" s="95"/>
      <c r="G1889" s="95"/>
      <c r="H1889" s="95"/>
    </row>
    <row r="1890" spans="5:8" x14ac:dyDescent="0.2">
      <c r="E1890" s="95"/>
      <c r="F1890" s="95"/>
      <c r="G1890" s="95"/>
      <c r="H1890" s="95"/>
    </row>
    <row r="1891" spans="5:8" x14ac:dyDescent="0.2">
      <c r="E1891" s="95"/>
      <c r="F1891" s="95"/>
      <c r="G1891" s="95"/>
      <c r="H1891" s="95"/>
    </row>
    <row r="1892" spans="5:8" x14ac:dyDescent="0.2">
      <c r="E1892" s="95"/>
      <c r="F1892" s="95"/>
      <c r="G1892" s="95"/>
      <c r="H1892" s="95"/>
    </row>
    <row r="1893" spans="5:8" x14ac:dyDescent="0.2">
      <c r="E1893" s="95"/>
      <c r="F1893" s="95"/>
      <c r="G1893" s="95"/>
      <c r="H1893" s="95"/>
    </row>
    <row r="1894" spans="5:8" x14ac:dyDescent="0.2">
      <c r="E1894" s="95"/>
      <c r="F1894" s="95"/>
      <c r="G1894" s="95"/>
      <c r="H1894" s="95"/>
    </row>
    <row r="1895" spans="5:8" x14ac:dyDescent="0.2">
      <c r="E1895" s="95"/>
      <c r="F1895" s="95"/>
      <c r="G1895" s="95"/>
      <c r="H1895" s="95"/>
    </row>
    <row r="1896" spans="5:8" x14ac:dyDescent="0.2">
      <c r="E1896" s="95"/>
      <c r="F1896" s="95"/>
      <c r="G1896" s="95"/>
      <c r="H1896" s="95"/>
    </row>
    <row r="1897" spans="5:8" x14ac:dyDescent="0.2">
      <c r="E1897" s="95"/>
      <c r="F1897" s="95"/>
      <c r="G1897" s="95"/>
      <c r="H1897" s="95"/>
    </row>
    <row r="1898" spans="5:8" x14ac:dyDescent="0.2">
      <c r="E1898" s="95"/>
      <c r="F1898" s="95"/>
      <c r="G1898" s="95"/>
      <c r="H1898" s="95"/>
    </row>
    <row r="1899" spans="5:8" x14ac:dyDescent="0.2">
      <c r="E1899" s="95"/>
      <c r="F1899" s="95"/>
      <c r="G1899" s="95"/>
      <c r="H1899" s="95"/>
    </row>
    <row r="1900" spans="5:8" x14ac:dyDescent="0.2">
      <c r="E1900" s="95"/>
      <c r="F1900" s="95"/>
      <c r="G1900" s="95"/>
      <c r="H1900" s="95"/>
    </row>
    <row r="1901" spans="5:8" x14ac:dyDescent="0.2">
      <c r="E1901" s="95"/>
      <c r="F1901" s="95"/>
      <c r="G1901" s="95"/>
      <c r="H1901" s="95"/>
    </row>
    <row r="1902" spans="5:8" x14ac:dyDescent="0.2">
      <c r="E1902" s="95"/>
      <c r="F1902" s="95"/>
      <c r="G1902" s="95"/>
      <c r="H1902" s="95"/>
    </row>
    <row r="1903" spans="5:8" x14ac:dyDescent="0.2">
      <c r="E1903" s="95"/>
      <c r="F1903" s="95"/>
      <c r="G1903" s="95"/>
      <c r="H1903" s="95"/>
    </row>
    <row r="1904" spans="5:8" x14ac:dyDescent="0.2">
      <c r="E1904" s="95"/>
      <c r="F1904" s="95"/>
      <c r="G1904" s="95"/>
      <c r="H1904" s="95"/>
    </row>
    <row r="1905" spans="5:8" x14ac:dyDescent="0.2">
      <c r="E1905" s="95"/>
      <c r="F1905" s="95"/>
      <c r="G1905" s="95"/>
      <c r="H1905" s="95"/>
    </row>
    <row r="1906" spans="5:8" x14ac:dyDescent="0.2">
      <c r="E1906" s="95"/>
      <c r="F1906" s="95"/>
      <c r="G1906" s="95"/>
      <c r="H1906" s="95"/>
    </row>
    <row r="1907" spans="5:8" x14ac:dyDescent="0.2">
      <c r="E1907" s="95"/>
      <c r="F1907" s="95"/>
      <c r="G1907" s="95"/>
      <c r="H1907" s="95"/>
    </row>
    <row r="1908" spans="5:8" x14ac:dyDescent="0.2">
      <c r="E1908" s="95"/>
      <c r="F1908" s="95"/>
      <c r="G1908" s="95"/>
      <c r="H1908" s="95"/>
    </row>
    <row r="1909" spans="5:8" x14ac:dyDescent="0.2">
      <c r="E1909" s="95"/>
      <c r="F1909" s="95"/>
      <c r="G1909" s="95"/>
      <c r="H1909" s="95"/>
    </row>
    <row r="1910" spans="5:8" x14ac:dyDescent="0.2">
      <c r="E1910" s="95"/>
      <c r="F1910" s="95"/>
      <c r="G1910" s="95"/>
      <c r="H1910" s="95"/>
    </row>
    <row r="1911" spans="5:8" x14ac:dyDescent="0.2">
      <c r="E1911" s="95"/>
      <c r="F1911" s="95"/>
      <c r="G1911" s="95"/>
      <c r="H1911" s="95"/>
    </row>
    <row r="1912" spans="5:8" x14ac:dyDescent="0.2">
      <c r="E1912" s="95"/>
      <c r="F1912" s="95"/>
      <c r="G1912" s="95"/>
      <c r="H1912" s="95"/>
    </row>
    <row r="1913" spans="5:8" x14ac:dyDescent="0.2">
      <c r="E1913" s="95"/>
      <c r="F1913" s="95"/>
      <c r="G1913" s="95"/>
      <c r="H1913" s="95"/>
    </row>
    <row r="1914" spans="5:8" x14ac:dyDescent="0.2">
      <c r="E1914" s="95"/>
      <c r="F1914" s="95"/>
      <c r="G1914" s="95"/>
      <c r="H1914" s="95"/>
    </row>
    <row r="1915" spans="5:8" x14ac:dyDescent="0.2">
      <c r="E1915" s="95"/>
      <c r="F1915" s="95"/>
      <c r="G1915" s="95"/>
      <c r="H1915" s="95"/>
    </row>
    <row r="1916" spans="5:8" x14ac:dyDescent="0.2">
      <c r="E1916" s="95"/>
      <c r="F1916" s="95"/>
      <c r="G1916" s="95"/>
      <c r="H1916" s="95"/>
    </row>
    <row r="1917" spans="5:8" x14ac:dyDescent="0.2">
      <c r="E1917" s="95"/>
      <c r="F1917" s="95"/>
      <c r="G1917" s="95"/>
      <c r="H1917" s="95"/>
    </row>
    <row r="1918" spans="5:8" x14ac:dyDescent="0.2">
      <c r="E1918" s="95"/>
      <c r="F1918" s="95"/>
      <c r="G1918" s="95"/>
      <c r="H1918" s="95"/>
    </row>
    <row r="1919" spans="5:8" x14ac:dyDescent="0.2">
      <c r="E1919" s="95"/>
      <c r="F1919" s="95"/>
      <c r="G1919" s="95"/>
      <c r="H1919" s="95"/>
    </row>
    <row r="1920" spans="5:8" x14ac:dyDescent="0.2">
      <c r="E1920" s="95"/>
      <c r="F1920" s="95"/>
      <c r="G1920" s="95"/>
      <c r="H1920" s="95"/>
    </row>
    <row r="1921" spans="5:8" x14ac:dyDescent="0.2">
      <c r="E1921" s="95"/>
      <c r="F1921" s="95"/>
      <c r="G1921" s="95"/>
      <c r="H1921" s="95"/>
    </row>
    <row r="1922" spans="5:8" x14ac:dyDescent="0.2">
      <c r="E1922" s="95"/>
      <c r="F1922" s="95"/>
      <c r="G1922" s="95"/>
      <c r="H1922" s="95"/>
    </row>
    <row r="1923" spans="5:8" x14ac:dyDescent="0.2">
      <c r="E1923" s="95"/>
      <c r="F1923" s="95"/>
      <c r="G1923" s="95"/>
      <c r="H1923" s="95"/>
    </row>
    <row r="1924" spans="5:8" x14ac:dyDescent="0.2">
      <c r="E1924" s="95"/>
      <c r="F1924" s="95"/>
      <c r="G1924" s="95"/>
      <c r="H1924" s="95"/>
    </row>
    <row r="1925" spans="5:8" x14ac:dyDescent="0.2">
      <c r="E1925" s="95"/>
      <c r="F1925" s="95"/>
      <c r="G1925" s="95"/>
      <c r="H1925" s="95"/>
    </row>
    <row r="1926" spans="5:8" x14ac:dyDescent="0.2">
      <c r="E1926" s="95"/>
      <c r="F1926" s="95"/>
      <c r="G1926" s="95"/>
      <c r="H1926" s="95"/>
    </row>
    <row r="1927" spans="5:8" x14ac:dyDescent="0.2">
      <c r="E1927" s="95"/>
      <c r="F1927" s="95"/>
      <c r="G1927" s="95"/>
      <c r="H1927" s="95"/>
    </row>
    <row r="1928" spans="5:8" x14ac:dyDescent="0.2">
      <c r="E1928" s="95"/>
      <c r="F1928" s="95"/>
      <c r="G1928" s="95"/>
      <c r="H1928" s="95"/>
    </row>
    <row r="1929" spans="5:8" x14ac:dyDescent="0.2">
      <c r="E1929" s="95"/>
      <c r="F1929" s="95"/>
      <c r="G1929" s="95"/>
      <c r="H1929" s="95"/>
    </row>
    <row r="1930" spans="5:8" x14ac:dyDescent="0.2">
      <c r="E1930" s="95"/>
      <c r="F1930" s="95"/>
      <c r="G1930" s="95"/>
      <c r="H1930" s="95"/>
    </row>
    <row r="1931" spans="5:8" x14ac:dyDescent="0.2">
      <c r="E1931" s="95"/>
      <c r="F1931" s="95"/>
      <c r="G1931" s="95"/>
      <c r="H1931" s="95"/>
    </row>
    <row r="1932" spans="5:8" x14ac:dyDescent="0.2">
      <c r="E1932" s="95"/>
      <c r="F1932" s="95"/>
      <c r="G1932" s="95"/>
      <c r="H1932" s="95"/>
    </row>
    <row r="1933" spans="5:8" x14ac:dyDescent="0.2">
      <c r="E1933" s="95"/>
      <c r="F1933" s="95"/>
      <c r="G1933" s="95"/>
      <c r="H1933" s="95"/>
    </row>
    <row r="1934" spans="5:8" x14ac:dyDescent="0.2">
      <c r="E1934" s="95"/>
      <c r="F1934" s="95"/>
      <c r="G1934" s="95"/>
      <c r="H1934" s="95"/>
    </row>
    <row r="1935" spans="5:8" x14ac:dyDescent="0.2">
      <c r="E1935" s="95"/>
      <c r="F1935" s="95"/>
      <c r="G1935" s="95"/>
      <c r="H1935" s="95"/>
    </row>
    <row r="1936" spans="5:8" x14ac:dyDescent="0.2">
      <c r="E1936" s="95"/>
      <c r="F1936" s="95"/>
      <c r="G1936" s="95"/>
      <c r="H1936" s="95"/>
    </row>
    <row r="1937" spans="5:8" x14ac:dyDescent="0.2">
      <c r="E1937" s="95"/>
      <c r="F1937" s="95"/>
      <c r="G1937" s="95"/>
      <c r="H1937" s="95"/>
    </row>
    <row r="1938" spans="5:8" x14ac:dyDescent="0.2">
      <c r="E1938" s="95"/>
      <c r="F1938" s="95"/>
      <c r="G1938" s="95"/>
      <c r="H1938" s="95"/>
    </row>
    <row r="1939" spans="5:8" x14ac:dyDescent="0.2">
      <c r="E1939" s="95"/>
      <c r="F1939" s="95"/>
      <c r="G1939" s="95"/>
      <c r="H1939" s="95"/>
    </row>
    <row r="1940" spans="5:8" x14ac:dyDescent="0.2">
      <c r="E1940" s="95"/>
      <c r="F1940" s="95"/>
      <c r="G1940" s="95"/>
      <c r="H1940" s="95"/>
    </row>
    <row r="1941" spans="5:8" x14ac:dyDescent="0.2">
      <c r="E1941" s="95"/>
      <c r="F1941" s="95"/>
      <c r="G1941" s="95"/>
      <c r="H1941" s="95"/>
    </row>
    <row r="1942" spans="5:8" x14ac:dyDescent="0.2">
      <c r="E1942" s="95"/>
      <c r="F1942" s="95"/>
      <c r="G1942" s="95"/>
      <c r="H1942" s="95"/>
    </row>
    <row r="1943" spans="5:8" x14ac:dyDescent="0.2">
      <c r="E1943" s="95"/>
      <c r="F1943" s="95"/>
      <c r="G1943" s="95"/>
      <c r="H1943" s="95"/>
    </row>
    <row r="1944" spans="5:8" x14ac:dyDescent="0.2">
      <c r="E1944" s="95"/>
      <c r="F1944" s="95"/>
      <c r="G1944" s="95"/>
      <c r="H1944" s="95"/>
    </row>
    <row r="1945" spans="5:8" x14ac:dyDescent="0.2">
      <c r="E1945" s="95"/>
      <c r="F1945" s="95"/>
      <c r="G1945" s="95"/>
      <c r="H1945" s="95"/>
    </row>
    <row r="1946" spans="5:8" x14ac:dyDescent="0.2">
      <c r="E1946" s="95"/>
      <c r="F1946" s="95"/>
      <c r="G1946" s="95"/>
      <c r="H1946" s="95"/>
    </row>
    <row r="1947" spans="5:8" x14ac:dyDescent="0.2">
      <c r="E1947" s="95"/>
      <c r="F1947" s="95"/>
      <c r="G1947" s="95"/>
      <c r="H1947" s="95"/>
    </row>
    <row r="1948" spans="5:8" x14ac:dyDescent="0.2">
      <c r="E1948" s="95"/>
      <c r="F1948" s="95"/>
      <c r="G1948" s="95"/>
      <c r="H1948" s="95"/>
    </row>
    <row r="1949" spans="5:8" x14ac:dyDescent="0.2">
      <c r="E1949" s="95"/>
      <c r="F1949" s="95"/>
      <c r="G1949" s="95"/>
      <c r="H1949" s="95"/>
    </row>
    <row r="1950" spans="5:8" x14ac:dyDescent="0.2">
      <c r="E1950" s="95"/>
      <c r="F1950" s="95"/>
      <c r="G1950" s="95"/>
      <c r="H1950" s="95"/>
    </row>
    <row r="1951" spans="5:8" x14ac:dyDescent="0.2">
      <c r="E1951" s="95"/>
      <c r="F1951" s="95"/>
      <c r="G1951" s="95"/>
      <c r="H1951" s="95"/>
    </row>
    <row r="1952" spans="5:8" x14ac:dyDescent="0.2">
      <c r="E1952" s="95"/>
      <c r="F1952" s="95"/>
      <c r="G1952" s="95"/>
      <c r="H1952" s="95"/>
    </row>
    <row r="1953" spans="5:8" x14ac:dyDescent="0.2">
      <c r="E1953" s="95"/>
      <c r="F1953" s="95"/>
      <c r="G1953" s="95"/>
      <c r="H1953" s="95"/>
    </row>
    <row r="1954" spans="5:8" x14ac:dyDescent="0.2">
      <c r="E1954" s="95"/>
      <c r="F1954" s="95"/>
      <c r="G1954" s="95"/>
      <c r="H1954" s="95"/>
    </row>
    <row r="1955" spans="5:8" x14ac:dyDescent="0.2">
      <c r="E1955" s="95"/>
      <c r="F1955" s="95"/>
      <c r="G1955" s="95"/>
      <c r="H1955" s="95"/>
    </row>
    <row r="1956" spans="5:8" x14ac:dyDescent="0.2">
      <c r="E1956" s="95"/>
      <c r="F1956" s="95"/>
      <c r="G1956" s="95"/>
      <c r="H1956" s="95"/>
    </row>
    <row r="1957" spans="5:8" x14ac:dyDescent="0.2">
      <c r="E1957" s="95"/>
      <c r="F1957" s="95"/>
      <c r="G1957" s="95"/>
      <c r="H1957" s="95"/>
    </row>
    <row r="1958" spans="5:8" x14ac:dyDescent="0.2">
      <c r="E1958" s="95"/>
      <c r="F1958" s="95"/>
      <c r="G1958" s="95"/>
      <c r="H1958" s="95"/>
    </row>
    <row r="1959" spans="5:8" x14ac:dyDescent="0.2">
      <c r="E1959" s="95"/>
      <c r="F1959" s="95"/>
      <c r="G1959" s="95"/>
      <c r="H1959" s="95"/>
    </row>
    <row r="1960" spans="5:8" x14ac:dyDescent="0.2">
      <c r="E1960" s="95"/>
      <c r="F1960" s="95"/>
      <c r="G1960" s="95"/>
      <c r="H1960" s="95"/>
    </row>
    <row r="1961" spans="5:8" x14ac:dyDescent="0.2">
      <c r="E1961" s="95"/>
      <c r="F1961" s="95"/>
      <c r="G1961" s="95"/>
      <c r="H1961" s="95"/>
    </row>
    <row r="1962" spans="5:8" x14ac:dyDescent="0.2">
      <c r="E1962" s="95"/>
      <c r="F1962" s="95"/>
      <c r="G1962" s="95"/>
      <c r="H1962" s="95"/>
    </row>
    <row r="1963" spans="5:8" x14ac:dyDescent="0.2">
      <c r="E1963" s="95"/>
      <c r="F1963" s="95"/>
      <c r="G1963" s="95"/>
      <c r="H1963" s="95"/>
    </row>
    <row r="1964" spans="5:8" x14ac:dyDescent="0.2">
      <c r="E1964" s="95"/>
      <c r="F1964" s="95"/>
      <c r="G1964" s="95"/>
      <c r="H1964" s="95"/>
    </row>
    <row r="1965" spans="5:8" x14ac:dyDescent="0.2">
      <c r="E1965" s="95"/>
      <c r="F1965" s="95"/>
      <c r="G1965" s="95"/>
      <c r="H1965" s="95"/>
    </row>
    <row r="1966" spans="5:8" x14ac:dyDescent="0.2">
      <c r="E1966" s="95"/>
      <c r="F1966" s="95"/>
      <c r="G1966" s="95"/>
      <c r="H1966" s="95"/>
    </row>
    <row r="1967" spans="5:8" x14ac:dyDescent="0.2">
      <c r="E1967" s="95"/>
      <c r="F1967" s="95"/>
      <c r="G1967" s="95"/>
      <c r="H1967" s="95"/>
    </row>
    <row r="1968" spans="5:8" x14ac:dyDescent="0.2">
      <c r="E1968" s="95"/>
      <c r="F1968" s="95"/>
      <c r="G1968" s="95"/>
      <c r="H1968" s="95"/>
    </row>
    <row r="1969" spans="5:8" x14ac:dyDescent="0.2">
      <c r="E1969" s="95"/>
      <c r="F1969" s="95"/>
      <c r="G1969" s="95"/>
      <c r="H1969" s="95"/>
    </row>
    <row r="1970" spans="5:8" x14ac:dyDescent="0.2">
      <c r="E1970" s="95"/>
      <c r="F1970" s="95"/>
      <c r="G1970" s="95"/>
      <c r="H1970" s="95"/>
    </row>
    <row r="1971" spans="5:8" x14ac:dyDescent="0.2">
      <c r="E1971" s="95"/>
      <c r="F1971" s="95"/>
      <c r="G1971" s="95"/>
      <c r="H1971" s="95"/>
    </row>
    <row r="1972" spans="5:8" x14ac:dyDescent="0.2">
      <c r="E1972" s="95"/>
      <c r="F1972" s="95"/>
      <c r="G1972" s="95"/>
      <c r="H1972" s="95"/>
    </row>
    <row r="1973" spans="5:8" x14ac:dyDescent="0.2">
      <c r="E1973" s="95"/>
      <c r="F1973" s="95"/>
      <c r="G1973" s="95"/>
      <c r="H1973" s="95"/>
    </row>
    <row r="1974" spans="5:8" x14ac:dyDescent="0.2">
      <c r="E1974" s="95"/>
      <c r="F1974" s="95"/>
      <c r="G1974" s="95"/>
      <c r="H1974" s="95"/>
    </row>
    <row r="1975" spans="5:8" x14ac:dyDescent="0.2">
      <c r="E1975" s="95"/>
      <c r="F1975" s="95"/>
      <c r="G1975" s="95"/>
      <c r="H1975" s="95"/>
    </row>
    <row r="1976" spans="5:8" x14ac:dyDescent="0.2">
      <c r="E1976" s="95"/>
      <c r="F1976" s="95"/>
      <c r="G1976" s="95"/>
      <c r="H1976" s="95"/>
    </row>
    <row r="1977" spans="5:8" x14ac:dyDescent="0.2">
      <c r="E1977" s="95"/>
      <c r="F1977" s="95"/>
      <c r="G1977" s="95"/>
      <c r="H1977" s="95"/>
    </row>
    <row r="1978" spans="5:8" x14ac:dyDescent="0.2">
      <c r="E1978" s="95"/>
      <c r="F1978" s="95"/>
      <c r="G1978" s="95"/>
      <c r="H1978" s="95"/>
    </row>
    <row r="1979" spans="5:8" x14ac:dyDescent="0.2">
      <c r="E1979" s="95"/>
      <c r="F1979" s="95"/>
      <c r="G1979" s="95"/>
      <c r="H1979" s="95"/>
    </row>
    <row r="1980" spans="5:8" x14ac:dyDescent="0.2">
      <c r="E1980" s="95"/>
      <c r="F1980" s="95"/>
      <c r="G1980" s="95"/>
      <c r="H1980" s="95"/>
    </row>
    <row r="1981" spans="5:8" x14ac:dyDescent="0.2">
      <c r="E1981" s="95"/>
      <c r="F1981" s="95"/>
      <c r="G1981" s="95"/>
      <c r="H1981" s="95"/>
    </row>
    <row r="1982" spans="5:8" x14ac:dyDescent="0.2">
      <c r="E1982" s="95"/>
      <c r="F1982" s="95"/>
      <c r="G1982" s="95"/>
      <c r="H1982" s="95"/>
    </row>
    <row r="1983" spans="5:8" x14ac:dyDescent="0.2">
      <c r="E1983" s="95"/>
      <c r="F1983" s="95"/>
      <c r="G1983" s="95"/>
      <c r="H1983" s="95"/>
    </row>
    <row r="1984" spans="5:8" x14ac:dyDescent="0.2">
      <c r="E1984" s="95"/>
      <c r="F1984" s="95"/>
      <c r="G1984" s="95"/>
      <c r="H1984" s="95"/>
    </row>
    <row r="1985" spans="5:8" x14ac:dyDescent="0.2">
      <c r="E1985" s="95"/>
      <c r="F1985" s="95"/>
      <c r="G1985" s="95"/>
      <c r="H1985" s="95"/>
    </row>
    <row r="1986" spans="5:8" x14ac:dyDescent="0.2">
      <c r="E1986" s="95"/>
      <c r="F1986" s="95"/>
      <c r="G1986" s="95"/>
      <c r="H1986" s="95"/>
    </row>
    <row r="1987" spans="5:8" x14ac:dyDescent="0.2">
      <c r="E1987" s="95"/>
      <c r="F1987" s="95"/>
      <c r="G1987" s="95"/>
      <c r="H1987" s="95"/>
    </row>
    <row r="1988" spans="5:8" x14ac:dyDescent="0.2">
      <c r="E1988" s="95"/>
      <c r="F1988" s="95"/>
      <c r="G1988" s="95"/>
      <c r="H1988" s="95"/>
    </row>
    <row r="1989" spans="5:8" x14ac:dyDescent="0.2">
      <c r="E1989" s="95"/>
      <c r="F1989" s="95"/>
      <c r="G1989" s="95"/>
      <c r="H1989" s="95"/>
    </row>
    <row r="1990" spans="5:8" x14ac:dyDescent="0.2">
      <c r="E1990" s="95"/>
      <c r="F1990" s="95"/>
      <c r="G1990" s="95"/>
      <c r="H1990" s="95"/>
    </row>
    <row r="1991" spans="5:8" x14ac:dyDescent="0.2">
      <c r="E1991" s="95"/>
      <c r="F1991" s="95"/>
      <c r="G1991" s="95"/>
      <c r="H1991" s="95"/>
    </row>
    <row r="1992" spans="5:8" x14ac:dyDescent="0.2">
      <c r="E1992" s="95"/>
      <c r="F1992" s="95"/>
      <c r="G1992" s="95"/>
      <c r="H1992" s="95"/>
    </row>
    <row r="1993" spans="5:8" x14ac:dyDescent="0.2">
      <c r="E1993" s="95"/>
      <c r="F1993" s="95"/>
      <c r="G1993" s="95"/>
      <c r="H1993" s="95"/>
    </row>
    <row r="1994" spans="5:8" x14ac:dyDescent="0.2">
      <c r="E1994" s="95"/>
      <c r="F1994" s="95"/>
      <c r="G1994" s="95"/>
      <c r="H1994" s="95"/>
    </row>
    <row r="1995" spans="5:8" x14ac:dyDescent="0.2">
      <c r="E1995" s="95"/>
      <c r="F1995" s="95"/>
      <c r="G1995" s="95"/>
      <c r="H1995" s="95"/>
    </row>
    <row r="1996" spans="5:8" x14ac:dyDescent="0.2">
      <c r="E1996" s="95"/>
      <c r="F1996" s="95"/>
      <c r="G1996" s="95"/>
      <c r="H1996" s="95"/>
    </row>
    <row r="1997" spans="5:8" x14ac:dyDescent="0.2">
      <c r="E1997" s="95"/>
      <c r="F1997" s="95"/>
      <c r="G1997" s="95"/>
      <c r="H1997" s="95"/>
    </row>
    <row r="1998" spans="5:8" x14ac:dyDescent="0.2">
      <c r="E1998" s="95"/>
      <c r="F1998" s="95"/>
      <c r="G1998" s="95"/>
      <c r="H1998" s="95"/>
    </row>
    <row r="1999" spans="5:8" x14ac:dyDescent="0.2">
      <c r="E1999" s="95"/>
      <c r="F1999" s="95"/>
      <c r="G1999" s="95"/>
      <c r="H1999" s="95"/>
    </row>
    <row r="2000" spans="5:8" x14ac:dyDescent="0.2">
      <c r="E2000" s="95"/>
      <c r="F2000" s="95"/>
      <c r="G2000" s="95"/>
      <c r="H2000" s="95"/>
    </row>
    <row r="2001" spans="5:8" x14ac:dyDescent="0.2">
      <c r="E2001" s="95"/>
      <c r="F2001" s="95"/>
      <c r="G2001" s="95"/>
      <c r="H2001" s="95"/>
    </row>
    <row r="2002" spans="5:8" x14ac:dyDescent="0.2">
      <c r="E2002" s="95"/>
      <c r="F2002" s="95"/>
      <c r="G2002" s="95"/>
      <c r="H2002" s="95"/>
    </row>
    <row r="2003" spans="5:8" x14ac:dyDescent="0.2">
      <c r="E2003" s="95"/>
      <c r="F2003" s="95"/>
      <c r="G2003" s="95"/>
      <c r="H2003" s="95"/>
    </row>
    <row r="2004" spans="5:8" x14ac:dyDescent="0.2">
      <c r="E2004" s="95"/>
      <c r="F2004" s="95"/>
      <c r="G2004" s="95"/>
      <c r="H2004" s="95"/>
    </row>
    <row r="2005" spans="5:8" x14ac:dyDescent="0.2">
      <c r="E2005" s="95"/>
      <c r="F2005" s="95"/>
      <c r="G2005" s="95"/>
      <c r="H2005" s="95"/>
    </row>
    <row r="2006" spans="5:8" x14ac:dyDescent="0.2">
      <c r="E2006" s="95"/>
      <c r="F2006" s="95"/>
      <c r="G2006" s="95"/>
      <c r="H2006" s="95"/>
    </row>
    <row r="2007" spans="5:8" x14ac:dyDescent="0.2">
      <c r="E2007" s="95"/>
      <c r="F2007" s="95"/>
      <c r="G2007" s="95"/>
      <c r="H2007" s="95"/>
    </row>
    <row r="2008" spans="5:8" x14ac:dyDescent="0.2">
      <c r="E2008" s="95"/>
      <c r="F2008" s="95"/>
      <c r="G2008" s="95"/>
      <c r="H2008" s="95"/>
    </row>
    <row r="2009" spans="5:8" x14ac:dyDescent="0.2">
      <c r="E2009" s="95"/>
      <c r="F2009" s="95"/>
      <c r="G2009" s="95"/>
      <c r="H2009" s="95"/>
    </row>
    <row r="2010" spans="5:8" x14ac:dyDescent="0.2">
      <c r="E2010" s="95"/>
      <c r="F2010" s="95"/>
      <c r="G2010" s="95"/>
      <c r="H2010" s="95"/>
    </row>
    <row r="2011" spans="5:8" x14ac:dyDescent="0.2">
      <c r="E2011" s="95"/>
      <c r="F2011" s="95"/>
      <c r="G2011" s="95"/>
      <c r="H2011" s="95"/>
    </row>
    <row r="2012" spans="5:8" x14ac:dyDescent="0.2">
      <c r="E2012" s="95"/>
      <c r="F2012" s="95"/>
      <c r="G2012" s="95"/>
      <c r="H2012" s="95"/>
    </row>
    <row r="2013" spans="5:8" x14ac:dyDescent="0.2">
      <c r="E2013" s="95"/>
      <c r="F2013" s="95"/>
      <c r="G2013" s="95"/>
      <c r="H2013" s="95"/>
    </row>
    <row r="2014" spans="5:8" x14ac:dyDescent="0.2">
      <c r="E2014" s="95"/>
      <c r="F2014" s="95"/>
      <c r="G2014" s="95"/>
      <c r="H2014" s="95"/>
    </row>
    <row r="2015" spans="5:8" x14ac:dyDescent="0.2">
      <c r="E2015" s="95"/>
      <c r="F2015" s="95"/>
      <c r="G2015" s="95"/>
      <c r="H2015" s="95"/>
    </row>
    <row r="2016" spans="5:8" x14ac:dyDescent="0.2">
      <c r="E2016" s="95"/>
      <c r="F2016" s="95"/>
      <c r="G2016" s="95"/>
      <c r="H2016" s="95"/>
    </row>
    <row r="2017" spans="5:8" x14ac:dyDescent="0.2">
      <c r="E2017" s="95"/>
      <c r="F2017" s="95"/>
      <c r="G2017" s="95"/>
      <c r="H2017" s="95"/>
    </row>
    <row r="2018" spans="5:8" x14ac:dyDescent="0.2">
      <c r="E2018" s="95"/>
      <c r="F2018" s="95"/>
      <c r="G2018" s="95"/>
      <c r="H2018" s="95"/>
    </row>
    <row r="2019" spans="5:8" x14ac:dyDescent="0.2">
      <c r="E2019" s="95"/>
      <c r="F2019" s="95"/>
      <c r="G2019" s="95"/>
      <c r="H2019" s="95"/>
    </row>
    <row r="2020" spans="5:8" x14ac:dyDescent="0.2">
      <c r="E2020" s="95"/>
      <c r="F2020" s="95"/>
      <c r="G2020" s="95"/>
      <c r="H2020" s="95"/>
    </row>
    <row r="2021" spans="5:8" x14ac:dyDescent="0.2">
      <c r="E2021" s="95"/>
      <c r="F2021" s="95"/>
      <c r="G2021" s="95"/>
      <c r="H2021" s="95"/>
    </row>
    <row r="2022" spans="5:8" x14ac:dyDescent="0.2">
      <c r="E2022" s="95"/>
      <c r="F2022" s="95"/>
      <c r="G2022" s="95"/>
      <c r="H2022" s="95"/>
    </row>
    <row r="2023" spans="5:8" x14ac:dyDescent="0.2">
      <c r="E2023" s="95"/>
      <c r="F2023" s="95"/>
      <c r="G2023" s="95"/>
      <c r="H2023" s="95"/>
    </row>
    <row r="2024" spans="5:8" x14ac:dyDescent="0.2">
      <c r="E2024" s="95"/>
      <c r="F2024" s="95"/>
      <c r="G2024" s="95"/>
      <c r="H2024" s="95"/>
    </row>
    <row r="2025" spans="5:8" x14ac:dyDescent="0.2">
      <c r="E2025" s="95"/>
      <c r="F2025" s="95"/>
      <c r="G2025" s="95"/>
      <c r="H2025" s="95"/>
    </row>
    <row r="2026" spans="5:8" x14ac:dyDescent="0.2">
      <c r="E2026" s="95"/>
      <c r="F2026" s="95"/>
      <c r="G2026" s="95"/>
      <c r="H2026" s="95"/>
    </row>
    <row r="2027" spans="5:8" x14ac:dyDescent="0.2">
      <c r="E2027" s="95"/>
      <c r="F2027" s="95"/>
      <c r="G2027" s="95"/>
      <c r="H2027" s="95"/>
    </row>
    <row r="2028" spans="5:8" x14ac:dyDescent="0.2">
      <c r="E2028" s="95"/>
      <c r="F2028" s="95"/>
      <c r="G2028" s="95"/>
      <c r="H2028" s="95"/>
    </row>
    <row r="2029" spans="5:8" x14ac:dyDescent="0.2">
      <c r="E2029" s="95"/>
      <c r="F2029" s="95"/>
      <c r="G2029" s="95"/>
      <c r="H2029" s="95"/>
    </row>
    <row r="2030" spans="5:8" x14ac:dyDescent="0.2">
      <c r="E2030" s="95"/>
      <c r="F2030" s="95"/>
      <c r="G2030" s="95"/>
      <c r="H2030" s="95"/>
    </row>
    <row r="2031" spans="5:8" x14ac:dyDescent="0.2">
      <c r="E2031" s="95"/>
      <c r="F2031" s="95"/>
      <c r="G2031" s="95"/>
      <c r="H2031" s="95"/>
    </row>
    <row r="2032" spans="5:8" x14ac:dyDescent="0.2">
      <c r="E2032" s="95"/>
      <c r="F2032" s="95"/>
      <c r="G2032" s="95"/>
      <c r="H2032" s="95"/>
    </row>
    <row r="2033" spans="5:8" x14ac:dyDescent="0.2">
      <c r="E2033" s="95"/>
      <c r="F2033" s="95"/>
      <c r="G2033" s="95"/>
      <c r="H2033" s="95"/>
    </row>
    <row r="2034" spans="5:8" x14ac:dyDescent="0.2">
      <c r="E2034" s="95"/>
      <c r="F2034" s="95"/>
      <c r="G2034" s="95"/>
      <c r="H2034" s="95"/>
    </row>
    <row r="2035" spans="5:8" x14ac:dyDescent="0.2">
      <c r="E2035" s="95"/>
      <c r="F2035" s="95"/>
      <c r="G2035" s="95"/>
      <c r="H2035" s="95"/>
    </row>
    <row r="2036" spans="5:8" x14ac:dyDescent="0.2">
      <c r="E2036" s="95"/>
      <c r="F2036" s="95"/>
      <c r="G2036" s="95"/>
      <c r="H2036" s="95"/>
    </row>
    <row r="2037" spans="5:8" x14ac:dyDescent="0.2">
      <c r="E2037" s="95"/>
      <c r="F2037" s="95"/>
      <c r="G2037" s="95"/>
      <c r="H2037" s="95"/>
    </row>
    <row r="2038" spans="5:8" x14ac:dyDescent="0.2">
      <c r="E2038" s="95"/>
      <c r="F2038" s="95"/>
      <c r="G2038" s="95"/>
      <c r="H2038" s="95"/>
    </row>
    <row r="2039" spans="5:8" x14ac:dyDescent="0.2">
      <c r="E2039" s="95"/>
      <c r="F2039" s="95"/>
      <c r="G2039" s="95"/>
      <c r="H2039" s="95"/>
    </row>
    <row r="2040" spans="5:8" x14ac:dyDescent="0.2">
      <c r="E2040" s="95"/>
      <c r="F2040" s="95"/>
      <c r="G2040" s="95"/>
      <c r="H2040" s="95"/>
    </row>
    <row r="2041" spans="5:8" x14ac:dyDescent="0.2">
      <c r="E2041" s="95"/>
      <c r="F2041" s="95"/>
      <c r="G2041" s="95"/>
      <c r="H2041" s="95"/>
    </row>
    <row r="2042" spans="5:8" x14ac:dyDescent="0.2">
      <c r="E2042" s="95"/>
      <c r="F2042" s="95"/>
      <c r="G2042" s="95"/>
      <c r="H2042" s="95"/>
    </row>
    <row r="2043" spans="5:8" x14ac:dyDescent="0.2">
      <c r="E2043" s="95"/>
      <c r="F2043" s="95"/>
      <c r="G2043" s="95"/>
      <c r="H2043" s="95"/>
    </row>
    <row r="2044" spans="5:8" x14ac:dyDescent="0.2">
      <c r="E2044" s="95"/>
      <c r="F2044" s="95"/>
      <c r="G2044" s="95"/>
      <c r="H2044" s="95"/>
    </row>
    <row r="2045" spans="5:8" x14ac:dyDescent="0.2">
      <c r="E2045" s="95"/>
      <c r="F2045" s="95"/>
      <c r="G2045" s="95"/>
      <c r="H2045" s="95"/>
    </row>
    <row r="2046" spans="5:8" x14ac:dyDescent="0.2">
      <c r="E2046" s="95"/>
      <c r="F2046" s="95"/>
      <c r="G2046" s="95"/>
      <c r="H2046" s="95"/>
    </row>
    <row r="2047" spans="5:8" x14ac:dyDescent="0.2">
      <c r="E2047" s="95"/>
      <c r="F2047" s="95"/>
      <c r="G2047" s="95"/>
      <c r="H2047" s="95"/>
    </row>
    <row r="2048" spans="5:8" x14ac:dyDescent="0.2">
      <c r="E2048" s="95"/>
      <c r="F2048" s="95"/>
      <c r="G2048" s="95"/>
      <c r="H2048" s="95"/>
    </row>
    <row r="2049" spans="5:8" x14ac:dyDescent="0.2">
      <c r="E2049" s="95"/>
      <c r="F2049" s="95"/>
      <c r="G2049" s="95"/>
      <c r="H2049" s="95"/>
    </row>
    <row r="2050" spans="5:8" x14ac:dyDescent="0.2">
      <c r="E2050" s="95"/>
      <c r="F2050" s="95"/>
      <c r="G2050" s="95"/>
      <c r="H2050" s="95"/>
    </row>
    <row r="2051" spans="5:8" x14ac:dyDescent="0.2">
      <c r="E2051" s="95"/>
      <c r="F2051" s="95"/>
      <c r="G2051" s="95"/>
      <c r="H2051" s="95"/>
    </row>
    <row r="2052" spans="5:8" x14ac:dyDescent="0.2">
      <c r="E2052" s="95"/>
      <c r="F2052" s="95"/>
      <c r="G2052" s="95"/>
      <c r="H2052" s="95"/>
    </row>
    <row r="2053" spans="5:8" x14ac:dyDescent="0.2">
      <c r="E2053" s="95"/>
      <c r="F2053" s="95"/>
      <c r="G2053" s="95"/>
      <c r="H2053" s="95"/>
    </row>
    <row r="2054" spans="5:8" x14ac:dyDescent="0.2">
      <c r="E2054" s="95"/>
      <c r="F2054" s="95"/>
      <c r="G2054" s="95"/>
      <c r="H2054" s="95"/>
    </row>
    <row r="2055" spans="5:8" x14ac:dyDescent="0.2">
      <c r="E2055" s="95"/>
      <c r="F2055" s="95"/>
      <c r="G2055" s="95"/>
      <c r="H2055" s="95"/>
    </row>
    <row r="2056" spans="5:8" x14ac:dyDescent="0.2">
      <c r="E2056" s="95"/>
      <c r="F2056" s="95"/>
      <c r="G2056" s="95"/>
      <c r="H2056" s="95"/>
    </row>
    <row r="2057" spans="5:8" x14ac:dyDescent="0.2">
      <c r="E2057" s="95"/>
      <c r="F2057" s="95"/>
      <c r="G2057" s="95"/>
      <c r="H2057" s="95"/>
    </row>
    <row r="2058" spans="5:8" x14ac:dyDescent="0.2">
      <c r="E2058" s="95"/>
      <c r="F2058" s="95"/>
      <c r="G2058" s="95"/>
      <c r="H2058" s="95"/>
    </row>
    <row r="2059" spans="5:8" x14ac:dyDescent="0.2">
      <c r="E2059" s="95"/>
      <c r="F2059" s="95"/>
      <c r="G2059" s="95"/>
      <c r="H2059" s="95"/>
    </row>
    <row r="2060" spans="5:8" x14ac:dyDescent="0.2">
      <c r="E2060" s="95"/>
      <c r="F2060" s="95"/>
      <c r="G2060" s="95"/>
      <c r="H2060" s="95"/>
    </row>
    <row r="2061" spans="5:8" x14ac:dyDescent="0.2">
      <c r="E2061" s="95"/>
      <c r="F2061" s="95"/>
      <c r="G2061" s="95"/>
      <c r="H2061" s="95"/>
    </row>
    <row r="2062" spans="5:8" x14ac:dyDescent="0.2">
      <c r="E2062" s="95"/>
      <c r="F2062" s="95"/>
      <c r="G2062" s="95"/>
      <c r="H2062" s="95"/>
    </row>
    <row r="2063" spans="5:8" x14ac:dyDescent="0.2">
      <c r="E2063" s="95"/>
      <c r="F2063" s="95"/>
      <c r="G2063" s="95"/>
      <c r="H2063" s="95"/>
    </row>
    <row r="2064" spans="5:8" x14ac:dyDescent="0.2">
      <c r="E2064" s="95"/>
      <c r="F2064" s="95"/>
      <c r="G2064" s="95"/>
      <c r="H2064" s="95"/>
    </row>
    <row r="2065" spans="5:8" x14ac:dyDescent="0.2">
      <c r="E2065" s="95"/>
      <c r="F2065" s="95"/>
      <c r="G2065" s="95"/>
      <c r="H2065" s="95"/>
    </row>
    <row r="2066" spans="5:8" x14ac:dyDescent="0.2">
      <c r="E2066" s="95"/>
      <c r="F2066" s="95"/>
      <c r="G2066" s="95"/>
      <c r="H2066" s="95"/>
    </row>
    <row r="2067" spans="5:8" x14ac:dyDescent="0.2">
      <c r="E2067" s="95"/>
      <c r="F2067" s="95"/>
      <c r="G2067" s="95"/>
      <c r="H2067" s="95"/>
    </row>
    <row r="2068" spans="5:8" x14ac:dyDescent="0.2">
      <c r="E2068" s="95"/>
      <c r="F2068" s="95"/>
      <c r="G2068" s="95"/>
      <c r="H2068" s="95"/>
    </row>
    <row r="2069" spans="5:8" x14ac:dyDescent="0.2">
      <c r="E2069" s="95"/>
      <c r="F2069" s="95"/>
      <c r="G2069" s="95"/>
      <c r="H2069" s="95"/>
    </row>
    <row r="2070" spans="5:8" x14ac:dyDescent="0.2">
      <c r="E2070" s="95"/>
      <c r="F2070" s="95"/>
      <c r="G2070" s="95"/>
      <c r="H2070" s="95"/>
    </row>
    <row r="2071" spans="5:8" x14ac:dyDescent="0.2">
      <c r="E2071" s="95"/>
      <c r="F2071" s="95"/>
      <c r="G2071" s="95"/>
      <c r="H2071" s="95"/>
    </row>
    <row r="2072" spans="5:8" x14ac:dyDescent="0.2">
      <c r="E2072" s="95"/>
      <c r="F2072" s="95"/>
      <c r="G2072" s="95"/>
      <c r="H2072" s="95"/>
    </row>
    <row r="2073" spans="5:8" x14ac:dyDescent="0.2">
      <c r="E2073" s="95"/>
      <c r="F2073" s="95"/>
      <c r="G2073" s="95"/>
      <c r="H2073" s="95"/>
    </row>
    <row r="2074" spans="5:8" x14ac:dyDescent="0.2">
      <c r="E2074" s="95"/>
      <c r="F2074" s="95"/>
      <c r="G2074" s="95"/>
      <c r="H2074" s="95"/>
    </row>
    <row r="2075" spans="5:8" x14ac:dyDescent="0.2">
      <c r="E2075" s="95"/>
      <c r="F2075" s="95"/>
      <c r="G2075" s="95"/>
      <c r="H2075" s="95"/>
    </row>
    <row r="2076" spans="5:8" x14ac:dyDescent="0.2">
      <c r="E2076" s="95"/>
      <c r="F2076" s="95"/>
      <c r="G2076" s="95"/>
      <c r="H2076" s="95"/>
    </row>
    <row r="2077" spans="5:8" x14ac:dyDescent="0.2">
      <c r="E2077" s="95"/>
      <c r="F2077" s="95"/>
      <c r="G2077" s="95"/>
      <c r="H2077" s="95"/>
    </row>
    <row r="2078" spans="5:8" x14ac:dyDescent="0.2">
      <c r="E2078" s="95"/>
      <c r="F2078" s="95"/>
      <c r="G2078" s="95"/>
      <c r="H2078" s="95"/>
    </row>
    <row r="2079" spans="5:8" x14ac:dyDescent="0.2">
      <c r="E2079" s="95"/>
      <c r="F2079" s="95"/>
      <c r="G2079" s="95"/>
      <c r="H2079" s="95"/>
    </row>
    <row r="2080" spans="5:8" x14ac:dyDescent="0.2">
      <c r="E2080" s="95"/>
      <c r="F2080" s="95"/>
      <c r="G2080" s="95"/>
      <c r="H2080" s="95"/>
    </row>
    <row r="2081" spans="5:8" x14ac:dyDescent="0.2">
      <c r="E2081" s="95"/>
      <c r="F2081" s="95"/>
      <c r="G2081" s="95"/>
      <c r="H2081" s="95"/>
    </row>
    <row r="2082" spans="5:8" x14ac:dyDescent="0.2">
      <c r="E2082" s="95"/>
      <c r="F2082" s="95"/>
      <c r="G2082" s="95"/>
      <c r="H2082" s="95"/>
    </row>
    <row r="2083" spans="5:8" x14ac:dyDescent="0.2">
      <c r="E2083" s="95"/>
      <c r="F2083" s="95"/>
      <c r="G2083" s="95"/>
      <c r="H2083" s="95"/>
    </row>
    <row r="2084" spans="5:8" x14ac:dyDescent="0.2">
      <c r="E2084" s="95"/>
      <c r="F2084" s="95"/>
      <c r="G2084" s="95"/>
      <c r="H2084" s="95"/>
    </row>
    <row r="2085" spans="5:8" x14ac:dyDescent="0.2">
      <c r="E2085" s="95"/>
      <c r="F2085" s="95"/>
      <c r="G2085" s="95"/>
      <c r="H2085" s="95"/>
    </row>
    <row r="2086" spans="5:8" x14ac:dyDescent="0.2">
      <c r="E2086" s="95"/>
      <c r="F2086" s="95"/>
      <c r="G2086" s="95"/>
      <c r="H2086" s="95"/>
    </row>
    <row r="2087" spans="5:8" x14ac:dyDescent="0.2">
      <c r="E2087" s="95"/>
      <c r="F2087" s="95"/>
      <c r="G2087" s="95"/>
      <c r="H2087" s="95"/>
    </row>
    <row r="2088" spans="5:8" x14ac:dyDescent="0.2">
      <c r="E2088" s="95"/>
      <c r="F2088" s="95"/>
      <c r="G2088" s="95"/>
      <c r="H2088" s="95"/>
    </row>
    <row r="2089" spans="5:8" x14ac:dyDescent="0.2">
      <c r="E2089" s="95"/>
      <c r="F2089" s="95"/>
      <c r="G2089" s="95"/>
      <c r="H2089" s="95"/>
    </row>
    <row r="2090" spans="5:8" x14ac:dyDescent="0.2">
      <c r="E2090" s="95"/>
      <c r="F2090" s="95"/>
      <c r="G2090" s="95"/>
      <c r="H2090" s="95"/>
    </row>
    <row r="2091" spans="5:8" x14ac:dyDescent="0.2">
      <c r="E2091" s="95"/>
      <c r="F2091" s="95"/>
      <c r="G2091" s="95"/>
      <c r="H2091" s="95"/>
    </row>
    <row r="2092" spans="5:8" x14ac:dyDescent="0.2">
      <c r="E2092" s="95"/>
      <c r="F2092" s="95"/>
      <c r="G2092" s="95"/>
      <c r="H2092" s="95"/>
    </row>
    <row r="2093" spans="5:8" x14ac:dyDescent="0.2">
      <c r="E2093" s="95"/>
      <c r="F2093" s="95"/>
      <c r="G2093" s="95"/>
      <c r="H2093" s="95"/>
    </row>
    <row r="2094" spans="5:8" x14ac:dyDescent="0.2">
      <c r="E2094" s="95"/>
      <c r="F2094" s="95"/>
      <c r="G2094" s="95"/>
      <c r="H2094" s="95"/>
    </row>
    <row r="2095" spans="5:8" x14ac:dyDescent="0.2">
      <c r="E2095" s="95"/>
      <c r="F2095" s="95"/>
      <c r="G2095" s="95"/>
      <c r="H2095" s="95"/>
    </row>
    <row r="2096" spans="5:8" x14ac:dyDescent="0.2">
      <c r="E2096" s="95"/>
      <c r="F2096" s="95"/>
      <c r="G2096" s="95"/>
      <c r="H2096" s="95"/>
    </row>
    <row r="2097" spans="5:8" x14ac:dyDescent="0.2">
      <c r="E2097" s="95"/>
      <c r="F2097" s="95"/>
      <c r="G2097" s="95"/>
      <c r="H2097" s="95"/>
    </row>
    <row r="2098" spans="5:8" x14ac:dyDescent="0.2">
      <c r="E2098" s="95"/>
      <c r="F2098" s="95"/>
      <c r="G2098" s="95"/>
      <c r="H2098" s="95"/>
    </row>
    <row r="2099" spans="5:8" x14ac:dyDescent="0.2">
      <c r="E2099" s="95"/>
      <c r="F2099" s="95"/>
      <c r="G2099" s="95"/>
      <c r="H2099" s="95"/>
    </row>
    <row r="2100" spans="5:8" x14ac:dyDescent="0.2">
      <c r="E2100" s="95"/>
      <c r="F2100" s="95"/>
      <c r="G2100" s="95"/>
      <c r="H2100" s="95"/>
    </row>
    <row r="2101" spans="5:8" x14ac:dyDescent="0.2">
      <c r="E2101" s="95"/>
      <c r="F2101" s="95"/>
      <c r="G2101" s="95"/>
      <c r="H2101" s="95"/>
    </row>
    <row r="2102" spans="5:8" x14ac:dyDescent="0.2">
      <c r="E2102" s="95"/>
      <c r="F2102" s="95"/>
      <c r="G2102" s="95"/>
      <c r="H2102" s="95"/>
    </row>
    <row r="2103" spans="5:8" x14ac:dyDescent="0.2">
      <c r="E2103" s="95"/>
      <c r="F2103" s="95"/>
      <c r="G2103" s="95"/>
      <c r="H2103" s="95"/>
    </row>
    <row r="2104" spans="5:8" x14ac:dyDescent="0.2">
      <c r="E2104" s="95"/>
      <c r="F2104" s="95"/>
      <c r="G2104" s="95"/>
      <c r="H2104" s="95"/>
    </row>
    <row r="2105" spans="5:8" x14ac:dyDescent="0.2">
      <c r="E2105" s="95"/>
      <c r="F2105" s="95"/>
      <c r="G2105" s="95"/>
      <c r="H2105" s="95"/>
    </row>
    <row r="2106" spans="5:8" x14ac:dyDescent="0.2">
      <c r="E2106" s="95"/>
      <c r="F2106" s="95"/>
      <c r="G2106" s="95"/>
      <c r="H2106" s="95"/>
    </row>
    <row r="2107" spans="5:8" x14ac:dyDescent="0.2">
      <c r="E2107" s="95"/>
      <c r="F2107" s="95"/>
      <c r="G2107" s="95"/>
      <c r="H2107" s="95"/>
    </row>
    <row r="2108" spans="5:8" x14ac:dyDescent="0.2">
      <c r="E2108" s="95"/>
      <c r="F2108" s="95"/>
      <c r="G2108" s="95"/>
      <c r="H2108" s="95"/>
    </row>
    <row r="2109" spans="5:8" x14ac:dyDescent="0.2">
      <c r="E2109" s="95"/>
      <c r="F2109" s="95"/>
      <c r="G2109" s="95"/>
      <c r="H2109" s="95"/>
    </row>
    <row r="2110" spans="5:8" x14ac:dyDescent="0.2">
      <c r="E2110" s="95"/>
      <c r="F2110" s="95"/>
      <c r="G2110" s="95"/>
      <c r="H2110" s="95"/>
    </row>
    <row r="2111" spans="5:8" x14ac:dyDescent="0.2">
      <c r="E2111" s="95"/>
      <c r="F2111" s="95"/>
      <c r="G2111" s="95"/>
      <c r="H2111" s="95"/>
    </row>
    <row r="2112" spans="5:8" x14ac:dyDescent="0.2">
      <c r="E2112" s="95"/>
      <c r="F2112" s="95"/>
      <c r="G2112" s="95"/>
      <c r="H2112" s="95"/>
    </row>
    <row r="2113" spans="5:8" x14ac:dyDescent="0.2">
      <c r="E2113" s="95"/>
      <c r="F2113" s="95"/>
      <c r="G2113" s="95"/>
      <c r="H2113" s="95"/>
    </row>
    <row r="2114" spans="5:8" x14ac:dyDescent="0.2">
      <c r="E2114" s="95"/>
      <c r="F2114" s="95"/>
      <c r="G2114" s="95"/>
      <c r="H2114" s="95"/>
    </row>
    <row r="2115" spans="5:8" x14ac:dyDescent="0.2">
      <c r="E2115" s="95"/>
      <c r="F2115" s="95"/>
      <c r="G2115" s="95"/>
      <c r="H2115" s="95"/>
    </row>
    <row r="2116" spans="5:8" x14ac:dyDescent="0.2">
      <c r="E2116" s="95"/>
      <c r="F2116" s="95"/>
      <c r="G2116" s="95"/>
      <c r="H2116" s="95"/>
    </row>
    <row r="2117" spans="5:8" x14ac:dyDescent="0.2">
      <c r="E2117" s="95"/>
      <c r="F2117" s="95"/>
      <c r="G2117" s="95"/>
      <c r="H2117" s="95"/>
    </row>
    <row r="2118" spans="5:8" x14ac:dyDescent="0.2">
      <c r="E2118" s="95"/>
      <c r="F2118" s="95"/>
      <c r="G2118" s="95"/>
      <c r="H2118" s="95"/>
    </row>
    <row r="2119" spans="5:8" x14ac:dyDescent="0.2">
      <c r="E2119" s="95"/>
      <c r="F2119" s="95"/>
      <c r="G2119" s="95"/>
      <c r="H2119" s="95"/>
    </row>
    <row r="2120" spans="5:8" x14ac:dyDescent="0.2">
      <c r="E2120" s="95"/>
      <c r="F2120" s="95"/>
      <c r="G2120" s="95"/>
      <c r="H2120" s="95"/>
    </row>
    <row r="2121" spans="5:8" x14ac:dyDescent="0.2">
      <c r="E2121" s="95"/>
      <c r="F2121" s="95"/>
      <c r="G2121" s="95"/>
      <c r="H2121" s="95"/>
    </row>
    <row r="2122" spans="5:8" x14ac:dyDescent="0.2">
      <c r="E2122" s="95"/>
      <c r="F2122" s="95"/>
      <c r="G2122" s="95"/>
      <c r="H2122" s="95"/>
    </row>
    <row r="2123" spans="5:8" x14ac:dyDescent="0.2">
      <c r="E2123" s="95"/>
      <c r="F2123" s="95"/>
      <c r="G2123" s="95"/>
      <c r="H2123" s="95"/>
    </row>
    <row r="2124" spans="5:8" x14ac:dyDescent="0.2">
      <c r="E2124" s="95"/>
      <c r="F2124" s="95"/>
      <c r="G2124" s="95"/>
      <c r="H2124" s="95"/>
    </row>
    <row r="2125" spans="5:8" x14ac:dyDescent="0.2">
      <c r="E2125" s="95"/>
      <c r="F2125" s="95"/>
      <c r="G2125" s="95"/>
      <c r="H2125" s="95"/>
    </row>
    <row r="2126" spans="5:8" x14ac:dyDescent="0.2">
      <c r="E2126" s="95"/>
      <c r="F2126" s="95"/>
      <c r="G2126" s="95"/>
      <c r="H2126" s="95"/>
    </row>
    <row r="2127" spans="5:8" x14ac:dyDescent="0.2">
      <c r="E2127" s="95"/>
      <c r="F2127" s="95"/>
      <c r="G2127" s="95"/>
      <c r="H2127" s="95"/>
    </row>
    <row r="2128" spans="5:8" x14ac:dyDescent="0.2">
      <c r="E2128" s="95"/>
      <c r="F2128" s="95"/>
      <c r="G2128" s="95"/>
      <c r="H2128" s="95"/>
    </row>
    <row r="2129" spans="5:8" x14ac:dyDescent="0.2">
      <c r="E2129" s="95"/>
      <c r="F2129" s="95"/>
      <c r="G2129" s="95"/>
      <c r="H2129" s="95"/>
    </row>
    <row r="2130" spans="5:8" x14ac:dyDescent="0.2">
      <c r="E2130" s="95"/>
      <c r="F2130" s="95"/>
      <c r="G2130" s="95"/>
      <c r="H2130" s="95"/>
    </row>
    <row r="2131" spans="5:8" x14ac:dyDescent="0.2">
      <c r="E2131" s="95"/>
      <c r="F2131" s="95"/>
      <c r="G2131" s="95"/>
      <c r="H2131" s="95"/>
    </row>
    <row r="2132" spans="5:8" x14ac:dyDescent="0.2">
      <c r="E2132" s="95"/>
      <c r="F2132" s="95"/>
      <c r="G2132" s="95"/>
      <c r="H2132" s="95"/>
    </row>
    <row r="2133" spans="5:8" x14ac:dyDescent="0.2">
      <c r="E2133" s="95"/>
      <c r="F2133" s="95"/>
      <c r="G2133" s="95"/>
      <c r="H2133" s="95"/>
    </row>
    <row r="2134" spans="5:8" x14ac:dyDescent="0.2">
      <c r="E2134" s="95"/>
      <c r="F2134" s="95"/>
      <c r="G2134" s="95"/>
      <c r="H2134" s="95"/>
    </row>
    <row r="2135" spans="5:8" x14ac:dyDescent="0.2">
      <c r="E2135" s="95"/>
      <c r="F2135" s="95"/>
      <c r="G2135" s="95"/>
      <c r="H2135" s="95"/>
    </row>
    <row r="2136" spans="5:8" x14ac:dyDescent="0.2">
      <c r="E2136" s="95"/>
      <c r="F2136" s="95"/>
      <c r="G2136" s="95"/>
      <c r="H2136" s="95"/>
    </row>
    <row r="2137" spans="5:8" x14ac:dyDescent="0.2">
      <c r="E2137" s="95"/>
      <c r="F2137" s="95"/>
      <c r="G2137" s="95"/>
      <c r="H2137" s="95"/>
    </row>
    <row r="2138" spans="5:8" x14ac:dyDescent="0.2">
      <c r="E2138" s="95"/>
      <c r="F2138" s="95"/>
      <c r="G2138" s="95"/>
      <c r="H2138" s="95"/>
    </row>
    <row r="2139" spans="5:8" x14ac:dyDescent="0.2">
      <c r="E2139" s="95"/>
      <c r="F2139" s="95"/>
      <c r="G2139" s="95"/>
      <c r="H2139" s="95"/>
    </row>
    <row r="2140" spans="5:8" x14ac:dyDescent="0.2">
      <c r="E2140" s="95"/>
      <c r="F2140" s="95"/>
      <c r="G2140" s="95"/>
      <c r="H2140" s="95"/>
    </row>
    <row r="2141" spans="5:8" x14ac:dyDescent="0.2">
      <c r="E2141" s="95"/>
      <c r="F2141" s="95"/>
      <c r="G2141" s="95"/>
      <c r="H2141" s="95"/>
    </row>
    <row r="2142" spans="5:8" x14ac:dyDescent="0.2">
      <c r="E2142" s="95"/>
      <c r="F2142" s="95"/>
      <c r="G2142" s="95"/>
      <c r="H2142" s="95"/>
    </row>
    <row r="2143" spans="5:8" x14ac:dyDescent="0.2">
      <c r="E2143" s="95"/>
      <c r="F2143" s="95"/>
      <c r="G2143" s="95"/>
      <c r="H2143" s="95"/>
    </row>
    <row r="2144" spans="5:8" x14ac:dyDescent="0.2">
      <c r="E2144" s="95"/>
      <c r="F2144" s="95"/>
      <c r="G2144" s="95"/>
      <c r="H2144" s="95"/>
    </row>
    <row r="2145" spans="5:8" x14ac:dyDescent="0.2">
      <c r="E2145" s="95"/>
      <c r="F2145" s="95"/>
      <c r="G2145" s="95"/>
      <c r="H2145" s="95"/>
    </row>
    <row r="2146" spans="5:8" x14ac:dyDescent="0.2">
      <c r="E2146" s="95"/>
      <c r="F2146" s="95"/>
      <c r="G2146" s="95"/>
      <c r="H2146" s="95"/>
    </row>
    <row r="2147" spans="5:8" x14ac:dyDescent="0.2">
      <c r="E2147" s="95"/>
      <c r="F2147" s="95"/>
      <c r="G2147" s="95"/>
      <c r="H2147" s="95"/>
    </row>
    <row r="2148" spans="5:8" x14ac:dyDescent="0.2">
      <c r="E2148" s="95"/>
      <c r="F2148" s="95"/>
      <c r="G2148" s="95"/>
      <c r="H2148" s="95"/>
    </row>
    <row r="2149" spans="5:8" x14ac:dyDescent="0.2">
      <c r="E2149" s="95"/>
      <c r="F2149" s="95"/>
      <c r="G2149" s="95"/>
      <c r="H2149" s="95"/>
    </row>
    <row r="2150" spans="5:8" x14ac:dyDescent="0.2">
      <c r="E2150" s="95"/>
      <c r="F2150" s="95"/>
      <c r="G2150" s="95"/>
      <c r="H2150" s="95"/>
    </row>
    <row r="2151" spans="5:8" x14ac:dyDescent="0.2">
      <c r="E2151" s="95"/>
      <c r="F2151" s="95"/>
      <c r="G2151" s="95"/>
      <c r="H2151" s="95"/>
    </row>
    <row r="2152" spans="5:8" x14ac:dyDescent="0.2">
      <c r="E2152" s="95"/>
      <c r="F2152" s="95"/>
      <c r="G2152" s="95"/>
      <c r="H2152" s="95"/>
    </row>
    <row r="2153" spans="5:8" x14ac:dyDescent="0.2">
      <c r="E2153" s="95"/>
      <c r="F2153" s="95"/>
      <c r="G2153" s="95"/>
      <c r="H2153" s="95"/>
    </row>
    <row r="2154" spans="5:8" x14ac:dyDescent="0.2">
      <c r="E2154" s="95"/>
      <c r="F2154" s="95"/>
      <c r="G2154" s="95"/>
      <c r="H2154" s="95"/>
    </row>
    <row r="2155" spans="5:8" x14ac:dyDescent="0.2">
      <c r="E2155" s="95"/>
      <c r="F2155" s="95"/>
      <c r="G2155" s="95"/>
      <c r="H2155" s="95"/>
    </row>
    <row r="2156" spans="5:8" x14ac:dyDescent="0.2">
      <c r="E2156" s="95"/>
      <c r="F2156" s="95"/>
      <c r="G2156" s="95"/>
      <c r="H2156" s="95"/>
    </row>
    <row r="2157" spans="5:8" x14ac:dyDescent="0.2">
      <c r="E2157" s="95"/>
      <c r="F2157" s="95"/>
      <c r="G2157" s="95"/>
      <c r="H2157" s="95"/>
    </row>
    <row r="2158" spans="5:8" x14ac:dyDescent="0.2">
      <c r="E2158" s="95"/>
      <c r="F2158" s="95"/>
      <c r="G2158" s="95"/>
      <c r="H2158" s="95"/>
    </row>
    <row r="2159" spans="5:8" x14ac:dyDescent="0.2">
      <c r="E2159" s="95"/>
      <c r="F2159" s="95"/>
      <c r="G2159" s="95"/>
      <c r="H2159" s="95"/>
    </row>
    <row r="2160" spans="5:8" x14ac:dyDescent="0.2">
      <c r="E2160" s="95"/>
      <c r="F2160" s="95"/>
      <c r="G2160" s="95"/>
      <c r="H2160" s="95"/>
    </row>
    <row r="2161" spans="5:8" x14ac:dyDescent="0.2">
      <c r="E2161" s="95"/>
      <c r="F2161" s="95"/>
      <c r="G2161" s="95"/>
      <c r="H2161" s="95"/>
    </row>
    <row r="2162" spans="5:8" x14ac:dyDescent="0.2">
      <c r="E2162" s="95"/>
      <c r="F2162" s="95"/>
      <c r="G2162" s="95"/>
      <c r="H2162" s="95"/>
    </row>
    <row r="2163" spans="5:8" x14ac:dyDescent="0.2">
      <c r="E2163" s="95"/>
      <c r="F2163" s="95"/>
      <c r="G2163" s="95"/>
      <c r="H2163" s="95"/>
    </row>
    <row r="2164" spans="5:8" x14ac:dyDescent="0.2">
      <c r="E2164" s="95"/>
      <c r="F2164" s="95"/>
      <c r="G2164" s="95"/>
      <c r="H2164" s="95"/>
    </row>
    <row r="2165" spans="5:8" x14ac:dyDescent="0.2">
      <c r="E2165" s="95"/>
      <c r="F2165" s="95"/>
      <c r="G2165" s="95"/>
      <c r="H2165" s="95"/>
    </row>
    <row r="2166" spans="5:8" x14ac:dyDescent="0.2">
      <c r="E2166" s="95"/>
      <c r="F2166" s="95"/>
      <c r="G2166" s="95"/>
      <c r="H2166" s="95"/>
    </row>
    <row r="2167" spans="5:8" x14ac:dyDescent="0.2">
      <c r="E2167" s="95"/>
      <c r="F2167" s="95"/>
      <c r="G2167" s="95"/>
      <c r="H2167" s="95"/>
    </row>
    <row r="2168" spans="5:8" x14ac:dyDescent="0.2">
      <c r="E2168" s="95"/>
      <c r="F2168" s="95"/>
      <c r="G2168" s="95"/>
      <c r="H2168" s="95"/>
    </row>
    <row r="2169" spans="5:8" x14ac:dyDescent="0.2">
      <c r="E2169" s="95"/>
      <c r="F2169" s="95"/>
      <c r="G2169" s="95"/>
      <c r="H2169" s="95"/>
    </row>
    <row r="2170" spans="5:8" x14ac:dyDescent="0.2">
      <c r="E2170" s="95"/>
      <c r="F2170" s="95"/>
      <c r="G2170" s="95"/>
      <c r="H2170" s="95"/>
    </row>
    <row r="2171" spans="5:8" x14ac:dyDescent="0.2">
      <c r="E2171" s="95"/>
      <c r="F2171" s="95"/>
      <c r="G2171" s="95"/>
      <c r="H2171" s="95"/>
    </row>
    <row r="2172" spans="5:8" x14ac:dyDescent="0.2">
      <c r="E2172" s="95"/>
      <c r="F2172" s="95"/>
      <c r="G2172" s="95"/>
      <c r="H2172" s="95"/>
    </row>
    <row r="2173" spans="5:8" x14ac:dyDescent="0.2">
      <c r="E2173" s="95"/>
      <c r="F2173" s="95"/>
      <c r="G2173" s="95"/>
      <c r="H2173" s="95"/>
    </row>
    <row r="2174" spans="5:8" x14ac:dyDescent="0.2">
      <c r="E2174" s="95"/>
      <c r="F2174" s="95"/>
      <c r="G2174" s="95"/>
      <c r="H2174" s="95"/>
    </row>
    <row r="2175" spans="5:8" x14ac:dyDescent="0.2">
      <c r="E2175" s="95"/>
      <c r="F2175" s="95"/>
      <c r="G2175" s="95"/>
      <c r="H2175" s="95"/>
    </row>
    <row r="2176" spans="5:8" x14ac:dyDescent="0.2">
      <c r="E2176" s="95"/>
      <c r="F2176" s="95"/>
      <c r="G2176" s="95"/>
      <c r="H2176" s="95"/>
    </row>
    <row r="2177" spans="5:8" x14ac:dyDescent="0.2">
      <c r="E2177" s="95"/>
      <c r="F2177" s="95"/>
      <c r="G2177" s="95"/>
      <c r="H2177" s="95"/>
    </row>
    <row r="2178" spans="5:8" x14ac:dyDescent="0.2">
      <c r="E2178" s="95"/>
      <c r="F2178" s="95"/>
      <c r="G2178" s="95"/>
      <c r="H2178" s="95"/>
    </row>
    <row r="2179" spans="5:8" x14ac:dyDescent="0.2">
      <c r="E2179" s="95"/>
      <c r="F2179" s="95"/>
      <c r="G2179" s="95"/>
      <c r="H2179" s="95"/>
    </row>
    <row r="2180" spans="5:8" x14ac:dyDescent="0.2">
      <c r="E2180" s="95"/>
      <c r="F2180" s="95"/>
      <c r="G2180" s="95"/>
      <c r="H2180" s="95"/>
    </row>
    <row r="2181" spans="5:8" x14ac:dyDescent="0.2">
      <c r="E2181" s="95"/>
      <c r="F2181" s="95"/>
      <c r="G2181" s="95"/>
      <c r="H2181" s="95"/>
    </row>
    <row r="2182" spans="5:8" x14ac:dyDescent="0.2">
      <c r="E2182" s="95"/>
      <c r="F2182" s="95"/>
      <c r="G2182" s="95"/>
      <c r="H2182" s="95"/>
    </row>
    <row r="2183" spans="5:8" x14ac:dyDescent="0.2">
      <c r="E2183" s="95"/>
      <c r="F2183" s="95"/>
      <c r="G2183" s="95"/>
      <c r="H2183" s="95"/>
    </row>
    <row r="2184" spans="5:8" x14ac:dyDescent="0.2">
      <c r="E2184" s="95"/>
      <c r="F2184" s="95"/>
      <c r="G2184" s="95"/>
      <c r="H2184" s="95"/>
    </row>
    <row r="2185" spans="5:8" x14ac:dyDescent="0.2">
      <c r="E2185" s="95"/>
      <c r="F2185" s="95"/>
      <c r="G2185" s="95"/>
      <c r="H2185" s="95"/>
    </row>
    <row r="2186" spans="5:8" x14ac:dyDescent="0.2">
      <c r="E2186" s="95"/>
      <c r="F2186" s="95"/>
      <c r="G2186" s="95"/>
      <c r="H2186" s="95"/>
    </row>
    <row r="2187" spans="5:8" x14ac:dyDescent="0.2">
      <c r="E2187" s="95"/>
      <c r="F2187" s="95"/>
      <c r="G2187" s="95"/>
      <c r="H2187" s="95"/>
    </row>
    <row r="2188" spans="5:8" x14ac:dyDescent="0.2">
      <c r="E2188" s="95"/>
      <c r="F2188" s="95"/>
      <c r="G2188" s="95"/>
      <c r="H2188" s="95"/>
    </row>
    <row r="2189" spans="5:8" x14ac:dyDescent="0.2">
      <c r="E2189" s="95"/>
      <c r="F2189" s="95"/>
      <c r="G2189" s="95"/>
      <c r="H2189" s="95"/>
    </row>
    <row r="2190" spans="5:8" x14ac:dyDescent="0.2">
      <c r="E2190" s="95"/>
      <c r="F2190" s="95"/>
      <c r="G2190" s="95"/>
      <c r="H2190" s="95"/>
    </row>
    <row r="2191" spans="5:8" x14ac:dyDescent="0.2">
      <c r="E2191" s="95"/>
      <c r="F2191" s="95"/>
      <c r="G2191" s="95"/>
      <c r="H2191" s="95"/>
    </row>
    <row r="2192" spans="5:8" x14ac:dyDescent="0.2">
      <c r="E2192" s="95"/>
      <c r="F2192" s="95"/>
      <c r="G2192" s="95"/>
      <c r="H2192" s="95"/>
    </row>
    <row r="2193" spans="5:8" x14ac:dyDescent="0.2">
      <c r="E2193" s="95"/>
      <c r="F2193" s="95"/>
      <c r="G2193" s="95"/>
      <c r="H2193" s="95"/>
    </row>
    <row r="2194" spans="5:8" x14ac:dyDescent="0.2">
      <c r="E2194" s="95"/>
      <c r="F2194" s="95"/>
      <c r="G2194" s="95"/>
      <c r="H2194" s="95"/>
    </row>
    <row r="2195" spans="5:8" x14ac:dyDescent="0.2">
      <c r="E2195" s="95"/>
      <c r="F2195" s="95"/>
      <c r="G2195" s="95"/>
      <c r="H2195" s="95"/>
    </row>
    <row r="2196" spans="5:8" x14ac:dyDescent="0.2">
      <c r="E2196" s="95"/>
      <c r="F2196" s="95"/>
      <c r="G2196" s="95"/>
      <c r="H2196" s="95"/>
    </row>
    <row r="2197" spans="5:8" x14ac:dyDescent="0.2">
      <c r="E2197" s="95"/>
      <c r="F2197" s="95"/>
      <c r="G2197" s="95"/>
      <c r="H2197" s="95"/>
    </row>
    <row r="2198" spans="5:8" x14ac:dyDescent="0.2">
      <c r="E2198" s="95"/>
      <c r="F2198" s="95"/>
      <c r="G2198" s="95"/>
      <c r="H2198" s="95"/>
    </row>
    <row r="2199" spans="5:8" x14ac:dyDescent="0.2">
      <c r="E2199" s="95"/>
      <c r="F2199" s="95"/>
      <c r="G2199" s="95"/>
      <c r="H2199" s="95"/>
    </row>
    <row r="2200" spans="5:8" x14ac:dyDescent="0.2">
      <c r="E2200" s="95"/>
      <c r="F2200" s="95"/>
      <c r="G2200" s="95"/>
      <c r="H2200" s="95"/>
    </row>
    <row r="2201" spans="5:8" x14ac:dyDescent="0.2">
      <c r="E2201" s="95"/>
      <c r="F2201" s="95"/>
      <c r="G2201" s="95"/>
      <c r="H2201" s="95"/>
    </row>
    <row r="2202" spans="5:8" x14ac:dyDescent="0.2">
      <c r="E2202" s="95"/>
      <c r="F2202" s="95"/>
      <c r="G2202" s="95"/>
      <c r="H2202" s="95"/>
    </row>
    <row r="2203" spans="5:8" x14ac:dyDescent="0.2">
      <c r="E2203" s="95"/>
      <c r="F2203" s="95"/>
      <c r="G2203" s="95"/>
      <c r="H2203" s="95"/>
    </row>
    <row r="2204" spans="5:8" x14ac:dyDescent="0.2">
      <c r="E2204" s="95"/>
      <c r="F2204" s="95"/>
      <c r="G2204" s="95"/>
      <c r="H2204" s="95"/>
    </row>
    <row r="2205" spans="5:8" x14ac:dyDescent="0.2">
      <c r="E2205" s="95"/>
      <c r="F2205" s="95"/>
      <c r="G2205" s="95"/>
      <c r="H2205" s="95"/>
    </row>
    <row r="2206" spans="5:8" x14ac:dyDescent="0.2">
      <c r="E2206" s="95"/>
      <c r="F2206" s="95"/>
      <c r="G2206" s="95"/>
      <c r="H2206" s="95"/>
    </row>
    <row r="2207" spans="5:8" x14ac:dyDescent="0.2">
      <c r="E2207" s="95"/>
      <c r="F2207" s="95"/>
      <c r="G2207" s="95"/>
      <c r="H2207" s="95"/>
    </row>
    <row r="2208" spans="5:8" x14ac:dyDescent="0.2">
      <c r="E2208" s="95"/>
      <c r="F2208" s="95"/>
      <c r="G2208" s="95"/>
      <c r="H2208" s="95"/>
    </row>
    <row r="2209" spans="5:8" x14ac:dyDescent="0.2">
      <c r="E2209" s="95"/>
      <c r="F2209" s="95"/>
      <c r="G2209" s="95"/>
      <c r="H2209" s="95"/>
    </row>
    <row r="2210" spans="5:8" x14ac:dyDescent="0.2">
      <c r="E2210" s="95"/>
      <c r="F2210" s="95"/>
      <c r="G2210" s="95"/>
      <c r="H2210" s="95"/>
    </row>
    <row r="2211" spans="5:8" x14ac:dyDescent="0.2">
      <c r="E2211" s="95"/>
      <c r="F2211" s="95"/>
      <c r="G2211" s="95"/>
      <c r="H2211" s="95"/>
    </row>
    <row r="2212" spans="5:8" x14ac:dyDescent="0.2">
      <c r="E2212" s="95"/>
      <c r="F2212" s="95"/>
      <c r="G2212" s="95"/>
      <c r="H2212" s="95"/>
    </row>
    <row r="2213" spans="5:8" x14ac:dyDescent="0.2">
      <c r="E2213" s="95"/>
      <c r="F2213" s="95"/>
      <c r="G2213" s="95"/>
      <c r="H2213" s="95"/>
    </row>
    <row r="2214" spans="5:8" x14ac:dyDescent="0.2">
      <c r="E2214" s="95"/>
      <c r="F2214" s="95"/>
      <c r="G2214" s="95"/>
      <c r="H2214" s="95"/>
    </row>
    <row r="2215" spans="5:8" x14ac:dyDescent="0.2">
      <c r="E2215" s="95"/>
      <c r="F2215" s="95"/>
      <c r="G2215" s="95"/>
      <c r="H2215" s="95"/>
    </row>
    <row r="2216" spans="5:8" x14ac:dyDescent="0.2">
      <c r="E2216" s="95"/>
      <c r="F2216" s="95"/>
      <c r="G2216" s="95"/>
      <c r="H2216" s="95"/>
    </row>
    <row r="2217" spans="5:8" x14ac:dyDescent="0.2">
      <c r="E2217" s="95"/>
      <c r="F2217" s="95"/>
      <c r="G2217" s="95"/>
      <c r="H2217" s="95"/>
    </row>
    <row r="2218" spans="5:8" x14ac:dyDescent="0.2">
      <c r="E2218" s="95"/>
      <c r="F2218" s="95"/>
      <c r="G2218" s="95"/>
      <c r="H2218" s="95"/>
    </row>
    <row r="2219" spans="5:8" x14ac:dyDescent="0.2">
      <c r="E2219" s="95"/>
      <c r="F2219" s="95"/>
      <c r="G2219" s="95"/>
      <c r="H2219" s="95"/>
    </row>
    <row r="2220" spans="5:8" x14ac:dyDescent="0.2">
      <c r="E2220" s="95"/>
      <c r="F2220" s="95"/>
      <c r="G2220" s="95"/>
      <c r="H2220" s="95"/>
    </row>
    <row r="2221" spans="5:8" x14ac:dyDescent="0.2">
      <c r="E2221" s="95"/>
      <c r="F2221" s="95"/>
      <c r="G2221" s="95"/>
      <c r="H2221" s="95"/>
    </row>
    <row r="2222" spans="5:8" x14ac:dyDescent="0.2">
      <c r="E2222" s="95"/>
      <c r="F2222" s="95"/>
      <c r="G2222" s="95"/>
      <c r="H2222" s="95"/>
    </row>
    <row r="2223" spans="5:8" x14ac:dyDescent="0.2">
      <c r="E2223" s="95"/>
      <c r="F2223" s="95"/>
      <c r="G2223" s="95"/>
      <c r="H2223" s="95"/>
    </row>
    <row r="2224" spans="5:8" x14ac:dyDescent="0.2">
      <c r="E2224" s="95"/>
      <c r="F2224" s="95"/>
      <c r="G2224" s="95"/>
      <c r="H2224" s="95"/>
    </row>
    <row r="2225" spans="5:8" x14ac:dyDescent="0.2">
      <c r="E2225" s="95"/>
      <c r="F2225" s="95"/>
      <c r="G2225" s="95"/>
      <c r="H2225" s="95"/>
    </row>
    <row r="2226" spans="5:8" x14ac:dyDescent="0.2">
      <c r="E2226" s="95"/>
      <c r="F2226" s="95"/>
      <c r="G2226" s="95"/>
      <c r="H2226" s="95"/>
    </row>
    <row r="2227" spans="5:8" x14ac:dyDescent="0.2">
      <c r="E2227" s="95"/>
      <c r="F2227" s="95"/>
      <c r="G2227" s="95"/>
      <c r="H2227" s="95"/>
    </row>
    <row r="2228" spans="5:8" x14ac:dyDescent="0.2">
      <c r="E2228" s="95"/>
      <c r="F2228" s="95"/>
      <c r="G2228" s="95"/>
      <c r="H2228" s="95"/>
    </row>
    <row r="2229" spans="5:8" x14ac:dyDescent="0.2">
      <c r="E2229" s="95"/>
      <c r="F2229" s="95"/>
      <c r="G2229" s="95"/>
      <c r="H2229" s="95"/>
    </row>
    <row r="2230" spans="5:8" x14ac:dyDescent="0.2">
      <c r="E2230" s="95"/>
      <c r="F2230" s="95"/>
      <c r="G2230" s="95"/>
      <c r="H2230" s="95"/>
    </row>
    <row r="2231" spans="5:8" x14ac:dyDescent="0.2">
      <c r="E2231" s="95"/>
      <c r="F2231" s="95"/>
      <c r="G2231" s="95"/>
      <c r="H2231" s="95"/>
    </row>
    <row r="2232" spans="5:8" x14ac:dyDescent="0.2">
      <c r="E2232" s="95"/>
      <c r="F2232" s="95"/>
      <c r="G2232" s="95"/>
      <c r="H2232" s="95"/>
    </row>
    <row r="2233" spans="5:8" x14ac:dyDescent="0.2">
      <c r="E2233" s="95"/>
      <c r="F2233" s="95"/>
      <c r="G2233" s="95"/>
      <c r="H2233" s="95"/>
    </row>
    <row r="2234" spans="5:8" x14ac:dyDescent="0.2">
      <c r="E2234" s="95"/>
      <c r="F2234" s="95"/>
      <c r="G2234" s="95"/>
      <c r="H2234" s="95"/>
    </row>
    <row r="2235" spans="5:8" x14ac:dyDescent="0.2">
      <c r="E2235" s="95"/>
      <c r="F2235" s="95"/>
      <c r="G2235" s="95"/>
      <c r="H2235" s="95"/>
    </row>
    <row r="2236" spans="5:8" x14ac:dyDescent="0.2">
      <c r="E2236" s="95"/>
      <c r="F2236" s="95"/>
      <c r="G2236" s="95"/>
      <c r="H2236" s="95"/>
    </row>
    <row r="2237" spans="5:8" x14ac:dyDescent="0.2">
      <c r="E2237" s="95"/>
      <c r="F2237" s="95"/>
      <c r="G2237" s="95"/>
      <c r="H2237" s="95"/>
    </row>
    <row r="2238" spans="5:8" x14ac:dyDescent="0.2">
      <c r="E2238" s="95"/>
      <c r="F2238" s="95"/>
      <c r="G2238" s="95"/>
      <c r="H2238" s="95"/>
    </row>
    <row r="2239" spans="5:8" x14ac:dyDescent="0.2">
      <c r="E2239" s="95"/>
      <c r="F2239" s="95"/>
      <c r="G2239" s="95"/>
      <c r="H2239" s="95"/>
    </row>
    <row r="2240" spans="5:8" x14ac:dyDescent="0.2">
      <c r="E2240" s="95"/>
      <c r="F2240" s="95"/>
      <c r="G2240" s="95"/>
      <c r="H2240" s="95"/>
    </row>
    <row r="2241" spans="5:8" x14ac:dyDescent="0.2">
      <c r="E2241" s="95"/>
      <c r="F2241" s="95"/>
      <c r="G2241" s="95"/>
      <c r="H2241" s="95"/>
    </row>
    <row r="2242" spans="5:8" x14ac:dyDescent="0.2">
      <c r="E2242" s="95"/>
      <c r="F2242" s="95"/>
      <c r="G2242" s="95"/>
      <c r="H2242" s="95"/>
    </row>
    <row r="2243" spans="5:8" x14ac:dyDescent="0.2">
      <c r="E2243" s="95"/>
      <c r="F2243" s="95"/>
      <c r="G2243" s="95"/>
      <c r="H2243" s="95"/>
    </row>
    <row r="2244" spans="5:8" x14ac:dyDescent="0.2">
      <c r="E2244" s="95"/>
      <c r="F2244" s="95"/>
      <c r="G2244" s="95"/>
      <c r="H2244" s="95"/>
    </row>
    <row r="2245" spans="5:8" x14ac:dyDescent="0.2">
      <c r="E2245" s="95"/>
      <c r="F2245" s="95"/>
      <c r="G2245" s="95"/>
      <c r="H2245" s="95"/>
    </row>
    <row r="2246" spans="5:8" x14ac:dyDescent="0.2">
      <c r="E2246" s="95"/>
      <c r="F2246" s="95"/>
      <c r="G2246" s="95"/>
      <c r="H2246" s="95"/>
    </row>
    <row r="2247" spans="5:8" x14ac:dyDescent="0.2">
      <c r="E2247" s="95"/>
      <c r="F2247" s="95"/>
      <c r="G2247" s="95"/>
      <c r="H2247" s="95"/>
    </row>
    <row r="2248" spans="5:8" x14ac:dyDescent="0.2">
      <c r="E2248" s="95"/>
      <c r="F2248" s="95"/>
      <c r="G2248" s="95"/>
      <c r="H2248" s="95"/>
    </row>
    <row r="2249" spans="5:8" x14ac:dyDescent="0.2">
      <c r="E2249" s="95"/>
      <c r="F2249" s="95"/>
      <c r="G2249" s="95"/>
      <c r="H2249" s="95"/>
    </row>
    <row r="2250" spans="5:8" x14ac:dyDescent="0.2">
      <c r="E2250" s="95"/>
      <c r="F2250" s="95"/>
      <c r="G2250" s="95"/>
      <c r="H2250" s="95"/>
    </row>
    <row r="2251" spans="5:8" x14ac:dyDescent="0.2">
      <c r="E2251" s="95"/>
      <c r="F2251" s="95"/>
      <c r="G2251" s="95"/>
      <c r="H2251" s="95"/>
    </row>
    <row r="2252" spans="5:8" x14ac:dyDescent="0.2">
      <c r="E2252" s="95"/>
      <c r="F2252" s="95"/>
      <c r="G2252" s="95"/>
      <c r="H2252" s="95"/>
    </row>
    <row r="2253" spans="5:8" x14ac:dyDescent="0.2">
      <c r="E2253" s="95"/>
      <c r="F2253" s="95"/>
      <c r="G2253" s="95"/>
      <c r="H2253" s="95"/>
    </row>
    <row r="2254" spans="5:8" x14ac:dyDescent="0.2">
      <c r="E2254" s="95"/>
      <c r="F2254" s="95"/>
      <c r="G2254" s="95"/>
      <c r="H2254" s="95"/>
    </row>
    <row r="2255" spans="5:8" x14ac:dyDescent="0.2">
      <c r="E2255" s="95"/>
      <c r="F2255" s="95"/>
      <c r="G2255" s="95"/>
      <c r="H2255" s="95"/>
    </row>
    <row r="2256" spans="5:8" x14ac:dyDescent="0.2">
      <c r="E2256" s="95"/>
      <c r="F2256" s="95"/>
      <c r="G2256" s="95"/>
      <c r="H2256" s="95"/>
    </row>
    <row r="2257" spans="5:8" x14ac:dyDescent="0.2">
      <c r="E2257" s="95"/>
      <c r="F2257" s="95"/>
      <c r="G2257" s="95"/>
      <c r="H2257" s="95"/>
    </row>
    <row r="2258" spans="5:8" x14ac:dyDescent="0.2">
      <c r="E2258" s="95"/>
      <c r="F2258" s="95"/>
      <c r="G2258" s="95"/>
      <c r="H2258" s="95"/>
    </row>
    <row r="2259" spans="5:8" x14ac:dyDescent="0.2">
      <c r="E2259" s="95"/>
      <c r="F2259" s="95"/>
      <c r="G2259" s="95"/>
      <c r="H2259" s="95"/>
    </row>
    <row r="2260" spans="5:8" x14ac:dyDescent="0.2">
      <c r="E2260" s="95"/>
      <c r="F2260" s="95"/>
      <c r="G2260" s="95"/>
      <c r="H2260" s="95"/>
    </row>
    <row r="2261" spans="5:8" x14ac:dyDescent="0.2">
      <c r="E2261" s="95"/>
      <c r="F2261" s="95"/>
      <c r="G2261" s="95"/>
      <c r="H2261" s="95"/>
    </row>
    <row r="2262" spans="5:8" x14ac:dyDescent="0.2">
      <c r="E2262" s="95"/>
      <c r="F2262" s="95"/>
      <c r="G2262" s="95"/>
      <c r="H2262" s="95"/>
    </row>
    <row r="2263" spans="5:8" x14ac:dyDescent="0.2">
      <c r="E2263" s="95"/>
      <c r="F2263" s="95"/>
      <c r="G2263" s="95"/>
      <c r="H2263" s="95"/>
    </row>
    <row r="2264" spans="5:8" x14ac:dyDescent="0.2">
      <c r="E2264" s="95"/>
      <c r="F2264" s="95"/>
      <c r="G2264" s="95"/>
      <c r="H2264" s="95"/>
    </row>
    <row r="2265" spans="5:8" x14ac:dyDescent="0.2">
      <c r="E2265" s="95"/>
      <c r="F2265" s="95"/>
      <c r="G2265" s="95"/>
      <c r="H2265" s="95"/>
    </row>
    <row r="2266" spans="5:8" x14ac:dyDescent="0.2">
      <c r="E2266" s="95"/>
      <c r="F2266" s="95"/>
      <c r="G2266" s="95"/>
      <c r="H2266" s="95"/>
    </row>
    <row r="2267" spans="5:8" x14ac:dyDescent="0.2">
      <c r="E2267" s="95"/>
      <c r="F2267" s="95"/>
      <c r="G2267" s="95"/>
      <c r="H2267" s="95"/>
    </row>
    <row r="2268" spans="5:8" x14ac:dyDescent="0.2">
      <c r="E2268" s="95"/>
      <c r="F2268" s="95"/>
      <c r="G2268" s="95"/>
      <c r="H2268" s="95"/>
    </row>
    <row r="2269" spans="5:8" x14ac:dyDescent="0.2">
      <c r="E2269" s="95"/>
      <c r="F2269" s="95"/>
      <c r="G2269" s="95"/>
      <c r="H2269" s="95"/>
    </row>
    <row r="2270" spans="5:8" x14ac:dyDescent="0.2">
      <c r="E2270" s="95"/>
      <c r="F2270" s="95"/>
      <c r="G2270" s="95"/>
      <c r="H2270" s="95"/>
    </row>
    <row r="2271" spans="5:8" x14ac:dyDescent="0.2">
      <c r="E2271" s="95"/>
      <c r="F2271" s="95"/>
      <c r="G2271" s="95"/>
      <c r="H2271" s="95"/>
    </row>
    <row r="2272" spans="5:8" x14ac:dyDescent="0.2">
      <c r="E2272" s="95"/>
      <c r="F2272" s="95"/>
      <c r="G2272" s="95"/>
      <c r="H2272" s="95"/>
    </row>
    <row r="2273" spans="5:8" x14ac:dyDescent="0.2">
      <c r="E2273" s="95"/>
      <c r="F2273" s="95"/>
      <c r="G2273" s="95"/>
      <c r="H2273" s="95"/>
    </row>
    <row r="2274" spans="5:8" x14ac:dyDescent="0.2">
      <c r="E2274" s="95"/>
      <c r="F2274" s="95"/>
      <c r="G2274" s="95"/>
      <c r="H2274" s="95"/>
    </row>
    <row r="2275" spans="5:8" x14ac:dyDescent="0.2">
      <c r="E2275" s="95"/>
      <c r="F2275" s="95"/>
      <c r="G2275" s="95"/>
      <c r="H2275" s="95"/>
    </row>
    <row r="2276" spans="5:8" x14ac:dyDescent="0.2">
      <c r="E2276" s="95"/>
      <c r="F2276" s="95"/>
      <c r="G2276" s="95"/>
      <c r="H2276" s="95"/>
    </row>
    <row r="2277" spans="5:8" x14ac:dyDescent="0.2">
      <c r="E2277" s="95"/>
      <c r="F2277" s="95"/>
      <c r="G2277" s="95"/>
      <c r="H2277" s="95"/>
    </row>
    <row r="2278" spans="5:8" x14ac:dyDescent="0.2">
      <c r="E2278" s="95"/>
      <c r="F2278" s="95"/>
      <c r="G2278" s="95"/>
      <c r="H2278" s="95"/>
    </row>
    <row r="2279" spans="5:8" x14ac:dyDescent="0.2">
      <c r="E2279" s="95"/>
      <c r="F2279" s="95"/>
      <c r="G2279" s="95"/>
      <c r="H2279" s="95"/>
    </row>
    <row r="2280" spans="5:8" x14ac:dyDescent="0.2">
      <c r="E2280" s="95"/>
      <c r="F2280" s="95"/>
      <c r="G2280" s="95"/>
      <c r="H2280" s="95"/>
    </row>
    <row r="2281" spans="5:8" x14ac:dyDescent="0.2">
      <c r="E2281" s="95"/>
      <c r="F2281" s="95"/>
      <c r="G2281" s="95"/>
      <c r="H2281" s="95"/>
    </row>
    <row r="2282" spans="5:8" x14ac:dyDescent="0.2">
      <c r="E2282" s="95"/>
      <c r="F2282" s="95"/>
      <c r="G2282" s="95"/>
      <c r="H2282" s="95"/>
    </row>
    <row r="2283" spans="5:8" x14ac:dyDescent="0.2">
      <c r="E2283" s="95"/>
      <c r="F2283" s="95"/>
      <c r="G2283" s="95"/>
      <c r="H2283" s="95"/>
    </row>
    <row r="2284" spans="5:8" x14ac:dyDescent="0.2">
      <c r="E2284" s="95"/>
      <c r="F2284" s="95"/>
      <c r="G2284" s="95"/>
      <c r="H2284" s="95"/>
    </row>
    <row r="2285" spans="5:8" x14ac:dyDescent="0.2">
      <c r="E2285" s="95"/>
      <c r="F2285" s="95"/>
      <c r="G2285" s="95"/>
      <c r="H2285" s="95"/>
    </row>
    <row r="2286" spans="5:8" x14ac:dyDescent="0.2">
      <c r="E2286" s="95"/>
      <c r="F2286" s="95"/>
      <c r="G2286" s="95"/>
      <c r="H2286" s="95"/>
    </row>
    <row r="2287" spans="5:8" x14ac:dyDescent="0.2">
      <c r="E2287" s="95"/>
      <c r="F2287" s="95"/>
      <c r="G2287" s="95"/>
      <c r="H2287" s="95"/>
    </row>
    <row r="2288" spans="5:8" x14ac:dyDescent="0.2">
      <c r="E2288" s="95"/>
      <c r="F2288" s="95"/>
      <c r="G2288" s="95"/>
      <c r="H2288" s="95"/>
    </row>
    <row r="2289" spans="5:8" x14ac:dyDescent="0.2">
      <c r="E2289" s="95"/>
      <c r="F2289" s="95"/>
      <c r="G2289" s="95"/>
      <c r="H2289" s="95"/>
    </row>
    <row r="2290" spans="5:8" x14ac:dyDescent="0.2">
      <c r="E2290" s="95"/>
      <c r="F2290" s="95"/>
      <c r="G2290" s="95"/>
      <c r="H2290" s="95"/>
    </row>
    <row r="2291" spans="5:8" x14ac:dyDescent="0.2">
      <c r="E2291" s="95"/>
      <c r="F2291" s="95"/>
      <c r="G2291" s="95"/>
      <c r="H2291" s="95"/>
    </row>
    <row r="2292" spans="5:8" x14ac:dyDescent="0.2">
      <c r="E2292" s="95"/>
      <c r="F2292" s="95"/>
      <c r="G2292" s="95"/>
      <c r="H2292" s="95"/>
    </row>
    <row r="2293" spans="5:8" x14ac:dyDescent="0.2">
      <c r="E2293" s="95"/>
      <c r="F2293" s="95"/>
      <c r="G2293" s="95"/>
      <c r="H2293" s="95"/>
    </row>
    <row r="2294" spans="5:8" x14ac:dyDescent="0.2">
      <c r="E2294" s="95"/>
      <c r="F2294" s="95"/>
      <c r="G2294" s="95"/>
      <c r="H2294" s="95"/>
    </row>
    <row r="2295" spans="5:8" x14ac:dyDescent="0.2">
      <c r="E2295" s="95"/>
      <c r="F2295" s="95"/>
      <c r="G2295" s="95"/>
      <c r="H2295" s="95"/>
    </row>
    <row r="2296" spans="5:8" x14ac:dyDescent="0.2">
      <c r="E2296" s="95"/>
      <c r="F2296" s="95"/>
      <c r="G2296" s="95"/>
      <c r="H2296" s="95"/>
    </row>
    <row r="2297" spans="5:8" x14ac:dyDescent="0.2">
      <c r="E2297" s="95"/>
      <c r="F2297" s="95"/>
      <c r="G2297" s="95"/>
      <c r="H2297" s="95"/>
    </row>
    <row r="2298" spans="5:8" x14ac:dyDescent="0.2">
      <c r="E2298" s="95"/>
      <c r="F2298" s="95"/>
      <c r="G2298" s="95"/>
      <c r="H2298" s="95"/>
    </row>
    <row r="2299" spans="5:8" x14ac:dyDescent="0.2">
      <c r="E2299" s="95"/>
      <c r="F2299" s="95"/>
      <c r="G2299" s="95"/>
      <c r="H2299" s="95"/>
    </row>
    <row r="2300" spans="5:8" x14ac:dyDescent="0.2">
      <c r="E2300" s="95"/>
      <c r="F2300" s="95"/>
      <c r="G2300" s="95"/>
      <c r="H2300" s="95"/>
    </row>
    <row r="2301" spans="5:8" x14ac:dyDescent="0.2">
      <c r="E2301" s="95"/>
      <c r="F2301" s="95"/>
      <c r="G2301" s="95"/>
      <c r="H2301" s="95"/>
    </row>
    <row r="2302" spans="5:8" x14ac:dyDescent="0.2">
      <c r="E2302" s="95"/>
      <c r="F2302" s="95"/>
      <c r="G2302" s="95"/>
      <c r="H2302" s="95"/>
    </row>
    <row r="2303" spans="5:8" x14ac:dyDescent="0.2">
      <c r="E2303" s="95"/>
      <c r="F2303" s="95"/>
      <c r="G2303" s="95"/>
      <c r="H2303" s="95"/>
    </row>
    <row r="2304" spans="5:8" x14ac:dyDescent="0.2">
      <c r="E2304" s="95"/>
      <c r="F2304" s="95"/>
      <c r="G2304" s="95"/>
      <c r="H2304" s="95"/>
    </row>
    <row r="2305" spans="5:8" x14ac:dyDescent="0.2">
      <c r="E2305" s="95"/>
      <c r="F2305" s="95"/>
      <c r="G2305" s="95"/>
      <c r="H2305" s="95"/>
    </row>
    <row r="2306" spans="5:8" x14ac:dyDescent="0.2">
      <c r="E2306" s="95"/>
      <c r="F2306" s="95"/>
      <c r="G2306" s="95"/>
      <c r="H2306" s="95"/>
    </row>
    <row r="2307" spans="5:8" x14ac:dyDescent="0.2">
      <c r="E2307" s="95"/>
      <c r="F2307" s="95"/>
      <c r="G2307" s="95"/>
      <c r="H2307" s="95"/>
    </row>
    <row r="2308" spans="5:8" x14ac:dyDescent="0.2">
      <c r="E2308" s="95"/>
      <c r="F2308" s="95"/>
      <c r="G2308" s="95"/>
      <c r="H2308" s="95"/>
    </row>
    <row r="2309" spans="5:8" x14ac:dyDescent="0.2">
      <c r="E2309" s="95"/>
      <c r="F2309" s="95"/>
      <c r="G2309" s="95"/>
      <c r="H2309" s="95"/>
    </row>
    <row r="2310" spans="5:8" x14ac:dyDescent="0.2">
      <c r="E2310" s="95"/>
      <c r="F2310" s="95"/>
      <c r="G2310" s="95"/>
      <c r="H2310" s="95"/>
    </row>
    <row r="2311" spans="5:8" x14ac:dyDescent="0.2">
      <c r="E2311" s="95"/>
      <c r="F2311" s="95"/>
      <c r="G2311" s="95"/>
      <c r="H2311" s="95"/>
    </row>
    <row r="2312" spans="5:8" x14ac:dyDescent="0.2">
      <c r="E2312" s="95"/>
      <c r="F2312" s="95"/>
      <c r="G2312" s="95"/>
      <c r="H2312" s="95"/>
    </row>
    <row r="2313" spans="5:8" x14ac:dyDescent="0.2">
      <c r="E2313" s="95"/>
      <c r="F2313" s="95"/>
      <c r="G2313" s="95"/>
      <c r="H2313" s="95"/>
    </row>
    <row r="2314" spans="5:8" x14ac:dyDescent="0.2">
      <c r="E2314" s="95"/>
      <c r="F2314" s="95"/>
      <c r="G2314" s="95"/>
      <c r="H2314" s="95"/>
    </row>
    <row r="2315" spans="5:8" x14ac:dyDescent="0.2">
      <c r="E2315" s="95"/>
      <c r="F2315" s="95"/>
      <c r="G2315" s="95"/>
      <c r="H2315" s="95"/>
    </row>
    <row r="2316" spans="5:8" x14ac:dyDescent="0.2">
      <c r="E2316" s="95"/>
      <c r="F2316" s="95"/>
      <c r="G2316" s="95"/>
      <c r="H2316" s="95"/>
    </row>
    <row r="2317" spans="5:8" x14ac:dyDescent="0.2">
      <c r="E2317" s="95"/>
      <c r="F2317" s="95"/>
      <c r="G2317" s="95"/>
      <c r="H2317" s="95"/>
    </row>
    <row r="2318" spans="5:8" x14ac:dyDescent="0.2">
      <c r="E2318" s="95"/>
      <c r="F2318" s="95"/>
      <c r="G2318" s="95"/>
      <c r="H2318" s="95"/>
    </row>
    <row r="2319" spans="5:8" x14ac:dyDescent="0.2">
      <c r="E2319" s="95"/>
      <c r="F2319" s="95"/>
      <c r="G2319" s="95"/>
      <c r="H2319" s="95"/>
    </row>
    <row r="2320" spans="5:8" x14ac:dyDescent="0.2">
      <c r="E2320" s="95"/>
      <c r="F2320" s="95"/>
      <c r="G2320" s="95"/>
      <c r="H2320" s="95"/>
    </row>
    <row r="2321" spans="5:8" x14ac:dyDescent="0.2">
      <c r="E2321" s="95"/>
      <c r="F2321" s="95"/>
      <c r="G2321" s="95"/>
      <c r="H2321" s="95"/>
    </row>
    <row r="2322" spans="5:8" x14ac:dyDescent="0.2">
      <c r="E2322" s="95"/>
      <c r="F2322" s="95"/>
      <c r="G2322" s="95"/>
      <c r="H2322" s="95"/>
    </row>
    <row r="2323" spans="5:8" x14ac:dyDescent="0.2">
      <c r="E2323" s="95"/>
      <c r="F2323" s="95"/>
      <c r="G2323" s="95"/>
      <c r="H2323" s="95"/>
    </row>
    <row r="2324" spans="5:8" x14ac:dyDescent="0.2">
      <c r="E2324" s="95"/>
      <c r="F2324" s="95"/>
      <c r="G2324" s="95"/>
      <c r="H2324" s="95"/>
    </row>
    <row r="2325" spans="5:8" x14ac:dyDescent="0.2">
      <c r="E2325" s="95"/>
      <c r="F2325" s="95"/>
      <c r="G2325" s="95"/>
      <c r="H2325" s="95"/>
    </row>
    <row r="2326" spans="5:8" x14ac:dyDescent="0.2">
      <c r="E2326" s="95"/>
      <c r="F2326" s="95"/>
      <c r="G2326" s="95"/>
      <c r="H2326" s="95"/>
    </row>
    <row r="2327" spans="5:8" x14ac:dyDescent="0.2">
      <c r="E2327" s="95"/>
      <c r="F2327" s="95"/>
      <c r="G2327" s="95"/>
      <c r="H2327" s="95"/>
    </row>
    <row r="2328" spans="5:8" x14ac:dyDescent="0.2">
      <c r="E2328" s="95"/>
      <c r="F2328" s="95"/>
      <c r="G2328" s="95"/>
      <c r="H2328" s="95"/>
    </row>
    <row r="2329" spans="5:8" x14ac:dyDescent="0.2">
      <c r="E2329" s="95"/>
      <c r="F2329" s="95"/>
      <c r="G2329" s="95"/>
      <c r="H2329" s="95"/>
    </row>
    <row r="2330" spans="5:8" x14ac:dyDescent="0.2">
      <c r="E2330" s="95"/>
      <c r="F2330" s="95"/>
      <c r="G2330" s="95"/>
      <c r="H2330" s="95"/>
    </row>
    <row r="2331" spans="5:8" x14ac:dyDescent="0.2">
      <c r="E2331" s="95"/>
      <c r="F2331" s="95"/>
      <c r="G2331" s="95"/>
      <c r="H2331" s="95"/>
    </row>
    <row r="2332" spans="5:8" x14ac:dyDescent="0.2">
      <c r="E2332" s="95"/>
      <c r="F2332" s="95"/>
      <c r="G2332" s="95"/>
      <c r="H2332" s="95"/>
    </row>
    <row r="2333" spans="5:8" x14ac:dyDescent="0.2">
      <c r="E2333" s="95"/>
      <c r="F2333" s="95"/>
      <c r="G2333" s="95"/>
      <c r="H2333" s="95"/>
    </row>
    <row r="2334" spans="5:8" x14ac:dyDescent="0.2">
      <c r="E2334" s="95"/>
      <c r="F2334" s="95"/>
      <c r="G2334" s="95"/>
      <c r="H2334" s="95"/>
    </row>
    <row r="2335" spans="5:8" x14ac:dyDescent="0.2">
      <c r="E2335" s="95"/>
      <c r="F2335" s="95"/>
      <c r="G2335" s="95"/>
      <c r="H2335" s="95"/>
    </row>
    <row r="2336" spans="5:8" x14ac:dyDescent="0.2">
      <c r="E2336" s="95"/>
      <c r="F2336" s="95"/>
      <c r="G2336" s="95"/>
      <c r="H2336" s="95"/>
    </row>
    <row r="2337" spans="5:8" x14ac:dyDescent="0.2">
      <c r="E2337" s="95"/>
      <c r="F2337" s="95"/>
      <c r="G2337" s="95"/>
      <c r="H2337" s="95"/>
    </row>
    <row r="2338" spans="5:8" x14ac:dyDescent="0.2">
      <c r="E2338" s="95"/>
      <c r="F2338" s="95"/>
      <c r="G2338" s="95"/>
      <c r="H2338" s="95"/>
    </row>
    <row r="2339" spans="5:8" x14ac:dyDescent="0.2">
      <c r="E2339" s="95"/>
      <c r="F2339" s="95"/>
      <c r="G2339" s="95"/>
      <c r="H2339" s="95"/>
    </row>
    <row r="2340" spans="5:8" x14ac:dyDescent="0.2">
      <c r="E2340" s="95"/>
      <c r="F2340" s="95"/>
      <c r="G2340" s="95"/>
      <c r="H2340" s="95"/>
    </row>
    <row r="2341" spans="5:8" x14ac:dyDescent="0.2">
      <c r="E2341" s="95"/>
      <c r="F2341" s="95"/>
      <c r="G2341" s="95"/>
      <c r="H2341" s="95"/>
    </row>
    <row r="2342" spans="5:8" x14ac:dyDescent="0.2">
      <c r="E2342" s="95"/>
      <c r="F2342" s="95"/>
      <c r="G2342" s="95"/>
      <c r="H2342" s="95"/>
    </row>
    <row r="2343" spans="5:8" x14ac:dyDescent="0.2">
      <c r="E2343" s="95"/>
      <c r="F2343" s="95"/>
      <c r="G2343" s="95"/>
      <c r="H2343" s="95"/>
    </row>
    <row r="2344" spans="5:8" x14ac:dyDescent="0.2">
      <c r="E2344" s="95"/>
      <c r="F2344" s="95"/>
      <c r="G2344" s="95"/>
      <c r="H2344" s="95"/>
    </row>
    <row r="2345" spans="5:8" x14ac:dyDescent="0.2">
      <c r="E2345" s="95"/>
      <c r="F2345" s="95"/>
      <c r="G2345" s="95"/>
      <c r="H2345" s="95"/>
    </row>
    <row r="2346" spans="5:8" x14ac:dyDescent="0.2">
      <c r="E2346" s="95"/>
      <c r="F2346" s="95"/>
      <c r="G2346" s="95"/>
      <c r="H2346" s="95"/>
    </row>
    <row r="2347" spans="5:8" x14ac:dyDescent="0.2">
      <c r="E2347" s="95"/>
      <c r="F2347" s="95"/>
      <c r="G2347" s="95"/>
      <c r="H2347" s="95"/>
    </row>
    <row r="2348" spans="5:8" x14ac:dyDescent="0.2">
      <c r="E2348" s="95"/>
      <c r="F2348" s="95"/>
      <c r="G2348" s="95"/>
      <c r="H2348" s="95"/>
    </row>
    <row r="2349" spans="5:8" x14ac:dyDescent="0.2">
      <c r="E2349" s="95"/>
      <c r="F2349" s="95"/>
      <c r="G2349" s="95"/>
      <c r="H2349" s="95"/>
    </row>
    <row r="2350" spans="5:8" x14ac:dyDescent="0.2">
      <c r="E2350" s="95"/>
      <c r="F2350" s="95"/>
      <c r="G2350" s="95"/>
      <c r="H2350" s="95"/>
    </row>
    <row r="2351" spans="5:8" x14ac:dyDescent="0.2">
      <c r="E2351" s="95"/>
      <c r="F2351" s="95"/>
      <c r="G2351" s="95"/>
      <c r="H2351" s="95"/>
    </row>
    <row r="2352" spans="5:8" x14ac:dyDescent="0.2">
      <c r="E2352" s="95"/>
      <c r="F2352" s="95"/>
      <c r="G2352" s="95"/>
      <c r="H2352" s="95"/>
    </row>
    <row r="2353" spans="5:8" x14ac:dyDescent="0.2">
      <c r="E2353" s="95"/>
      <c r="F2353" s="95"/>
      <c r="G2353" s="95"/>
      <c r="H2353" s="95"/>
    </row>
    <row r="2354" spans="5:8" x14ac:dyDescent="0.2">
      <c r="E2354" s="95"/>
      <c r="F2354" s="95"/>
      <c r="G2354" s="95"/>
      <c r="H2354" s="95"/>
    </row>
    <row r="2355" spans="5:8" x14ac:dyDescent="0.2">
      <c r="E2355" s="95"/>
      <c r="F2355" s="95"/>
      <c r="G2355" s="95"/>
      <c r="H2355" s="95"/>
    </row>
    <row r="2356" spans="5:8" x14ac:dyDescent="0.2">
      <c r="E2356" s="95"/>
      <c r="F2356" s="95"/>
      <c r="G2356" s="95"/>
      <c r="H2356" s="95"/>
    </row>
    <row r="2357" spans="5:8" x14ac:dyDescent="0.2">
      <c r="E2357" s="95"/>
      <c r="F2357" s="95"/>
      <c r="G2357" s="95"/>
      <c r="H2357" s="95"/>
    </row>
    <row r="2358" spans="5:8" x14ac:dyDescent="0.2">
      <c r="E2358" s="95"/>
      <c r="F2358" s="95"/>
      <c r="G2358" s="95"/>
      <c r="H2358" s="95"/>
    </row>
    <row r="2359" spans="5:8" x14ac:dyDescent="0.2">
      <c r="E2359" s="95"/>
      <c r="F2359" s="95"/>
      <c r="G2359" s="95"/>
      <c r="H2359" s="95"/>
    </row>
    <row r="2360" spans="5:8" x14ac:dyDescent="0.2">
      <c r="E2360" s="95"/>
      <c r="F2360" s="95"/>
      <c r="G2360" s="95"/>
      <c r="H2360" s="95"/>
    </row>
    <row r="2361" spans="5:8" x14ac:dyDescent="0.2">
      <c r="E2361" s="95"/>
      <c r="F2361" s="95"/>
      <c r="G2361" s="95"/>
      <c r="H2361" s="95"/>
    </row>
    <row r="2362" spans="5:8" x14ac:dyDescent="0.2">
      <c r="E2362" s="95"/>
      <c r="F2362" s="95"/>
      <c r="G2362" s="95"/>
      <c r="H2362" s="95"/>
    </row>
    <row r="2363" spans="5:8" x14ac:dyDescent="0.2">
      <c r="E2363" s="95"/>
      <c r="F2363" s="95"/>
      <c r="G2363" s="95"/>
      <c r="H2363" s="95"/>
    </row>
    <row r="2364" spans="5:8" x14ac:dyDescent="0.2">
      <c r="E2364" s="95"/>
      <c r="F2364" s="95"/>
      <c r="G2364" s="95"/>
      <c r="H2364" s="95"/>
    </row>
    <row r="2365" spans="5:8" x14ac:dyDescent="0.2">
      <c r="E2365" s="95"/>
      <c r="F2365" s="95"/>
      <c r="G2365" s="95"/>
      <c r="H2365" s="95"/>
    </row>
    <row r="2366" spans="5:8" x14ac:dyDescent="0.2">
      <c r="E2366" s="95"/>
      <c r="F2366" s="95"/>
      <c r="G2366" s="95"/>
      <c r="H2366" s="95"/>
    </row>
    <row r="2367" spans="5:8" x14ac:dyDescent="0.2">
      <c r="E2367" s="95"/>
      <c r="F2367" s="95"/>
      <c r="G2367" s="95"/>
      <c r="H2367" s="95"/>
    </row>
    <row r="2368" spans="5:8" x14ac:dyDescent="0.2">
      <c r="E2368" s="95"/>
      <c r="F2368" s="95"/>
      <c r="G2368" s="95"/>
      <c r="H2368" s="95"/>
    </row>
    <row r="2369" spans="5:8" x14ac:dyDescent="0.2">
      <c r="E2369" s="95"/>
      <c r="F2369" s="95"/>
      <c r="G2369" s="95"/>
      <c r="H2369" s="95"/>
    </row>
    <row r="2370" spans="5:8" x14ac:dyDescent="0.2">
      <c r="E2370" s="95"/>
      <c r="F2370" s="95"/>
      <c r="G2370" s="95"/>
      <c r="H2370" s="95"/>
    </row>
    <row r="2371" spans="5:8" x14ac:dyDescent="0.2">
      <c r="E2371" s="95"/>
      <c r="F2371" s="95"/>
      <c r="G2371" s="95"/>
      <c r="H2371" s="95"/>
    </row>
    <row r="2372" spans="5:8" x14ac:dyDescent="0.2">
      <c r="E2372" s="95"/>
      <c r="F2372" s="95"/>
      <c r="G2372" s="95"/>
      <c r="H2372" s="95"/>
    </row>
    <row r="2373" spans="5:8" x14ac:dyDescent="0.2">
      <c r="E2373" s="95"/>
      <c r="F2373" s="95"/>
      <c r="G2373" s="95"/>
      <c r="H2373" s="95"/>
    </row>
    <row r="2374" spans="5:8" x14ac:dyDescent="0.2">
      <c r="E2374" s="95"/>
      <c r="F2374" s="95"/>
      <c r="G2374" s="95"/>
      <c r="H2374" s="95"/>
    </row>
    <row r="2375" spans="5:8" x14ac:dyDescent="0.2">
      <c r="E2375" s="95"/>
      <c r="F2375" s="95"/>
      <c r="G2375" s="95"/>
      <c r="H2375" s="95"/>
    </row>
    <row r="2376" spans="5:8" x14ac:dyDescent="0.2">
      <c r="E2376" s="95"/>
      <c r="F2376" s="95"/>
      <c r="G2376" s="95"/>
      <c r="H2376" s="95"/>
    </row>
    <row r="2377" spans="5:8" x14ac:dyDescent="0.2">
      <c r="E2377" s="95"/>
      <c r="F2377" s="95"/>
      <c r="G2377" s="95"/>
      <c r="H2377" s="95"/>
    </row>
    <row r="2378" spans="5:8" x14ac:dyDescent="0.2">
      <c r="E2378" s="95"/>
      <c r="F2378" s="95"/>
      <c r="G2378" s="95"/>
      <c r="H2378" s="95"/>
    </row>
    <row r="2379" spans="5:8" x14ac:dyDescent="0.2">
      <c r="E2379" s="95"/>
      <c r="F2379" s="95"/>
      <c r="G2379" s="95"/>
      <c r="H2379" s="95"/>
    </row>
    <row r="2380" spans="5:8" x14ac:dyDescent="0.2">
      <c r="E2380" s="95"/>
      <c r="F2380" s="95"/>
      <c r="G2380" s="95"/>
      <c r="H2380" s="95"/>
    </row>
    <row r="2381" spans="5:8" x14ac:dyDescent="0.2">
      <c r="E2381" s="95"/>
      <c r="F2381" s="95"/>
      <c r="G2381" s="95"/>
      <c r="H2381" s="95"/>
    </row>
    <row r="2382" spans="5:8" x14ac:dyDescent="0.2">
      <c r="E2382" s="95"/>
      <c r="F2382" s="95"/>
      <c r="G2382" s="95"/>
      <c r="H2382" s="95"/>
    </row>
    <row r="2383" spans="5:8" x14ac:dyDescent="0.2">
      <c r="E2383" s="95"/>
      <c r="F2383" s="95"/>
      <c r="G2383" s="95"/>
      <c r="H2383" s="95"/>
    </row>
    <row r="2384" spans="5:8" x14ac:dyDescent="0.2">
      <c r="E2384" s="95"/>
      <c r="F2384" s="95"/>
      <c r="G2384" s="95"/>
      <c r="H2384" s="95"/>
    </row>
    <row r="2385" spans="5:8" x14ac:dyDescent="0.2">
      <c r="E2385" s="95"/>
      <c r="F2385" s="95"/>
      <c r="G2385" s="95"/>
      <c r="H2385" s="95"/>
    </row>
    <row r="2386" spans="5:8" x14ac:dyDescent="0.2">
      <c r="E2386" s="95"/>
      <c r="F2386" s="95"/>
      <c r="G2386" s="95"/>
      <c r="H2386" s="95"/>
    </row>
    <row r="2387" spans="5:8" x14ac:dyDescent="0.2">
      <c r="E2387" s="95"/>
      <c r="F2387" s="95"/>
      <c r="G2387" s="95"/>
      <c r="H2387" s="95"/>
    </row>
    <row r="2388" spans="5:8" x14ac:dyDescent="0.2">
      <c r="E2388" s="95"/>
      <c r="F2388" s="95"/>
      <c r="G2388" s="95"/>
      <c r="H2388" s="95"/>
    </row>
    <row r="2389" spans="5:8" x14ac:dyDescent="0.2">
      <c r="E2389" s="95"/>
      <c r="F2389" s="95"/>
      <c r="G2389" s="95"/>
      <c r="H2389" s="95"/>
    </row>
    <row r="2390" spans="5:8" x14ac:dyDescent="0.2">
      <c r="E2390" s="95"/>
      <c r="F2390" s="95"/>
      <c r="G2390" s="95"/>
      <c r="H2390" s="95"/>
    </row>
    <row r="2391" spans="5:8" x14ac:dyDescent="0.2">
      <c r="E2391" s="95"/>
      <c r="F2391" s="95"/>
      <c r="G2391" s="95"/>
      <c r="H2391" s="95"/>
    </row>
    <row r="2392" spans="5:8" x14ac:dyDescent="0.2">
      <c r="E2392" s="95"/>
      <c r="F2392" s="95"/>
      <c r="G2392" s="95"/>
      <c r="H2392" s="95"/>
    </row>
    <row r="2393" spans="5:8" x14ac:dyDescent="0.2">
      <c r="E2393" s="95"/>
      <c r="F2393" s="95"/>
      <c r="G2393" s="95"/>
      <c r="H2393" s="95"/>
    </row>
    <row r="2394" spans="5:8" x14ac:dyDescent="0.2">
      <c r="E2394" s="95"/>
      <c r="F2394" s="95"/>
      <c r="G2394" s="95"/>
      <c r="H2394" s="95"/>
    </row>
    <row r="2395" spans="5:8" x14ac:dyDescent="0.2">
      <c r="E2395" s="95"/>
      <c r="F2395" s="95"/>
      <c r="G2395" s="95"/>
      <c r="H2395" s="95"/>
    </row>
    <row r="2396" spans="5:8" x14ac:dyDescent="0.2">
      <c r="E2396" s="95"/>
      <c r="F2396" s="95"/>
      <c r="G2396" s="95"/>
      <c r="H2396" s="95"/>
    </row>
    <row r="2397" spans="5:8" x14ac:dyDescent="0.2">
      <c r="E2397" s="95"/>
      <c r="F2397" s="95"/>
      <c r="G2397" s="95"/>
      <c r="H2397" s="95"/>
    </row>
    <row r="2398" spans="5:8" x14ac:dyDescent="0.2">
      <c r="E2398" s="95"/>
      <c r="F2398" s="95"/>
      <c r="G2398" s="95"/>
      <c r="H2398" s="95"/>
    </row>
    <row r="2399" spans="5:8" x14ac:dyDescent="0.2">
      <c r="E2399" s="95"/>
      <c r="F2399" s="95"/>
      <c r="G2399" s="95"/>
      <c r="H2399" s="95"/>
    </row>
    <row r="2400" spans="5:8" x14ac:dyDescent="0.2">
      <c r="E2400" s="95"/>
      <c r="F2400" s="95"/>
      <c r="G2400" s="95"/>
      <c r="H2400" s="95"/>
    </row>
    <row r="2401" spans="5:8" x14ac:dyDescent="0.2">
      <c r="E2401" s="95"/>
      <c r="F2401" s="95"/>
      <c r="G2401" s="95"/>
      <c r="H2401" s="95"/>
    </row>
    <row r="2402" spans="5:8" x14ac:dyDescent="0.2">
      <c r="E2402" s="95"/>
      <c r="F2402" s="95"/>
      <c r="G2402" s="95"/>
      <c r="H2402" s="95"/>
    </row>
    <row r="2403" spans="5:8" x14ac:dyDescent="0.2">
      <c r="E2403" s="95"/>
      <c r="F2403" s="95"/>
      <c r="G2403" s="95"/>
      <c r="H2403" s="95"/>
    </row>
    <row r="2404" spans="5:8" x14ac:dyDescent="0.2">
      <c r="E2404" s="95"/>
      <c r="F2404" s="95"/>
      <c r="G2404" s="95"/>
      <c r="H2404" s="95"/>
    </row>
    <row r="2405" spans="5:8" x14ac:dyDescent="0.2">
      <c r="E2405" s="95"/>
      <c r="F2405" s="95"/>
      <c r="G2405" s="95"/>
      <c r="H2405" s="95"/>
    </row>
    <row r="2406" spans="5:8" x14ac:dyDescent="0.2">
      <c r="E2406" s="95"/>
      <c r="F2406" s="95"/>
      <c r="G2406" s="95"/>
      <c r="H2406" s="95"/>
    </row>
    <row r="2407" spans="5:8" x14ac:dyDescent="0.2">
      <c r="E2407" s="95"/>
      <c r="F2407" s="95"/>
      <c r="G2407" s="95"/>
      <c r="H2407" s="95"/>
    </row>
    <row r="2408" spans="5:8" x14ac:dyDescent="0.2">
      <c r="E2408" s="95"/>
      <c r="F2408" s="95"/>
      <c r="G2408" s="95"/>
      <c r="H2408" s="95"/>
    </row>
    <row r="2409" spans="5:8" x14ac:dyDescent="0.2">
      <c r="E2409" s="95"/>
      <c r="F2409" s="95"/>
      <c r="G2409" s="95"/>
      <c r="H2409" s="95"/>
    </row>
    <row r="2410" spans="5:8" x14ac:dyDescent="0.2">
      <c r="E2410" s="95"/>
      <c r="F2410" s="95"/>
      <c r="G2410" s="95"/>
      <c r="H2410" s="95"/>
    </row>
    <row r="2411" spans="5:8" x14ac:dyDescent="0.2">
      <c r="E2411" s="95"/>
      <c r="F2411" s="95"/>
      <c r="G2411" s="95"/>
      <c r="H2411" s="95"/>
    </row>
    <row r="2412" spans="5:8" x14ac:dyDescent="0.2">
      <c r="E2412" s="95"/>
      <c r="F2412" s="95"/>
      <c r="G2412" s="95"/>
      <c r="H2412" s="95"/>
    </row>
    <row r="2413" spans="5:8" x14ac:dyDescent="0.2">
      <c r="E2413" s="95"/>
      <c r="F2413" s="95"/>
      <c r="G2413" s="95"/>
      <c r="H2413" s="95"/>
    </row>
    <row r="2414" spans="5:8" x14ac:dyDescent="0.2">
      <c r="E2414" s="95"/>
      <c r="F2414" s="95"/>
      <c r="G2414" s="95"/>
      <c r="H2414" s="95"/>
    </row>
    <row r="2415" spans="5:8" x14ac:dyDescent="0.2">
      <c r="E2415" s="95"/>
      <c r="F2415" s="95"/>
      <c r="G2415" s="95"/>
      <c r="H2415" s="95"/>
    </row>
    <row r="2416" spans="5:8" x14ac:dyDescent="0.2">
      <c r="E2416" s="95"/>
      <c r="F2416" s="95"/>
      <c r="G2416" s="95"/>
      <c r="H2416" s="95"/>
    </row>
    <row r="2417" spans="5:8" x14ac:dyDescent="0.2">
      <c r="E2417" s="95"/>
      <c r="F2417" s="95"/>
      <c r="G2417" s="95"/>
      <c r="H2417" s="95"/>
    </row>
    <row r="2418" spans="5:8" x14ac:dyDescent="0.2">
      <c r="E2418" s="95"/>
      <c r="F2418" s="95"/>
      <c r="G2418" s="95"/>
      <c r="H2418" s="95"/>
    </row>
    <row r="2419" spans="5:8" x14ac:dyDescent="0.2">
      <c r="E2419" s="95"/>
      <c r="F2419" s="95"/>
      <c r="G2419" s="95"/>
      <c r="H2419" s="95"/>
    </row>
    <row r="2420" spans="5:8" x14ac:dyDescent="0.2">
      <c r="E2420" s="95"/>
      <c r="F2420" s="95"/>
      <c r="G2420" s="95"/>
      <c r="H2420" s="95"/>
    </row>
    <row r="2421" spans="5:8" x14ac:dyDescent="0.2">
      <c r="E2421" s="95"/>
      <c r="F2421" s="95"/>
      <c r="G2421" s="95"/>
      <c r="H2421" s="95"/>
    </row>
    <row r="2422" spans="5:8" x14ac:dyDescent="0.2">
      <c r="E2422" s="95"/>
      <c r="F2422" s="95"/>
      <c r="G2422" s="95"/>
      <c r="H2422" s="95"/>
    </row>
    <row r="2423" spans="5:8" x14ac:dyDescent="0.2">
      <c r="E2423" s="95"/>
      <c r="F2423" s="95"/>
      <c r="G2423" s="95"/>
      <c r="H2423" s="95"/>
    </row>
    <row r="2424" spans="5:8" x14ac:dyDescent="0.2">
      <c r="E2424" s="95"/>
      <c r="F2424" s="95"/>
      <c r="G2424" s="95"/>
      <c r="H2424" s="95"/>
    </row>
    <row r="2425" spans="5:8" x14ac:dyDescent="0.2">
      <c r="E2425" s="95"/>
      <c r="F2425" s="95"/>
      <c r="G2425" s="95"/>
      <c r="H2425" s="95"/>
    </row>
    <row r="2426" spans="5:8" x14ac:dyDescent="0.2">
      <c r="E2426" s="95"/>
      <c r="F2426" s="95"/>
      <c r="G2426" s="95"/>
      <c r="H2426" s="95"/>
    </row>
    <row r="2427" spans="5:8" x14ac:dyDescent="0.2">
      <c r="E2427" s="95"/>
      <c r="F2427" s="95"/>
      <c r="G2427" s="95"/>
      <c r="H2427" s="95"/>
    </row>
    <row r="2428" spans="5:8" x14ac:dyDescent="0.2">
      <c r="E2428" s="95"/>
      <c r="F2428" s="95"/>
      <c r="G2428" s="95"/>
      <c r="H2428" s="95"/>
    </row>
    <row r="2429" spans="5:8" x14ac:dyDescent="0.2">
      <c r="E2429" s="95"/>
      <c r="F2429" s="95"/>
      <c r="G2429" s="95"/>
      <c r="H2429" s="95"/>
    </row>
    <row r="2430" spans="5:8" x14ac:dyDescent="0.2">
      <c r="E2430" s="95"/>
      <c r="F2430" s="95"/>
      <c r="G2430" s="95"/>
      <c r="H2430" s="95"/>
    </row>
    <row r="2431" spans="5:8" x14ac:dyDescent="0.2">
      <c r="E2431" s="95"/>
      <c r="F2431" s="95"/>
      <c r="G2431" s="95"/>
      <c r="H2431" s="95"/>
    </row>
    <row r="2432" spans="5:8" x14ac:dyDescent="0.2">
      <c r="E2432" s="95"/>
      <c r="F2432" s="95"/>
      <c r="G2432" s="95"/>
      <c r="H2432" s="95"/>
    </row>
    <row r="2433" spans="5:8" x14ac:dyDescent="0.2">
      <c r="E2433" s="95"/>
      <c r="F2433" s="95"/>
      <c r="G2433" s="95"/>
      <c r="H2433" s="95"/>
    </row>
    <row r="2434" spans="5:8" x14ac:dyDescent="0.2">
      <c r="E2434" s="95"/>
      <c r="F2434" s="95"/>
      <c r="G2434" s="95"/>
      <c r="H2434" s="95"/>
    </row>
    <row r="2435" spans="5:8" x14ac:dyDescent="0.2">
      <c r="E2435" s="95"/>
      <c r="F2435" s="95"/>
      <c r="G2435" s="95"/>
      <c r="H2435" s="95"/>
    </row>
    <row r="2436" spans="5:8" x14ac:dyDescent="0.2">
      <c r="E2436" s="95"/>
      <c r="F2436" s="95"/>
      <c r="G2436" s="95"/>
      <c r="H2436" s="95"/>
    </row>
    <row r="2437" spans="5:8" x14ac:dyDescent="0.2">
      <c r="E2437" s="95"/>
      <c r="F2437" s="95"/>
      <c r="G2437" s="95"/>
      <c r="H2437" s="95"/>
    </row>
    <row r="2438" spans="5:8" x14ac:dyDescent="0.2">
      <c r="E2438" s="95"/>
      <c r="F2438" s="95"/>
      <c r="G2438" s="95"/>
      <c r="H2438" s="95"/>
    </row>
    <row r="2439" spans="5:8" x14ac:dyDescent="0.2">
      <c r="E2439" s="95"/>
      <c r="F2439" s="95"/>
      <c r="G2439" s="95"/>
      <c r="H2439" s="95"/>
    </row>
    <row r="2440" spans="5:8" x14ac:dyDescent="0.2">
      <c r="E2440" s="95"/>
      <c r="F2440" s="95"/>
      <c r="G2440" s="95"/>
      <c r="H2440" s="95"/>
    </row>
    <row r="2441" spans="5:8" x14ac:dyDescent="0.2">
      <c r="E2441" s="95"/>
      <c r="F2441" s="95"/>
      <c r="G2441" s="95"/>
      <c r="H2441" s="95"/>
    </row>
    <row r="2442" spans="5:8" x14ac:dyDescent="0.2">
      <c r="E2442" s="95"/>
      <c r="F2442" s="95"/>
      <c r="G2442" s="95"/>
      <c r="H2442" s="95"/>
    </row>
    <row r="2443" spans="5:8" x14ac:dyDescent="0.2">
      <c r="E2443" s="95"/>
      <c r="F2443" s="95"/>
      <c r="G2443" s="95"/>
      <c r="H2443" s="95"/>
    </row>
    <row r="2444" spans="5:8" x14ac:dyDescent="0.2">
      <c r="E2444" s="95"/>
      <c r="F2444" s="95"/>
      <c r="G2444" s="95"/>
      <c r="H2444" s="95"/>
    </row>
    <row r="2445" spans="5:8" x14ac:dyDescent="0.2">
      <c r="E2445" s="95"/>
      <c r="F2445" s="95"/>
      <c r="G2445" s="95"/>
      <c r="H2445" s="95"/>
    </row>
    <row r="2446" spans="5:8" x14ac:dyDescent="0.2">
      <c r="E2446" s="95"/>
      <c r="F2446" s="95"/>
      <c r="G2446" s="95"/>
      <c r="H2446" s="95"/>
    </row>
    <row r="2447" spans="5:8" x14ac:dyDescent="0.2">
      <c r="E2447" s="95"/>
      <c r="F2447" s="95"/>
      <c r="G2447" s="95"/>
      <c r="H2447" s="95"/>
    </row>
    <row r="2448" spans="5:8" x14ac:dyDescent="0.2">
      <c r="E2448" s="95"/>
      <c r="F2448" s="95"/>
      <c r="G2448" s="95"/>
      <c r="H2448" s="95"/>
    </row>
    <row r="2449" spans="5:8" x14ac:dyDescent="0.2">
      <c r="E2449" s="95"/>
      <c r="F2449" s="95"/>
      <c r="G2449" s="95"/>
      <c r="H2449" s="95"/>
    </row>
    <row r="2450" spans="5:8" x14ac:dyDescent="0.2">
      <c r="E2450" s="95"/>
      <c r="F2450" s="95"/>
      <c r="G2450" s="95"/>
      <c r="H2450" s="95"/>
    </row>
    <row r="2451" spans="5:8" x14ac:dyDescent="0.2">
      <c r="E2451" s="95"/>
      <c r="F2451" s="95"/>
      <c r="G2451" s="95"/>
      <c r="H2451" s="95"/>
    </row>
    <row r="2452" spans="5:8" x14ac:dyDescent="0.2">
      <c r="E2452" s="95"/>
      <c r="F2452" s="95"/>
      <c r="G2452" s="95"/>
      <c r="H2452" s="95"/>
    </row>
    <row r="2453" spans="5:8" x14ac:dyDescent="0.2">
      <c r="E2453" s="95"/>
      <c r="F2453" s="95"/>
      <c r="G2453" s="95"/>
      <c r="H2453" s="95"/>
    </row>
    <row r="2454" spans="5:8" x14ac:dyDescent="0.2">
      <c r="E2454" s="95"/>
      <c r="F2454" s="95"/>
      <c r="G2454" s="95"/>
      <c r="H2454" s="95"/>
    </row>
    <row r="2455" spans="5:8" x14ac:dyDescent="0.2">
      <c r="E2455" s="95"/>
      <c r="F2455" s="95"/>
      <c r="G2455" s="95"/>
      <c r="H2455" s="95"/>
    </row>
    <row r="2456" spans="5:8" x14ac:dyDescent="0.2">
      <c r="E2456" s="95"/>
      <c r="F2456" s="95"/>
      <c r="G2456" s="95"/>
      <c r="H2456" s="95"/>
    </row>
    <row r="2457" spans="5:8" x14ac:dyDescent="0.2">
      <c r="E2457" s="95"/>
      <c r="F2457" s="95"/>
      <c r="G2457" s="95"/>
      <c r="H2457" s="95"/>
    </row>
    <row r="2458" spans="5:8" x14ac:dyDescent="0.2">
      <c r="E2458" s="95"/>
      <c r="F2458" s="95"/>
      <c r="G2458" s="95"/>
      <c r="H2458" s="95"/>
    </row>
    <row r="2459" spans="5:8" x14ac:dyDescent="0.2">
      <c r="E2459" s="95"/>
      <c r="F2459" s="95"/>
      <c r="G2459" s="95"/>
      <c r="H2459" s="95"/>
    </row>
    <row r="2460" spans="5:8" x14ac:dyDescent="0.2">
      <c r="E2460" s="95"/>
      <c r="F2460" s="95"/>
      <c r="G2460" s="95"/>
      <c r="H2460" s="95"/>
    </row>
    <row r="2461" spans="5:8" x14ac:dyDescent="0.2">
      <c r="E2461" s="95"/>
      <c r="F2461" s="95"/>
      <c r="G2461" s="95"/>
      <c r="H2461" s="95"/>
    </row>
    <row r="2462" spans="5:8" x14ac:dyDescent="0.2">
      <c r="E2462" s="95"/>
      <c r="F2462" s="95"/>
      <c r="G2462" s="95"/>
      <c r="H2462" s="95"/>
    </row>
    <row r="2463" spans="5:8" x14ac:dyDescent="0.2">
      <c r="E2463" s="95"/>
      <c r="F2463" s="95"/>
      <c r="G2463" s="95"/>
      <c r="H2463" s="95"/>
    </row>
    <row r="2464" spans="5:8" x14ac:dyDescent="0.2">
      <c r="E2464" s="95"/>
      <c r="F2464" s="95"/>
      <c r="G2464" s="95"/>
      <c r="H2464" s="95"/>
    </row>
    <row r="2465" spans="5:8" x14ac:dyDescent="0.2">
      <c r="E2465" s="95"/>
      <c r="F2465" s="95"/>
      <c r="G2465" s="95"/>
      <c r="H2465" s="95"/>
    </row>
    <row r="2466" spans="5:8" x14ac:dyDescent="0.2">
      <c r="E2466" s="95"/>
      <c r="F2466" s="95"/>
      <c r="G2466" s="95"/>
      <c r="H2466" s="95"/>
    </row>
    <row r="2467" spans="5:8" x14ac:dyDescent="0.2">
      <c r="E2467" s="95"/>
      <c r="F2467" s="95"/>
      <c r="G2467" s="95"/>
      <c r="H2467" s="95"/>
    </row>
    <row r="2468" spans="5:8" x14ac:dyDescent="0.2">
      <c r="E2468" s="95"/>
      <c r="F2468" s="95"/>
      <c r="G2468" s="95"/>
      <c r="H2468" s="95"/>
    </row>
    <row r="2469" spans="5:8" x14ac:dyDescent="0.2">
      <c r="E2469" s="95"/>
      <c r="F2469" s="95"/>
      <c r="G2469" s="95"/>
      <c r="H2469" s="95"/>
    </row>
    <row r="2470" spans="5:8" x14ac:dyDescent="0.2">
      <c r="E2470" s="95"/>
      <c r="F2470" s="95"/>
      <c r="G2470" s="95"/>
      <c r="H2470" s="95"/>
    </row>
    <row r="2471" spans="5:8" x14ac:dyDescent="0.2">
      <c r="E2471" s="95"/>
      <c r="F2471" s="95"/>
      <c r="G2471" s="95"/>
      <c r="H2471" s="95"/>
    </row>
    <row r="2472" spans="5:8" x14ac:dyDescent="0.2">
      <c r="E2472" s="95"/>
      <c r="F2472" s="95"/>
      <c r="G2472" s="95"/>
      <c r="H2472" s="95"/>
    </row>
    <row r="2473" spans="5:8" x14ac:dyDescent="0.2">
      <c r="E2473" s="95"/>
      <c r="F2473" s="95"/>
      <c r="G2473" s="95"/>
      <c r="H2473" s="95"/>
    </row>
    <row r="2474" spans="5:8" x14ac:dyDescent="0.2">
      <c r="E2474" s="95"/>
      <c r="F2474" s="95"/>
      <c r="G2474" s="95"/>
      <c r="H2474" s="95"/>
    </row>
    <row r="2475" spans="5:8" x14ac:dyDescent="0.2">
      <c r="E2475" s="95"/>
      <c r="F2475" s="95"/>
      <c r="G2475" s="95"/>
      <c r="H2475" s="95"/>
    </row>
    <row r="2476" spans="5:8" x14ac:dyDescent="0.2">
      <c r="E2476" s="95"/>
      <c r="F2476" s="95"/>
      <c r="G2476" s="95"/>
      <c r="H2476" s="95"/>
    </row>
    <row r="2477" spans="5:8" x14ac:dyDescent="0.2">
      <c r="E2477" s="95"/>
      <c r="F2477" s="95"/>
      <c r="G2477" s="95"/>
      <c r="H2477" s="95"/>
    </row>
    <row r="2478" spans="5:8" x14ac:dyDescent="0.2">
      <c r="E2478" s="95"/>
      <c r="F2478" s="95"/>
      <c r="G2478" s="95"/>
      <c r="H2478" s="95"/>
    </row>
    <row r="2479" spans="5:8" x14ac:dyDescent="0.2">
      <c r="E2479" s="95"/>
      <c r="F2479" s="95"/>
      <c r="G2479" s="95"/>
      <c r="H2479" s="95"/>
    </row>
    <row r="2480" spans="5:8" x14ac:dyDescent="0.2">
      <c r="E2480" s="95"/>
      <c r="F2480" s="95"/>
      <c r="G2480" s="95"/>
      <c r="H2480" s="95"/>
    </row>
    <row r="2481" spans="5:8" x14ac:dyDescent="0.2">
      <c r="E2481" s="95"/>
      <c r="F2481" s="95"/>
      <c r="G2481" s="95"/>
      <c r="H2481" s="95"/>
    </row>
    <row r="2482" spans="5:8" x14ac:dyDescent="0.2">
      <c r="E2482" s="95"/>
      <c r="F2482" s="95"/>
      <c r="G2482" s="95"/>
      <c r="H2482" s="95"/>
    </row>
    <row r="2483" spans="5:8" x14ac:dyDescent="0.2">
      <c r="E2483" s="95"/>
      <c r="F2483" s="95"/>
      <c r="G2483" s="95"/>
      <c r="H2483" s="95"/>
    </row>
    <row r="2484" spans="5:8" x14ac:dyDescent="0.2">
      <c r="E2484" s="95"/>
      <c r="F2484" s="95"/>
      <c r="G2484" s="95"/>
      <c r="H2484" s="95"/>
    </row>
    <row r="2485" spans="5:8" x14ac:dyDescent="0.2">
      <c r="E2485" s="95"/>
      <c r="F2485" s="95"/>
      <c r="G2485" s="95"/>
      <c r="H2485" s="95"/>
    </row>
    <row r="2486" spans="5:8" x14ac:dyDescent="0.2">
      <c r="E2486" s="95"/>
      <c r="F2486" s="95"/>
      <c r="G2486" s="95"/>
      <c r="H2486" s="95"/>
    </row>
    <row r="2487" spans="5:8" x14ac:dyDescent="0.2">
      <c r="E2487" s="95"/>
      <c r="F2487" s="95"/>
      <c r="G2487" s="95"/>
      <c r="H2487" s="95"/>
    </row>
    <row r="2488" spans="5:8" x14ac:dyDescent="0.2">
      <c r="E2488" s="95"/>
      <c r="F2488" s="95"/>
      <c r="G2488" s="95"/>
      <c r="H2488" s="95"/>
    </row>
    <row r="2489" spans="5:8" x14ac:dyDescent="0.2">
      <c r="E2489" s="95"/>
      <c r="F2489" s="95"/>
      <c r="G2489" s="95"/>
      <c r="H2489" s="95"/>
    </row>
    <row r="2490" spans="5:8" x14ac:dyDescent="0.2">
      <c r="E2490" s="95"/>
      <c r="F2490" s="95"/>
      <c r="G2490" s="95"/>
      <c r="H2490" s="95"/>
    </row>
    <row r="2491" spans="5:8" x14ac:dyDescent="0.2">
      <c r="E2491" s="95"/>
      <c r="F2491" s="95"/>
      <c r="G2491" s="95"/>
      <c r="H2491" s="95"/>
    </row>
    <row r="2492" spans="5:8" x14ac:dyDescent="0.2">
      <c r="E2492" s="95"/>
      <c r="F2492" s="95"/>
      <c r="G2492" s="95"/>
      <c r="H2492" s="95"/>
    </row>
    <row r="2493" spans="5:8" x14ac:dyDescent="0.2">
      <c r="E2493" s="95"/>
      <c r="F2493" s="95"/>
      <c r="G2493" s="95"/>
      <c r="H2493" s="95"/>
    </row>
    <row r="2494" spans="5:8" x14ac:dyDescent="0.2">
      <c r="E2494" s="95"/>
      <c r="F2494" s="95"/>
      <c r="G2494" s="95"/>
      <c r="H2494" s="95"/>
    </row>
    <row r="2495" spans="5:8" x14ac:dyDescent="0.2">
      <c r="E2495" s="95"/>
      <c r="F2495" s="95"/>
      <c r="G2495" s="95"/>
      <c r="H2495" s="95"/>
    </row>
    <row r="2496" spans="5:8" x14ac:dyDescent="0.2">
      <c r="E2496" s="95"/>
      <c r="F2496" s="95"/>
      <c r="G2496" s="95"/>
      <c r="H2496" s="95"/>
    </row>
    <row r="2497" spans="5:8" x14ac:dyDescent="0.2">
      <c r="E2497" s="95"/>
      <c r="F2497" s="95"/>
      <c r="G2497" s="95"/>
      <c r="H2497" s="95"/>
    </row>
    <row r="2498" spans="5:8" x14ac:dyDescent="0.2">
      <c r="E2498" s="95"/>
      <c r="F2498" s="95"/>
      <c r="G2498" s="95"/>
      <c r="H2498" s="95"/>
    </row>
    <row r="2499" spans="5:8" x14ac:dyDescent="0.2">
      <c r="E2499" s="95"/>
      <c r="F2499" s="95"/>
      <c r="G2499" s="95"/>
      <c r="H2499" s="95"/>
    </row>
    <row r="2500" spans="5:8" x14ac:dyDescent="0.2">
      <c r="E2500" s="95"/>
      <c r="F2500" s="95"/>
      <c r="G2500" s="95"/>
      <c r="H2500" s="95"/>
    </row>
    <row r="2501" spans="5:8" x14ac:dyDescent="0.2">
      <c r="E2501" s="95"/>
      <c r="F2501" s="95"/>
      <c r="G2501" s="95"/>
      <c r="H2501" s="95"/>
    </row>
    <row r="2502" spans="5:8" x14ac:dyDescent="0.2">
      <c r="E2502" s="95"/>
      <c r="F2502" s="95"/>
      <c r="G2502" s="95"/>
      <c r="H2502" s="95"/>
    </row>
    <row r="2503" spans="5:8" x14ac:dyDescent="0.2">
      <c r="E2503" s="95"/>
      <c r="F2503" s="95"/>
      <c r="G2503" s="95"/>
      <c r="H2503" s="95"/>
    </row>
    <row r="2504" spans="5:8" x14ac:dyDescent="0.2">
      <c r="E2504" s="95"/>
      <c r="F2504" s="95"/>
      <c r="G2504" s="95"/>
      <c r="H2504" s="95"/>
    </row>
    <row r="2505" spans="5:8" x14ac:dyDescent="0.2">
      <c r="E2505" s="95"/>
      <c r="F2505" s="95"/>
      <c r="G2505" s="95"/>
      <c r="H2505" s="95"/>
    </row>
    <row r="2506" spans="5:8" x14ac:dyDescent="0.2">
      <c r="E2506" s="95"/>
      <c r="F2506" s="95"/>
      <c r="G2506" s="95"/>
      <c r="H2506" s="95"/>
    </row>
    <row r="2507" spans="5:8" x14ac:dyDescent="0.2">
      <c r="E2507" s="95"/>
      <c r="F2507" s="95"/>
      <c r="G2507" s="95"/>
      <c r="H2507" s="95"/>
    </row>
    <row r="2508" spans="5:8" x14ac:dyDescent="0.2">
      <c r="E2508" s="95"/>
      <c r="F2508" s="95"/>
      <c r="G2508" s="95"/>
      <c r="H2508" s="95"/>
    </row>
    <row r="2509" spans="5:8" x14ac:dyDescent="0.2">
      <c r="E2509" s="95"/>
      <c r="F2509" s="95"/>
      <c r="G2509" s="95"/>
      <c r="H2509" s="95"/>
    </row>
    <row r="2510" spans="5:8" x14ac:dyDescent="0.2">
      <c r="E2510" s="95"/>
      <c r="F2510" s="95"/>
      <c r="G2510" s="95"/>
      <c r="H2510" s="95"/>
    </row>
    <row r="2511" spans="5:8" x14ac:dyDescent="0.2">
      <c r="E2511" s="95"/>
      <c r="F2511" s="95"/>
      <c r="G2511" s="95"/>
      <c r="H2511" s="95"/>
    </row>
    <row r="2512" spans="5:8" x14ac:dyDescent="0.2">
      <c r="E2512" s="95"/>
      <c r="F2512" s="95"/>
      <c r="G2512" s="95"/>
      <c r="H2512" s="95"/>
    </row>
    <row r="2513" spans="5:8" x14ac:dyDescent="0.2">
      <c r="E2513" s="95"/>
      <c r="F2513" s="95"/>
      <c r="G2513" s="95"/>
      <c r="H2513" s="95"/>
    </row>
    <row r="2514" spans="5:8" x14ac:dyDescent="0.2">
      <c r="E2514" s="95"/>
      <c r="F2514" s="95"/>
      <c r="G2514" s="95"/>
      <c r="H2514" s="95"/>
    </row>
    <row r="2515" spans="5:8" x14ac:dyDescent="0.2">
      <c r="E2515" s="95"/>
      <c r="F2515" s="95"/>
      <c r="G2515" s="95"/>
      <c r="H2515" s="95"/>
    </row>
    <row r="2516" spans="5:8" x14ac:dyDescent="0.2">
      <c r="E2516" s="95"/>
      <c r="F2516" s="95"/>
      <c r="G2516" s="95"/>
      <c r="H2516" s="95"/>
    </row>
    <row r="2517" spans="5:8" x14ac:dyDescent="0.2">
      <c r="E2517" s="95"/>
      <c r="F2517" s="95"/>
      <c r="G2517" s="95"/>
      <c r="H2517" s="95"/>
    </row>
    <row r="2518" spans="5:8" x14ac:dyDescent="0.2">
      <c r="E2518" s="95"/>
      <c r="F2518" s="95"/>
      <c r="G2518" s="95"/>
      <c r="H2518" s="95"/>
    </row>
    <row r="2519" spans="5:8" x14ac:dyDescent="0.2">
      <c r="E2519" s="95"/>
      <c r="F2519" s="95"/>
      <c r="G2519" s="95"/>
      <c r="H2519" s="95"/>
    </row>
    <row r="2520" spans="5:8" x14ac:dyDescent="0.2">
      <c r="E2520" s="95"/>
      <c r="F2520" s="95"/>
      <c r="G2520" s="95"/>
      <c r="H2520" s="95"/>
    </row>
    <row r="2521" spans="5:8" x14ac:dyDescent="0.2">
      <c r="E2521" s="95"/>
      <c r="F2521" s="95"/>
      <c r="G2521" s="95"/>
      <c r="H2521" s="95"/>
    </row>
    <row r="2522" spans="5:8" x14ac:dyDescent="0.2">
      <c r="E2522" s="95"/>
      <c r="F2522" s="95"/>
      <c r="G2522" s="95"/>
      <c r="H2522" s="95"/>
    </row>
    <row r="2523" spans="5:8" x14ac:dyDescent="0.2">
      <c r="E2523" s="95"/>
      <c r="F2523" s="95"/>
      <c r="G2523" s="95"/>
      <c r="H2523" s="95"/>
    </row>
    <row r="2524" spans="5:8" x14ac:dyDescent="0.2">
      <c r="E2524" s="95"/>
      <c r="F2524" s="95"/>
      <c r="G2524" s="95"/>
      <c r="H2524" s="95"/>
    </row>
    <row r="2525" spans="5:8" x14ac:dyDescent="0.2">
      <c r="E2525" s="95"/>
      <c r="F2525" s="95"/>
      <c r="G2525" s="95"/>
      <c r="H2525" s="95"/>
    </row>
    <row r="2526" spans="5:8" x14ac:dyDescent="0.2">
      <c r="E2526" s="95"/>
      <c r="F2526" s="95"/>
      <c r="G2526" s="95"/>
      <c r="H2526" s="95"/>
    </row>
    <row r="2527" spans="5:8" x14ac:dyDescent="0.2">
      <c r="E2527" s="95"/>
      <c r="F2527" s="95"/>
      <c r="G2527" s="95"/>
      <c r="H2527" s="95"/>
    </row>
    <row r="2528" spans="5:8" x14ac:dyDescent="0.2">
      <c r="E2528" s="95"/>
      <c r="F2528" s="95"/>
      <c r="G2528" s="95"/>
      <c r="H2528" s="95"/>
    </row>
    <row r="2529" spans="5:8" x14ac:dyDescent="0.2">
      <c r="E2529" s="95"/>
      <c r="F2529" s="95"/>
      <c r="G2529" s="95"/>
      <c r="H2529" s="95"/>
    </row>
    <row r="2530" spans="5:8" x14ac:dyDescent="0.2">
      <c r="E2530" s="95"/>
      <c r="F2530" s="95"/>
      <c r="G2530" s="95"/>
      <c r="H2530" s="95"/>
    </row>
    <row r="2531" spans="5:8" x14ac:dyDescent="0.2">
      <c r="E2531" s="95"/>
      <c r="F2531" s="95"/>
      <c r="G2531" s="95"/>
      <c r="H2531" s="95"/>
    </row>
    <row r="2532" spans="5:8" x14ac:dyDescent="0.2">
      <c r="E2532" s="95"/>
      <c r="F2532" s="95"/>
      <c r="G2532" s="95"/>
      <c r="H2532" s="95"/>
    </row>
    <row r="2533" spans="5:8" x14ac:dyDescent="0.2">
      <c r="E2533" s="95"/>
      <c r="F2533" s="95"/>
      <c r="G2533" s="95"/>
      <c r="H2533" s="95"/>
    </row>
    <row r="2534" spans="5:8" x14ac:dyDescent="0.2">
      <c r="E2534" s="95"/>
      <c r="F2534" s="95"/>
      <c r="G2534" s="95"/>
      <c r="H2534" s="95"/>
    </row>
    <row r="2535" spans="5:8" x14ac:dyDescent="0.2">
      <c r="E2535" s="95"/>
      <c r="F2535" s="95"/>
      <c r="G2535" s="95"/>
      <c r="H2535" s="95"/>
    </row>
    <row r="2536" spans="5:8" x14ac:dyDescent="0.2">
      <c r="E2536" s="95"/>
      <c r="F2536" s="95"/>
      <c r="G2536" s="95"/>
      <c r="H2536" s="95"/>
    </row>
    <row r="2537" spans="5:8" x14ac:dyDescent="0.2">
      <c r="E2537" s="95"/>
      <c r="F2537" s="95"/>
      <c r="G2537" s="95"/>
      <c r="H2537" s="95"/>
    </row>
    <row r="2538" spans="5:8" x14ac:dyDescent="0.2">
      <c r="E2538" s="95"/>
      <c r="F2538" s="95"/>
      <c r="G2538" s="95"/>
      <c r="H2538" s="95"/>
    </row>
    <row r="2539" spans="5:8" x14ac:dyDescent="0.2">
      <c r="E2539" s="95"/>
      <c r="F2539" s="95"/>
      <c r="G2539" s="95"/>
      <c r="H2539" s="95"/>
    </row>
    <row r="2540" spans="5:8" x14ac:dyDescent="0.2">
      <c r="E2540" s="95"/>
      <c r="F2540" s="95"/>
      <c r="G2540" s="95"/>
      <c r="H2540" s="95"/>
    </row>
    <row r="2541" spans="5:8" x14ac:dyDescent="0.2">
      <c r="E2541" s="95"/>
      <c r="F2541" s="95"/>
      <c r="G2541" s="95"/>
      <c r="H2541" s="95"/>
    </row>
    <row r="2542" spans="5:8" x14ac:dyDescent="0.2">
      <c r="E2542" s="95"/>
      <c r="F2542" s="95"/>
      <c r="G2542" s="95"/>
      <c r="H2542" s="95"/>
    </row>
    <row r="2543" spans="5:8" x14ac:dyDescent="0.2">
      <c r="E2543" s="95"/>
      <c r="F2543" s="95"/>
      <c r="G2543" s="95"/>
      <c r="H2543" s="95"/>
    </row>
    <row r="2544" spans="5:8" x14ac:dyDescent="0.2">
      <c r="E2544" s="95"/>
      <c r="F2544" s="95"/>
      <c r="G2544" s="95"/>
      <c r="H2544" s="95"/>
    </row>
    <row r="2545" spans="5:8" x14ac:dyDescent="0.2">
      <c r="E2545" s="95"/>
      <c r="F2545" s="95"/>
      <c r="G2545" s="95"/>
      <c r="H2545" s="95"/>
    </row>
    <row r="2546" spans="5:8" x14ac:dyDescent="0.2">
      <c r="E2546" s="95"/>
      <c r="F2546" s="95"/>
      <c r="G2546" s="95"/>
      <c r="H2546" s="95"/>
    </row>
    <row r="2547" spans="5:8" x14ac:dyDescent="0.2">
      <c r="E2547" s="95"/>
      <c r="F2547" s="95"/>
      <c r="G2547" s="95"/>
      <c r="H2547" s="95"/>
    </row>
    <row r="2548" spans="5:8" x14ac:dyDescent="0.2">
      <c r="E2548" s="95"/>
      <c r="F2548" s="95"/>
      <c r="G2548" s="95"/>
      <c r="H2548" s="95"/>
    </row>
    <row r="2549" spans="5:8" x14ac:dyDescent="0.2">
      <c r="E2549" s="95"/>
      <c r="F2549" s="95"/>
      <c r="G2549" s="95"/>
      <c r="H2549" s="95"/>
    </row>
    <row r="2550" spans="5:8" x14ac:dyDescent="0.2">
      <c r="E2550" s="95"/>
      <c r="F2550" s="95"/>
      <c r="G2550" s="95"/>
      <c r="H2550" s="95"/>
    </row>
    <row r="2551" spans="5:8" x14ac:dyDescent="0.2">
      <c r="E2551" s="95"/>
      <c r="F2551" s="95"/>
      <c r="G2551" s="95"/>
      <c r="H2551" s="95"/>
    </row>
    <row r="2552" spans="5:8" x14ac:dyDescent="0.2">
      <c r="E2552" s="95"/>
      <c r="F2552" s="95"/>
      <c r="G2552" s="95"/>
      <c r="H2552" s="95"/>
    </row>
    <row r="2553" spans="5:8" x14ac:dyDescent="0.2">
      <c r="E2553" s="95"/>
      <c r="F2553" s="95"/>
      <c r="G2553" s="95"/>
      <c r="H2553" s="95"/>
    </row>
    <row r="2554" spans="5:8" x14ac:dyDescent="0.2">
      <c r="E2554" s="95"/>
      <c r="F2554" s="95"/>
      <c r="G2554" s="95"/>
      <c r="H2554" s="95"/>
    </row>
    <row r="2555" spans="5:8" x14ac:dyDescent="0.2">
      <c r="E2555" s="95"/>
      <c r="F2555" s="95"/>
      <c r="G2555" s="95"/>
      <c r="H2555" s="95"/>
    </row>
    <row r="2556" spans="5:8" x14ac:dyDescent="0.2">
      <c r="E2556" s="95"/>
      <c r="F2556" s="95"/>
      <c r="G2556" s="95"/>
      <c r="H2556" s="95"/>
    </row>
    <row r="2557" spans="5:8" x14ac:dyDescent="0.2">
      <c r="E2557" s="95"/>
      <c r="F2557" s="95"/>
      <c r="G2557" s="95"/>
      <c r="H2557" s="95"/>
    </row>
    <row r="2558" spans="5:8" x14ac:dyDescent="0.2">
      <c r="E2558" s="95"/>
      <c r="F2558" s="95"/>
      <c r="G2558" s="95"/>
      <c r="H2558" s="95"/>
    </row>
    <row r="2559" spans="5:8" x14ac:dyDescent="0.2">
      <c r="E2559" s="95"/>
      <c r="F2559" s="95"/>
      <c r="G2559" s="95"/>
      <c r="H2559" s="95"/>
    </row>
    <row r="2560" spans="5:8" x14ac:dyDescent="0.2">
      <c r="E2560" s="95"/>
      <c r="F2560" s="95"/>
      <c r="G2560" s="95"/>
      <c r="H2560" s="95"/>
    </row>
    <row r="2561" spans="5:8" x14ac:dyDescent="0.2">
      <c r="E2561" s="95"/>
      <c r="F2561" s="95"/>
      <c r="G2561" s="95"/>
      <c r="H2561" s="95"/>
    </row>
    <row r="2562" spans="5:8" x14ac:dyDescent="0.2">
      <c r="E2562" s="95"/>
      <c r="F2562" s="95"/>
      <c r="G2562" s="95"/>
      <c r="H2562" s="95"/>
    </row>
    <row r="2563" spans="5:8" x14ac:dyDescent="0.2">
      <c r="E2563" s="95"/>
      <c r="F2563" s="95"/>
      <c r="G2563" s="95"/>
      <c r="H2563" s="95"/>
    </row>
    <row r="2564" spans="5:8" x14ac:dyDescent="0.2">
      <c r="E2564" s="95"/>
      <c r="F2564" s="95"/>
      <c r="G2564" s="95"/>
      <c r="H2564" s="95"/>
    </row>
    <row r="2565" spans="5:8" x14ac:dyDescent="0.2">
      <c r="E2565" s="95"/>
      <c r="F2565" s="95"/>
      <c r="G2565" s="95"/>
      <c r="H2565" s="95"/>
    </row>
    <row r="2566" spans="5:8" x14ac:dyDescent="0.2">
      <c r="E2566" s="95"/>
      <c r="F2566" s="95"/>
      <c r="G2566" s="95"/>
      <c r="H2566" s="95"/>
    </row>
    <row r="2567" spans="5:8" x14ac:dyDescent="0.2">
      <c r="E2567" s="95"/>
      <c r="F2567" s="95"/>
      <c r="G2567" s="95"/>
      <c r="H2567" s="95"/>
    </row>
    <row r="2568" spans="5:8" x14ac:dyDescent="0.2">
      <c r="E2568" s="95"/>
      <c r="F2568" s="95"/>
      <c r="G2568" s="95"/>
      <c r="H2568" s="95"/>
    </row>
    <row r="2569" spans="5:8" x14ac:dyDescent="0.2">
      <c r="E2569" s="95"/>
      <c r="F2569" s="95"/>
      <c r="G2569" s="95"/>
      <c r="H2569" s="95"/>
    </row>
    <row r="2570" spans="5:8" x14ac:dyDescent="0.2">
      <c r="E2570" s="95"/>
      <c r="F2570" s="95"/>
      <c r="G2570" s="95"/>
      <c r="H2570" s="95"/>
    </row>
    <row r="2571" spans="5:8" x14ac:dyDescent="0.2">
      <c r="E2571" s="95"/>
      <c r="F2571" s="95"/>
      <c r="G2571" s="95"/>
      <c r="H2571" s="95"/>
    </row>
    <row r="2572" spans="5:8" x14ac:dyDescent="0.2">
      <c r="E2572" s="95"/>
      <c r="F2572" s="95"/>
      <c r="G2572" s="95"/>
      <c r="H2572" s="95"/>
    </row>
    <row r="2573" spans="5:8" x14ac:dyDescent="0.2">
      <c r="E2573" s="95"/>
      <c r="F2573" s="95"/>
      <c r="G2573" s="95"/>
      <c r="H2573" s="95"/>
    </row>
    <row r="2574" spans="5:8" x14ac:dyDescent="0.2">
      <c r="E2574" s="95"/>
      <c r="F2574" s="95"/>
      <c r="G2574" s="95"/>
      <c r="H2574" s="95"/>
    </row>
    <row r="2575" spans="5:8" x14ac:dyDescent="0.2">
      <c r="E2575" s="95"/>
      <c r="F2575" s="95"/>
      <c r="G2575" s="95"/>
      <c r="H2575" s="95"/>
    </row>
    <row r="2576" spans="5:8" x14ac:dyDescent="0.2">
      <c r="E2576" s="95"/>
      <c r="F2576" s="95"/>
      <c r="G2576" s="95"/>
      <c r="H2576" s="95"/>
    </row>
    <row r="2577" spans="5:8" x14ac:dyDescent="0.2">
      <c r="E2577" s="95"/>
      <c r="F2577" s="95"/>
      <c r="G2577" s="95"/>
      <c r="H2577" s="95"/>
    </row>
    <row r="2578" spans="5:8" x14ac:dyDescent="0.2">
      <c r="E2578" s="95"/>
      <c r="F2578" s="95"/>
      <c r="G2578" s="95"/>
      <c r="H2578" s="95"/>
    </row>
    <row r="2579" spans="5:8" x14ac:dyDescent="0.2">
      <c r="E2579" s="95"/>
      <c r="F2579" s="95"/>
      <c r="G2579" s="95"/>
      <c r="H2579" s="95"/>
    </row>
    <row r="2580" spans="5:8" x14ac:dyDescent="0.2">
      <c r="E2580" s="95"/>
      <c r="F2580" s="95"/>
      <c r="G2580" s="95"/>
      <c r="H2580" s="95"/>
    </row>
    <row r="2581" spans="5:8" x14ac:dyDescent="0.2">
      <c r="E2581" s="95"/>
      <c r="F2581" s="95"/>
      <c r="G2581" s="95"/>
      <c r="H2581" s="95"/>
    </row>
    <row r="2582" spans="5:8" x14ac:dyDescent="0.2">
      <c r="E2582" s="95"/>
      <c r="F2582" s="95"/>
      <c r="G2582" s="95"/>
      <c r="H2582" s="95"/>
    </row>
    <row r="2583" spans="5:8" x14ac:dyDescent="0.2">
      <c r="E2583" s="95"/>
      <c r="F2583" s="95"/>
      <c r="G2583" s="95"/>
      <c r="H2583" s="95"/>
    </row>
    <row r="2584" spans="5:8" x14ac:dyDescent="0.2">
      <c r="E2584" s="95"/>
      <c r="F2584" s="95"/>
      <c r="G2584" s="95"/>
      <c r="H2584" s="95"/>
    </row>
    <row r="2585" spans="5:8" x14ac:dyDescent="0.2">
      <c r="E2585" s="95"/>
      <c r="F2585" s="95"/>
      <c r="G2585" s="95"/>
      <c r="H2585" s="95"/>
    </row>
    <row r="2586" spans="5:8" x14ac:dyDescent="0.2">
      <c r="E2586" s="95"/>
      <c r="F2586" s="95"/>
      <c r="G2586" s="95"/>
      <c r="H2586" s="95"/>
    </row>
    <row r="2587" spans="5:8" x14ac:dyDescent="0.2">
      <c r="E2587" s="95"/>
      <c r="F2587" s="95"/>
      <c r="G2587" s="95"/>
      <c r="H2587" s="95"/>
    </row>
    <row r="2588" spans="5:8" x14ac:dyDescent="0.2">
      <c r="E2588" s="95"/>
      <c r="F2588" s="95"/>
      <c r="G2588" s="95"/>
      <c r="H2588" s="95"/>
    </row>
    <row r="2589" spans="5:8" x14ac:dyDescent="0.2">
      <c r="E2589" s="95"/>
      <c r="F2589" s="95"/>
      <c r="G2589" s="95"/>
      <c r="H2589" s="95"/>
    </row>
    <row r="2590" spans="5:8" x14ac:dyDescent="0.2">
      <c r="E2590" s="95"/>
      <c r="F2590" s="95"/>
      <c r="G2590" s="95"/>
      <c r="H2590" s="95"/>
    </row>
    <row r="2591" spans="5:8" x14ac:dyDescent="0.2">
      <c r="E2591" s="95"/>
      <c r="F2591" s="95"/>
      <c r="G2591" s="95"/>
      <c r="H2591" s="95"/>
    </row>
    <row r="2592" spans="5:8" x14ac:dyDescent="0.2">
      <c r="E2592" s="95"/>
      <c r="F2592" s="95"/>
      <c r="G2592" s="95"/>
      <c r="H2592" s="95"/>
    </row>
    <row r="2593" spans="5:8" x14ac:dyDescent="0.2">
      <c r="E2593" s="95"/>
      <c r="F2593" s="95"/>
      <c r="G2593" s="95"/>
      <c r="H2593" s="95"/>
    </row>
    <row r="2594" spans="5:8" x14ac:dyDescent="0.2">
      <c r="E2594" s="95"/>
      <c r="F2594" s="95"/>
      <c r="G2594" s="95"/>
      <c r="H2594" s="95"/>
    </row>
    <row r="2595" spans="5:8" x14ac:dyDescent="0.2">
      <c r="E2595" s="95"/>
      <c r="F2595" s="95"/>
      <c r="G2595" s="95"/>
      <c r="H2595" s="95"/>
    </row>
    <row r="2596" spans="5:8" x14ac:dyDescent="0.2">
      <c r="E2596" s="95"/>
      <c r="F2596" s="95"/>
      <c r="G2596" s="95"/>
      <c r="H2596" s="95"/>
    </row>
    <row r="2597" spans="5:8" x14ac:dyDescent="0.2">
      <c r="E2597" s="95"/>
      <c r="F2597" s="95"/>
      <c r="G2597" s="95"/>
      <c r="H2597" s="95"/>
    </row>
    <row r="2598" spans="5:8" x14ac:dyDescent="0.2">
      <c r="E2598" s="95"/>
      <c r="F2598" s="95"/>
      <c r="G2598" s="95"/>
      <c r="H2598" s="95"/>
    </row>
    <row r="2599" spans="5:8" x14ac:dyDescent="0.2">
      <c r="E2599" s="95"/>
      <c r="F2599" s="95"/>
      <c r="G2599" s="95"/>
      <c r="H2599" s="95"/>
    </row>
    <row r="2600" spans="5:8" x14ac:dyDescent="0.2">
      <c r="E2600" s="95"/>
      <c r="F2600" s="95"/>
      <c r="G2600" s="95"/>
      <c r="H2600" s="95"/>
    </row>
    <row r="2601" spans="5:8" x14ac:dyDescent="0.2">
      <c r="E2601" s="95"/>
      <c r="F2601" s="95"/>
      <c r="G2601" s="95"/>
      <c r="H2601" s="95"/>
    </row>
    <row r="2602" spans="5:8" x14ac:dyDescent="0.2">
      <c r="E2602" s="95"/>
      <c r="F2602" s="95"/>
      <c r="G2602" s="95"/>
      <c r="H2602" s="95"/>
    </row>
    <row r="2603" spans="5:8" x14ac:dyDescent="0.2">
      <c r="E2603" s="95"/>
      <c r="F2603" s="95"/>
      <c r="G2603" s="95"/>
      <c r="H2603" s="95"/>
    </row>
    <row r="2604" spans="5:8" x14ac:dyDescent="0.2">
      <c r="E2604" s="95"/>
      <c r="F2604" s="95"/>
      <c r="G2604" s="95"/>
      <c r="H2604" s="95"/>
    </row>
    <row r="2605" spans="5:8" x14ac:dyDescent="0.2">
      <c r="E2605" s="95"/>
      <c r="F2605" s="95"/>
      <c r="G2605" s="95"/>
      <c r="H2605" s="95"/>
    </row>
    <row r="2606" spans="5:8" x14ac:dyDescent="0.2">
      <c r="E2606" s="95"/>
      <c r="F2606" s="95"/>
      <c r="G2606" s="95"/>
      <c r="H2606" s="95"/>
    </row>
    <row r="2607" spans="5:8" x14ac:dyDescent="0.2">
      <c r="E2607" s="95"/>
      <c r="F2607" s="95"/>
      <c r="G2607" s="95"/>
      <c r="H2607" s="95"/>
    </row>
    <row r="2608" spans="5:8" x14ac:dyDescent="0.2">
      <c r="E2608" s="95"/>
      <c r="F2608" s="95"/>
      <c r="G2608" s="95"/>
      <c r="H2608" s="95"/>
    </row>
    <row r="2609" spans="5:8" x14ac:dyDescent="0.2">
      <c r="E2609" s="95"/>
      <c r="F2609" s="95"/>
      <c r="G2609" s="95"/>
      <c r="H2609" s="95"/>
    </row>
    <row r="2610" spans="5:8" x14ac:dyDescent="0.2">
      <c r="E2610" s="95"/>
      <c r="F2610" s="95"/>
      <c r="G2610" s="95"/>
      <c r="H2610" s="95"/>
    </row>
    <row r="2611" spans="5:8" x14ac:dyDescent="0.2">
      <c r="E2611" s="95"/>
      <c r="F2611" s="95"/>
      <c r="G2611" s="95"/>
      <c r="H2611" s="95"/>
    </row>
    <row r="2612" spans="5:8" x14ac:dyDescent="0.2">
      <c r="E2612" s="95"/>
      <c r="F2612" s="95"/>
      <c r="G2612" s="95"/>
      <c r="H2612" s="95"/>
    </row>
    <row r="2613" spans="5:8" x14ac:dyDescent="0.2">
      <c r="E2613" s="95"/>
      <c r="F2613" s="95"/>
      <c r="G2613" s="95"/>
      <c r="H2613" s="95"/>
    </row>
    <row r="2614" spans="5:8" x14ac:dyDescent="0.2">
      <c r="E2614" s="95"/>
      <c r="F2614" s="95"/>
      <c r="G2614" s="95"/>
      <c r="H2614" s="95"/>
    </row>
    <row r="2615" spans="5:8" x14ac:dyDescent="0.2">
      <c r="E2615" s="95"/>
      <c r="F2615" s="95"/>
      <c r="G2615" s="95"/>
      <c r="H2615" s="95"/>
    </row>
    <row r="2616" spans="5:8" x14ac:dyDescent="0.2">
      <c r="E2616" s="95"/>
      <c r="F2616" s="95"/>
      <c r="G2616" s="95"/>
      <c r="H2616" s="95"/>
    </row>
    <row r="2617" spans="5:8" x14ac:dyDescent="0.2">
      <c r="E2617" s="95"/>
      <c r="F2617" s="95"/>
      <c r="G2617" s="95"/>
      <c r="H2617" s="95"/>
    </row>
    <row r="2618" spans="5:8" x14ac:dyDescent="0.2">
      <c r="E2618" s="95"/>
      <c r="F2618" s="95"/>
      <c r="G2618" s="95"/>
      <c r="H2618" s="95"/>
    </row>
    <row r="2619" spans="5:8" x14ac:dyDescent="0.2">
      <c r="E2619" s="95"/>
      <c r="F2619" s="95"/>
      <c r="G2619" s="95"/>
      <c r="H2619" s="95"/>
    </row>
    <row r="2620" spans="5:8" x14ac:dyDescent="0.2">
      <c r="E2620" s="95"/>
      <c r="F2620" s="95"/>
      <c r="G2620" s="95"/>
      <c r="H2620" s="95"/>
    </row>
    <row r="2621" spans="5:8" x14ac:dyDescent="0.2">
      <c r="E2621" s="95"/>
      <c r="F2621" s="95"/>
      <c r="G2621" s="95"/>
      <c r="H2621" s="95"/>
    </row>
    <row r="2622" spans="5:8" x14ac:dyDescent="0.2">
      <c r="E2622" s="95"/>
      <c r="F2622" s="95"/>
      <c r="G2622" s="95"/>
      <c r="H2622" s="95"/>
    </row>
    <row r="2623" spans="5:8" x14ac:dyDescent="0.2">
      <c r="E2623" s="95"/>
      <c r="F2623" s="95"/>
      <c r="G2623" s="95"/>
      <c r="H2623" s="95"/>
    </row>
    <row r="2624" spans="5:8" x14ac:dyDescent="0.2">
      <c r="E2624" s="95"/>
      <c r="F2624" s="95"/>
      <c r="G2624" s="95"/>
      <c r="H2624" s="95"/>
    </row>
    <row r="2625" spans="5:8" x14ac:dyDescent="0.2">
      <c r="E2625" s="95"/>
      <c r="F2625" s="95"/>
      <c r="G2625" s="95"/>
      <c r="H2625" s="95"/>
    </row>
    <row r="2626" spans="5:8" x14ac:dyDescent="0.2">
      <c r="E2626" s="95"/>
      <c r="F2626" s="95"/>
      <c r="G2626" s="95"/>
      <c r="H2626" s="95"/>
    </row>
    <row r="2627" spans="5:8" x14ac:dyDescent="0.2">
      <c r="E2627" s="95"/>
      <c r="F2627" s="95"/>
      <c r="G2627" s="95"/>
      <c r="H2627" s="95"/>
    </row>
    <row r="2628" spans="5:8" x14ac:dyDescent="0.2">
      <c r="E2628" s="95"/>
      <c r="F2628" s="95"/>
      <c r="G2628" s="95"/>
      <c r="H2628" s="95"/>
    </row>
    <row r="2629" spans="5:8" x14ac:dyDescent="0.2">
      <c r="E2629" s="95"/>
      <c r="F2629" s="95"/>
      <c r="G2629" s="95"/>
      <c r="H2629" s="95"/>
    </row>
    <row r="2630" spans="5:8" x14ac:dyDescent="0.2">
      <c r="E2630" s="95"/>
      <c r="F2630" s="95"/>
      <c r="G2630" s="95"/>
      <c r="H2630" s="95"/>
    </row>
    <row r="2631" spans="5:8" x14ac:dyDescent="0.2">
      <c r="E2631" s="95"/>
      <c r="F2631" s="95"/>
      <c r="G2631" s="95"/>
      <c r="H2631" s="95"/>
    </row>
    <row r="2632" spans="5:8" x14ac:dyDescent="0.2">
      <c r="E2632" s="95"/>
      <c r="F2632" s="95"/>
      <c r="G2632" s="95"/>
      <c r="H2632" s="95"/>
    </row>
    <row r="2633" spans="5:8" x14ac:dyDescent="0.2">
      <c r="E2633" s="95"/>
      <c r="F2633" s="95"/>
      <c r="G2633" s="95"/>
      <c r="H2633" s="95"/>
    </row>
    <row r="2634" spans="5:8" x14ac:dyDescent="0.2">
      <c r="E2634" s="95"/>
      <c r="F2634" s="95"/>
      <c r="G2634" s="95"/>
      <c r="H2634" s="95"/>
    </row>
    <row r="2635" spans="5:8" x14ac:dyDescent="0.2">
      <c r="E2635" s="95"/>
      <c r="F2635" s="95"/>
      <c r="G2635" s="95"/>
      <c r="H2635" s="95"/>
    </row>
    <row r="2636" spans="5:8" x14ac:dyDescent="0.2">
      <c r="E2636" s="95"/>
      <c r="F2636" s="95"/>
      <c r="G2636" s="95"/>
      <c r="H2636" s="95"/>
    </row>
    <row r="2637" spans="5:8" x14ac:dyDescent="0.2">
      <c r="E2637" s="95"/>
      <c r="F2637" s="95"/>
      <c r="G2637" s="95"/>
      <c r="H2637" s="95"/>
    </row>
    <row r="2638" spans="5:8" x14ac:dyDescent="0.2">
      <c r="E2638" s="95"/>
      <c r="F2638" s="95"/>
      <c r="G2638" s="95"/>
      <c r="H2638" s="95"/>
    </row>
    <row r="2639" spans="5:8" x14ac:dyDescent="0.2">
      <c r="E2639" s="95"/>
      <c r="F2639" s="95"/>
      <c r="G2639" s="95"/>
      <c r="H2639" s="95"/>
    </row>
    <row r="2640" spans="5:8" x14ac:dyDescent="0.2">
      <c r="E2640" s="95"/>
      <c r="F2640" s="95"/>
      <c r="G2640" s="95"/>
      <c r="H2640" s="95"/>
    </row>
    <row r="2641" spans="5:8" x14ac:dyDescent="0.2">
      <c r="E2641" s="95"/>
      <c r="F2641" s="95"/>
      <c r="G2641" s="95"/>
      <c r="H2641" s="95"/>
    </row>
    <row r="2642" spans="5:8" x14ac:dyDescent="0.2">
      <c r="E2642" s="95"/>
      <c r="F2642" s="95"/>
      <c r="G2642" s="95"/>
      <c r="H2642" s="95"/>
    </row>
    <row r="2643" spans="5:8" x14ac:dyDescent="0.2">
      <c r="E2643" s="95"/>
      <c r="F2643" s="95"/>
      <c r="G2643" s="95"/>
      <c r="H2643" s="95"/>
    </row>
    <row r="2644" spans="5:8" x14ac:dyDescent="0.2">
      <c r="E2644" s="95"/>
      <c r="F2644" s="95"/>
      <c r="G2644" s="95"/>
      <c r="H2644" s="95"/>
    </row>
    <row r="2645" spans="5:8" x14ac:dyDescent="0.2">
      <c r="E2645" s="95"/>
      <c r="F2645" s="95"/>
      <c r="G2645" s="95"/>
      <c r="H2645" s="95"/>
    </row>
    <row r="2646" spans="5:8" x14ac:dyDescent="0.2">
      <c r="E2646" s="95"/>
      <c r="F2646" s="95"/>
      <c r="G2646" s="95"/>
      <c r="H2646" s="95"/>
    </row>
    <row r="2647" spans="5:8" x14ac:dyDescent="0.2">
      <c r="E2647" s="95"/>
      <c r="F2647" s="95"/>
      <c r="G2647" s="95"/>
      <c r="H2647" s="95"/>
    </row>
    <row r="2648" spans="5:8" x14ac:dyDescent="0.2">
      <c r="E2648" s="95"/>
      <c r="F2648" s="95"/>
      <c r="G2648" s="95"/>
      <c r="H2648" s="95"/>
    </row>
    <row r="2649" spans="5:8" x14ac:dyDescent="0.2">
      <c r="E2649" s="95"/>
      <c r="F2649" s="95"/>
      <c r="G2649" s="95"/>
      <c r="H2649" s="95"/>
    </row>
    <row r="2650" spans="5:8" x14ac:dyDescent="0.2">
      <c r="E2650" s="95"/>
      <c r="F2650" s="95"/>
      <c r="G2650" s="95"/>
      <c r="H2650" s="95"/>
    </row>
    <row r="2651" spans="5:8" x14ac:dyDescent="0.2">
      <c r="E2651" s="95"/>
      <c r="F2651" s="95"/>
      <c r="G2651" s="95"/>
      <c r="H2651" s="95"/>
    </row>
    <row r="2652" spans="5:8" x14ac:dyDescent="0.2">
      <c r="E2652" s="95"/>
      <c r="F2652" s="95"/>
      <c r="G2652" s="95"/>
      <c r="H2652" s="95"/>
    </row>
    <row r="2653" spans="5:8" x14ac:dyDescent="0.2">
      <c r="E2653" s="95"/>
      <c r="F2653" s="95"/>
      <c r="G2653" s="95"/>
      <c r="H2653" s="95"/>
    </row>
    <row r="2654" spans="5:8" x14ac:dyDescent="0.2">
      <c r="E2654" s="95"/>
      <c r="F2654" s="95"/>
      <c r="G2654" s="95"/>
      <c r="H2654" s="95"/>
    </row>
    <row r="2655" spans="5:8" x14ac:dyDescent="0.2">
      <c r="E2655" s="95"/>
      <c r="F2655" s="95"/>
      <c r="G2655" s="95"/>
      <c r="H2655" s="95"/>
    </row>
    <row r="2656" spans="5:8" x14ac:dyDescent="0.2">
      <c r="E2656" s="95"/>
      <c r="F2656" s="95"/>
      <c r="G2656" s="95"/>
      <c r="H2656" s="95"/>
    </row>
    <row r="2657" spans="5:8" x14ac:dyDescent="0.2">
      <c r="E2657" s="95"/>
      <c r="F2657" s="95"/>
      <c r="G2657" s="95"/>
      <c r="H2657" s="95"/>
    </row>
    <row r="2658" spans="5:8" x14ac:dyDescent="0.2">
      <c r="E2658" s="95"/>
      <c r="F2658" s="95"/>
      <c r="G2658" s="95"/>
      <c r="H2658" s="95"/>
    </row>
    <row r="2659" spans="5:8" x14ac:dyDescent="0.2">
      <c r="E2659" s="95"/>
      <c r="F2659" s="95"/>
      <c r="G2659" s="95"/>
      <c r="H2659" s="95"/>
    </row>
    <row r="2660" spans="5:8" x14ac:dyDescent="0.2">
      <c r="E2660" s="95"/>
      <c r="F2660" s="95"/>
      <c r="G2660" s="95"/>
      <c r="H2660" s="95"/>
    </row>
    <row r="2661" spans="5:8" x14ac:dyDescent="0.2">
      <c r="E2661" s="95"/>
      <c r="F2661" s="95"/>
      <c r="G2661" s="95"/>
      <c r="H2661" s="95"/>
    </row>
    <row r="2662" spans="5:8" x14ac:dyDescent="0.2">
      <c r="E2662" s="95"/>
      <c r="F2662" s="95"/>
      <c r="G2662" s="95"/>
      <c r="H2662" s="95"/>
    </row>
    <row r="2663" spans="5:8" x14ac:dyDescent="0.2">
      <c r="E2663" s="95"/>
      <c r="F2663" s="95"/>
      <c r="G2663" s="95"/>
      <c r="H2663" s="95"/>
    </row>
    <row r="2664" spans="5:8" x14ac:dyDescent="0.2">
      <c r="E2664" s="95"/>
      <c r="F2664" s="95"/>
      <c r="G2664" s="95"/>
      <c r="H2664" s="95"/>
    </row>
    <row r="2665" spans="5:8" x14ac:dyDescent="0.2">
      <c r="E2665" s="95"/>
      <c r="F2665" s="95"/>
      <c r="G2665" s="95"/>
      <c r="H2665" s="95"/>
    </row>
    <row r="2666" spans="5:8" x14ac:dyDescent="0.2">
      <c r="E2666" s="95"/>
      <c r="F2666" s="95"/>
      <c r="G2666" s="95"/>
      <c r="H2666" s="95"/>
    </row>
    <row r="2667" spans="5:8" x14ac:dyDescent="0.2">
      <c r="E2667" s="95"/>
      <c r="F2667" s="95"/>
      <c r="G2667" s="95"/>
      <c r="H2667" s="95"/>
    </row>
    <row r="2668" spans="5:8" x14ac:dyDescent="0.2">
      <c r="E2668" s="95"/>
      <c r="F2668" s="95"/>
      <c r="G2668" s="95"/>
      <c r="H2668" s="95"/>
    </row>
    <row r="2669" spans="5:8" x14ac:dyDescent="0.2">
      <c r="E2669" s="95"/>
      <c r="F2669" s="95"/>
      <c r="G2669" s="95"/>
      <c r="H2669" s="95"/>
    </row>
    <row r="2670" spans="5:8" x14ac:dyDescent="0.2">
      <c r="E2670" s="95"/>
      <c r="F2670" s="95"/>
      <c r="G2670" s="95"/>
      <c r="H2670" s="95"/>
    </row>
    <row r="2671" spans="5:8" x14ac:dyDescent="0.2">
      <c r="E2671" s="95"/>
      <c r="F2671" s="95"/>
      <c r="G2671" s="95"/>
      <c r="H2671" s="95"/>
    </row>
    <row r="2672" spans="5:8" x14ac:dyDescent="0.2">
      <c r="E2672" s="95"/>
      <c r="F2672" s="95"/>
      <c r="G2672" s="95"/>
      <c r="H2672" s="95"/>
    </row>
    <row r="2673" spans="5:8" x14ac:dyDescent="0.2">
      <c r="E2673" s="95"/>
      <c r="F2673" s="95"/>
      <c r="G2673" s="95"/>
      <c r="H2673" s="95"/>
    </row>
    <row r="2674" spans="5:8" x14ac:dyDescent="0.2">
      <c r="E2674" s="95"/>
      <c r="F2674" s="95"/>
      <c r="G2674" s="95"/>
      <c r="H2674" s="95"/>
    </row>
    <row r="2675" spans="5:8" x14ac:dyDescent="0.2">
      <c r="E2675" s="95"/>
      <c r="F2675" s="95"/>
      <c r="G2675" s="95"/>
      <c r="H2675" s="95"/>
    </row>
    <row r="2676" spans="5:8" x14ac:dyDescent="0.2">
      <c r="E2676" s="95"/>
      <c r="F2676" s="95"/>
      <c r="G2676" s="95"/>
      <c r="H2676" s="95"/>
    </row>
    <row r="2677" spans="5:8" x14ac:dyDescent="0.2">
      <c r="E2677" s="95"/>
      <c r="F2677" s="95"/>
      <c r="G2677" s="95"/>
      <c r="H2677" s="95"/>
    </row>
    <row r="2678" spans="5:8" x14ac:dyDescent="0.2">
      <c r="E2678" s="95"/>
      <c r="F2678" s="95"/>
      <c r="G2678" s="95"/>
      <c r="H2678" s="95"/>
    </row>
    <row r="2679" spans="5:8" x14ac:dyDescent="0.2">
      <c r="E2679" s="95"/>
      <c r="F2679" s="95"/>
      <c r="G2679" s="95"/>
      <c r="H2679" s="95"/>
    </row>
    <row r="2680" spans="5:8" x14ac:dyDescent="0.2">
      <c r="E2680" s="95"/>
      <c r="F2680" s="95"/>
      <c r="G2680" s="95"/>
      <c r="H2680" s="95"/>
    </row>
    <row r="2681" spans="5:8" x14ac:dyDescent="0.2">
      <c r="E2681" s="95"/>
      <c r="F2681" s="95"/>
      <c r="G2681" s="95"/>
      <c r="H2681" s="95"/>
    </row>
    <row r="2682" spans="5:8" x14ac:dyDescent="0.2">
      <c r="E2682" s="95"/>
      <c r="F2682" s="95"/>
      <c r="G2682" s="95"/>
      <c r="H2682" s="95"/>
    </row>
    <row r="2683" spans="5:8" x14ac:dyDescent="0.2">
      <c r="E2683" s="95"/>
      <c r="F2683" s="95"/>
      <c r="G2683" s="95"/>
      <c r="H2683" s="95"/>
    </row>
    <row r="2684" spans="5:8" x14ac:dyDescent="0.2">
      <c r="E2684" s="95"/>
      <c r="F2684" s="95"/>
      <c r="G2684" s="95"/>
      <c r="H2684" s="95"/>
    </row>
    <row r="2685" spans="5:8" x14ac:dyDescent="0.2">
      <c r="E2685" s="95"/>
      <c r="F2685" s="95"/>
      <c r="G2685" s="95"/>
      <c r="H2685" s="95"/>
    </row>
    <row r="2686" spans="5:8" x14ac:dyDescent="0.2">
      <c r="E2686" s="95"/>
      <c r="F2686" s="95"/>
      <c r="G2686" s="95"/>
      <c r="H2686" s="95"/>
    </row>
    <row r="2687" spans="5:8" x14ac:dyDescent="0.2">
      <c r="E2687" s="95"/>
      <c r="F2687" s="95"/>
      <c r="G2687" s="95"/>
      <c r="H2687" s="95"/>
    </row>
    <row r="2688" spans="5:8" x14ac:dyDescent="0.2">
      <c r="E2688" s="95"/>
      <c r="F2688" s="95"/>
      <c r="G2688" s="95"/>
      <c r="H2688" s="95"/>
    </row>
    <row r="2689" spans="5:8" x14ac:dyDescent="0.2">
      <c r="E2689" s="95"/>
      <c r="F2689" s="95"/>
      <c r="G2689" s="95"/>
      <c r="H2689" s="95"/>
    </row>
    <row r="2690" spans="5:8" x14ac:dyDescent="0.2">
      <c r="E2690" s="95"/>
      <c r="F2690" s="95"/>
      <c r="G2690" s="95"/>
      <c r="H2690" s="95"/>
    </row>
    <row r="2691" spans="5:8" x14ac:dyDescent="0.2">
      <c r="E2691" s="95"/>
      <c r="F2691" s="95"/>
      <c r="G2691" s="95"/>
      <c r="H2691" s="95"/>
    </row>
    <row r="2692" spans="5:8" x14ac:dyDescent="0.2">
      <c r="E2692" s="95"/>
      <c r="F2692" s="95"/>
      <c r="G2692" s="95"/>
      <c r="H2692" s="95"/>
    </row>
    <row r="2693" spans="5:8" x14ac:dyDescent="0.2">
      <c r="E2693" s="95"/>
      <c r="F2693" s="95"/>
      <c r="G2693" s="95"/>
      <c r="H2693" s="95"/>
    </row>
    <row r="2694" spans="5:8" x14ac:dyDescent="0.2">
      <c r="E2694" s="95"/>
      <c r="F2694" s="95"/>
      <c r="G2694" s="95"/>
      <c r="H2694" s="95"/>
    </row>
    <row r="2695" spans="5:8" x14ac:dyDescent="0.2">
      <c r="E2695" s="95"/>
      <c r="F2695" s="95"/>
      <c r="G2695" s="95"/>
      <c r="H2695" s="95"/>
    </row>
    <row r="2696" spans="5:8" x14ac:dyDescent="0.2">
      <c r="E2696" s="95"/>
      <c r="F2696" s="95"/>
      <c r="G2696" s="95"/>
      <c r="H2696" s="95"/>
    </row>
    <row r="2697" spans="5:8" x14ac:dyDescent="0.2">
      <c r="E2697" s="95"/>
      <c r="F2697" s="95"/>
      <c r="G2697" s="95"/>
      <c r="H2697" s="95"/>
    </row>
    <row r="2698" spans="5:8" x14ac:dyDescent="0.2">
      <c r="E2698" s="95"/>
      <c r="F2698" s="95"/>
      <c r="G2698" s="95"/>
      <c r="H2698" s="95"/>
    </row>
    <row r="2699" spans="5:8" x14ac:dyDescent="0.2">
      <c r="E2699" s="95"/>
      <c r="F2699" s="95"/>
      <c r="G2699" s="95"/>
      <c r="H2699" s="95"/>
    </row>
    <row r="2700" spans="5:8" x14ac:dyDescent="0.2">
      <c r="E2700" s="95"/>
      <c r="F2700" s="95"/>
      <c r="G2700" s="95"/>
      <c r="H2700" s="95"/>
    </row>
    <row r="2701" spans="5:8" x14ac:dyDescent="0.2">
      <c r="E2701" s="95"/>
      <c r="F2701" s="95"/>
      <c r="G2701" s="95"/>
      <c r="H2701" s="95"/>
    </row>
    <row r="2702" spans="5:8" x14ac:dyDescent="0.2">
      <c r="E2702" s="95"/>
      <c r="F2702" s="95"/>
      <c r="G2702" s="95"/>
      <c r="H2702" s="95"/>
    </row>
    <row r="2703" spans="5:8" x14ac:dyDescent="0.2">
      <c r="E2703" s="95"/>
      <c r="F2703" s="95"/>
      <c r="G2703" s="95"/>
      <c r="H2703" s="95"/>
    </row>
    <row r="2704" spans="5:8" x14ac:dyDescent="0.2">
      <c r="E2704" s="95"/>
      <c r="F2704" s="95"/>
      <c r="G2704" s="95"/>
      <c r="H2704" s="95"/>
    </row>
    <row r="2705" spans="5:8" x14ac:dyDescent="0.2">
      <c r="E2705" s="95"/>
      <c r="F2705" s="95"/>
      <c r="G2705" s="95"/>
      <c r="H2705" s="95"/>
    </row>
    <row r="2706" spans="5:8" x14ac:dyDescent="0.2">
      <c r="E2706" s="95"/>
      <c r="F2706" s="95"/>
      <c r="G2706" s="95"/>
      <c r="H2706" s="95"/>
    </row>
    <row r="2707" spans="5:8" x14ac:dyDescent="0.2">
      <c r="E2707" s="95"/>
      <c r="F2707" s="95"/>
      <c r="G2707" s="95"/>
      <c r="H2707" s="95"/>
    </row>
    <row r="2708" spans="5:8" x14ac:dyDescent="0.2">
      <c r="E2708" s="95"/>
      <c r="F2708" s="95"/>
      <c r="G2708" s="95"/>
      <c r="H2708" s="95"/>
    </row>
    <row r="2709" spans="5:8" x14ac:dyDescent="0.2">
      <c r="E2709" s="95"/>
      <c r="F2709" s="95"/>
      <c r="G2709" s="95"/>
      <c r="H2709" s="95"/>
    </row>
    <row r="2710" spans="5:8" x14ac:dyDescent="0.2">
      <c r="E2710" s="95"/>
      <c r="F2710" s="95"/>
      <c r="G2710" s="95"/>
      <c r="H2710" s="95"/>
    </row>
    <row r="2711" spans="5:8" x14ac:dyDescent="0.2">
      <c r="E2711" s="95"/>
      <c r="F2711" s="95"/>
      <c r="G2711" s="95"/>
      <c r="H2711" s="95"/>
    </row>
    <row r="2712" spans="5:8" x14ac:dyDescent="0.2">
      <c r="E2712" s="95"/>
      <c r="F2712" s="95"/>
      <c r="G2712" s="95"/>
      <c r="H2712" s="95"/>
    </row>
    <row r="2713" spans="5:8" x14ac:dyDescent="0.2">
      <c r="E2713" s="95"/>
      <c r="F2713" s="95"/>
      <c r="G2713" s="95"/>
      <c r="H2713" s="95"/>
    </row>
    <row r="2714" spans="5:8" x14ac:dyDescent="0.2">
      <c r="E2714" s="95"/>
      <c r="F2714" s="95"/>
      <c r="G2714" s="95"/>
      <c r="H2714" s="95"/>
    </row>
    <row r="2715" spans="5:8" x14ac:dyDescent="0.2">
      <c r="E2715" s="95"/>
      <c r="F2715" s="95"/>
      <c r="G2715" s="95"/>
      <c r="H2715" s="95"/>
    </row>
    <row r="2716" spans="5:8" x14ac:dyDescent="0.2">
      <c r="E2716" s="95"/>
      <c r="F2716" s="95"/>
      <c r="G2716" s="95"/>
      <c r="H2716" s="95"/>
    </row>
    <row r="2717" spans="5:8" x14ac:dyDescent="0.2">
      <c r="E2717" s="95"/>
      <c r="F2717" s="95"/>
      <c r="G2717" s="95"/>
      <c r="H2717" s="95"/>
    </row>
    <row r="2718" spans="5:8" x14ac:dyDescent="0.2">
      <c r="E2718" s="95"/>
      <c r="F2718" s="95"/>
      <c r="G2718" s="95"/>
      <c r="H2718" s="95"/>
    </row>
    <row r="2719" spans="5:8" x14ac:dyDescent="0.2">
      <c r="E2719" s="95"/>
      <c r="F2719" s="95"/>
      <c r="G2719" s="95"/>
      <c r="H2719" s="95"/>
    </row>
    <row r="2720" spans="5:8" x14ac:dyDescent="0.2">
      <c r="E2720" s="95"/>
      <c r="F2720" s="95"/>
      <c r="G2720" s="95"/>
      <c r="H2720" s="95"/>
    </row>
    <row r="2721" spans="5:8" x14ac:dyDescent="0.2">
      <c r="E2721" s="95"/>
      <c r="F2721" s="95"/>
      <c r="G2721" s="95"/>
      <c r="H2721" s="95"/>
    </row>
    <row r="2722" spans="5:8" x14ac:dyDescent="0.2">
      <c r="E2722" s="95"/>
      <c r="F2722" s="95"/>
      <c r="G2722" s="95"/>
      <c r="H2722" s="95"/>
    </row>
    <row r="2723" spans="5:8" x14ac:dyDescent="0.2">
      <c r="E2723" s="95"/>
      <c r="F2723" s="95"/>
      <c r="G2723" s="95"/>
      <c r="H2723" s="95"/>
    </row>
    <row r="2724" spans="5:8" x14ac:dyDescent="0.2">
      <c r="E2724" s="95"/>
      <c r="F2724" s="95"/>
      <c r="G2724" s="95"/>
      <c r="H2724" s="95"/>
    </row>
    <row r="2725" spans="5:8" x14ac:dyDescent="0.2">
      <c r="E2725" s="95"/>
      <c r="F2725" s="95"/>
      <c r="G2725" s="95"/>
      <c r="H2725" s="95"/>
    </row>
    <row r="2726" spans="5:8" x14ac:dyDescent="0.2">
      <c r="E2726" s="95"/>
      <c r="F2726" s="95"/>
      <c r="G2726" s="95"/>
      <c r="H2726" s="95"/>
    </row>
    <row r="2727" spans="5:8" x14ac:dyDescent="0.2">
      <c r="E2727" s="95"/>
      <c r="F2727" s="95"/>
      <c r="G2727" s="95"/>
      <c r="H2727" s="95"/>
    </row>
    <row r="2728" spans="5:8" x14ac:dyDescent="0.2">
      <c r="E2728" s="95"/>
      <c r="F2728" s="95"/>
      <c r="G2728" s="95"/>
      <c r="H2728" s="95"/>
    </row>
    <row r="2729" spans="5:8" x14ac:dyDescent="0.2">
      <c r="E2729" s="95"/>
      <c r="F2729" s="95"/>
      <c r="G2729" s="95"/>
      <c r="H2729" s="95"/>
    </row>
    <row r="2730" spans="5:8" x14ac:dyDescent="0.2">
      <c r="E2730" s="95"/>
      <c r="F2730" s="95"/>
      <c r="G2730" s="95"/>
      <c r="H2730" s="95"/>
    </row>
    <row r="2731" spans="5:8" x14ac:dyDescent="0.2">
      <c r="E2731" s="95"/>
      <c r="F2731" s="95"/>
      <c r="G2731" s="95"/>
      <c r="H2731" s="95"/>
    </row>
    <row r="2732" spans="5:8" x14ac:dyDescent="0.2">
      <c r="E2732" s="95"/>
      <c r="F2732" s="95"/>
      <c r="G2732" s="95"/>
      <c r="H2732" s="95"/>
    </row>
    <row r="2733" spans="5:8" x14ac:dyDescent="0.2">
      <c r="E2733" s="95"/>
      <c r="F2733" s="95"/>
      <c r="G2733" s="95"/>
      <c r="H2733" s="95"/>
    </row>
    <row r="2734" spans="5:8" x14ac:dyDescent="0.2">
      <c r="E2734" s="95"/>
      <c r="F2734" s="95"/>
      <c r="G2734" s="95"/>
      <c r="H2734" s="95"/>
    </row>
    <row r="2735" spans="5:8" x14ac:dyDescent="0.2">
      <c r="E2735" s="95"/>
      <c r="F2735" s="95"/>
      <c r="G2735" s="95"/>
      <c r="H2735" s="95"/>
    </row>
    <row r="2736" spans="5:8" x14ac:dyDescent="0.2">
      <c r="E2736" s="95"/>
      <c r="F2736" s="95"/>
      <c r="G2736" s="95"/>
      <c r="H2736" s="95"/>
    </row>
    <row r="2737" spans="5:8" x14ac:dyDescent="0.2">
      <c r="E2737" s="95"/>
      <c r="F2737" s="95"/>
      <c r="G2737" s="95"/>
      <c r="H2737" s="95"/>
    </row>
    <row r="2738" spans="5:8" x14ac:dyDescent="0.2">
      <c r="E2738" s="95"/>
      <c r="F2738" s="95"/>
      <c r="G2738" s="95"/>
      <c r="H2738" s="95"/>
    </row>
    <row r="2739" spans="5:8" x14ac:dyDescent="0.2">
      <c r="E2739" s="95"/>
      <c r="F2739" s="95"/>
      <c r="G2739" s="95"/>
      <c r="H2739" s="95"/>
    </row>
    <row r="2740" spans="5:8" x14ac:dyDescent="0.2">
      <c r="E2740" s="95"/>
      <c r="F2740" s="95"/>
      <c r="G2740" s="95"/>
      <c r="H2740" s="95"/>
    </row>
    <row r="2741" spans="5:8" x14ac:dyDescent="0.2">
      <c r="E2741" s="95"/>
      <c r="F2741" s="95"/>
      <c r="G2741" s="95"/>
      <c r="H2741" s="95"/>
    </row>
    <row r="2742" spans="5:8" x14ac:dyDescent="0.2">
      <c r="E2742" s="95"/>
      <c r="F2742" s="95"/>
      <c r="G2742" s="95"/>
      <c r="H2742" s="95"/>
    </row>
    <row r="2743" spans="5:8" x14ac:dyDescent="0.2">
      <c r="E2743" s="95"/>
      <c r="F2743" s="95"/>
      <c r="G2743" s="95"/>
      <c r="H2743" s="95"/>
    </row>
    <row r="2744" spans="5:8" x14ac:dyDescent="0.2">
      <c r="E2744" s="95"/>
      <c r="F2744" s="95"/>
      <c r="G2744" s="95"/>
      <c r="H2744" s="95"/>
    </row>
    <row r="2745" spans="5:8" x14ac:dyDescent="0.2">
      <c r="E2745" s="95"/>
      <c r="F2745" s="95"/>
      <c r="G2745" s="95"/>
      <c r="H2745" s="95"/>
    </row>
    <row r="2746" spans="5:8" x14ac:dyDescent="0.2">
      <c r="E2746" s="95"/>
      <c r="F2746" s="95"/>
      <c r="G2746" s="95"/>
      <c r="H2746" s="95"/>
    </row>
    <row r="2747" spans="5:8" x14ac:dyDescent="0.2">
      <c r="E2747" s="95"/>
      <c r="F2747" s="95"/>
      <c r="G2747" s="95"/>
      <c r="H2747" s="95"/>
    </row>
    <row r="2748" spans="5:8" x14ac:dyDescent="0.2">
      <c r="E2748" s="95"/>
      <c r="F2748" s="95"/>
      <c r="G2748" s="95"/>
      <c r="H2748" s="95"/>
    </row>
    <row r="2749" spans="5:8" x14ac:dyDescent="0.2">
      <c r="E2749" s="95"/>
      <c r="F2749" s="95"/>
      <c r="G2749" s="95"/>
      <c r="H2749" s="95"/>
    </row>
    <row r="2750" spans="5:8" x14ac:dyDescent="0.2">
      <c r="E2750" s="95"/>
      <c r="F2750" s="95"/>
      <c r="G2750" s="95"/>
      <c r="H2750" s="95"/>
    </row>
    <row r="2751" spans="5:8" x14ac:dyDescent="0.2">
      <c r="E2751" s="95"/>
      <c r="F2751" s="95"/>
      <c r="G2751" s="95"/>
      <c r="H2751" s="95"/>
    </row>
    <row r="2752" spans="5:8" x14ac:dyDescent="0.2">
      <c r="E2752" s="95"/>
      <c r="F2752" s="95"/>
      <c r="G2752" s="95"/>
      <c r="H2752" s="95"/>
    </row>
    <row r="2753" spans="5:8" x14ac:dyDescent="0.2">
      <c r="E2753" s="95"/>
      <c r="F2753" s="95"/>
      <c r="G2753" s="95"/>
      <c r="H2753" s="95"/>
    </row>
    <row r="2754" spans="5:8" x14ac:dyDescent="0.2">
      <c r="E2754" s="95"/>
      <c r="F2754" s="95"/>
      <c r="G2754" s="95"/>
      <c r="H2754" s="95"/>
    </row>
    <row r="2755" spans="5:8" x14ac:dyDescent="0.2">
      <c r="E2755" s="95"/>
      <c r="F2755" s="95"/>
      <c r="G2755" s="95"/>
      <c r="H2755" s="95"/>
    </row>
    <row r="2756" spans="5:8" x14ac:dyDescent="0.2">
      <c r="E2756" s="95"/>
      <c r="F2756" s="95"/>
      <c r="G2756" s="95"/>
      <c r="H2756" s="95"/>
    </row>
    <row r="2757" spans="5:8" x14ac:dyDescent="0.2">
      <c r="E2757" s="95"/>
      <c r="F2757" s="95"/>
      <c r="G2757" s="95"/>
      <c r="H2757" s="95"/>
    </row>
    <row r="2758" spans="5:8" x14ac:dyDescent="0.2">
      <c r="E2758" s="95"/>
      <c r="F2758" s="95"/>
      <c r="G2758" s="95"/>
      <c r="H2758" s="95"/>
    </row>
    <row r="2759" spans="5:8" x14ac:dyDescent="0.2">
      <c r="E2759" s="95"/>
      <c r="F2759" s="95"/>
      <c r="G2759" s="95"/>
      <c r="H2759" s="95"/>
    </row>
    <row r="2760" spans="5:8" x14ac:dyDescent="0.2">
      <c r="E2760" s="95"/>
      <c r="F2760" s="95"/>
      <c r="G2760" s="95"/>
      <c r="H2760" s="95"/>
    </row>
    <row r="2761" spans="5:8" x14ac:dyDescent="0.2">
      <c r="E2761" s="95"/>
      <c r="F2761" s="95"/>
      <c r="G2761" s="95"/>
      <c r="H2761" s="95"/>
    </row>
    <row r="2762" spans="5:8" x14ac:dyDescent="0.2">
      <c r="E2762" s="95"/>
      <c r="F2762" s="95"/>
      <c r="G2762" s="95"/>
      <c r="H2762" s="95"/>
    </row>
    <row r="2763" spans="5:8" x14ac:dyDescent="0.2">
      <c r="E2763" s="95"/>
      <c r="F2763" s="95"/>
      <c r="G2763" s="95"/>
      <c r="H2763" s="95"/>
    </row>
    <row r="2764" spans="5:8" x14ac:dyDescent="0.2">
      <c r="E2764" s="95"/>
      <c r="F2764" s="95"/>
      <c r="G2764" s="95"/>
      <c r="H2764" s="95"/>
    </row>
    <row r="2765" spans="5:8" x14ac:dyDescent="0.2">
      <c r="E2765" s="95"/>
      <c r="F2765" s="95"/>
      <c r="G2765" s="95"/>
      <c r="H2765" s="95"/>
    </row>
    <row r="2766" spans="5:8" x14ac:dyDescent="0.2">
      <c r="E2766" s="95"/>
      <c r="F2766" s="95"/>
      <c r="G2766" s="95"/>
      <c r="H2766" s="95"/>
    </row>
    <row r="2767" spans="5:8" x14ac:dyDescent="0.2">
      <c r="E2767" s="95"/>
      <c r="F2767" s="95"/>
      <c r="G2767" s="95"/>
      <c r="H2767" s="95"/>
    </row>
    <row r="2768" spans="5:8" x14ac:dyDescent="0.2">
      <c r="E2768" s="95"/>
      <c r="F2768" s="95"/>
      <c r="G2768" s="95"/>
      <c r="H2768" s="95"/>
    </row>
    <row r="2769" spans="5:8" x14ac:dyDescent="0.2">
      <c r="E2769" s="95"/>
      <c r="F2769" s="95"/>
      <c r="G2769" s="95"/>
      <c r="H2769" s="95"/>
    </row>
    <row r="2770" spans="5:8" x14ac:dyDescent="0.2">
      <c r="E2770" s="95"/>
      <c r="F2770" s="95"/>
      <c r="G2770" s="95"/>
      <c r="H2770" s="95"/>
    </row>
    <row r="2771" spans="5:8" x14ac:dyDescent="0.2">
      <c r="E2771" s="95"/>
      <c r="F2771" s="95"/>
      <c r="G2771" s="95"/>
      <c r="H2771" s="95"/>
    </row>
    <row r="2772" spans="5:8" x14ac:dyDescent="0.2">
      <c r="E2772" s="95"/>
      <c r="F2772" s="95"/>
      <c r="G2772" s="95"/>
      <c r="H2772" s="95"/>
    </row>
    <row r="2773" spans="5:8" x14ac:dyDescent="0.2">
      <c r="E2773" s="95"/>
      <c r="F2773" s="95"/>
      <c r="G2773" s="95"/>
      <c r="H2773" s="95"/>
    </row>
    <row r="2774" spans="5:8" x14ac:dyDescent="0.2">
      <c r="E2774" s="95"/>
      <c r="F2774" s="95"/>
      <c r="G2774" s="95"/>
      <c r="H2774" s="95"/>
    </row>
    <row r="2775" spans="5:8" x14ac:dyDescent="0.2">
      <c r="E2775" s="95"/>
      <c r="F2775" s="95"/>
      <c r="G2775" s="95"/>
      <c r="H2775" s="95"/>
    </row>
    <row r="2776" spans="5:8" x14ac:dyDescent="0.2">
      <c r="E2776" s="95"/>
      <c r="F2776" s="95"/>
      <c r="G2776" s="95"/>
      <c r="H2776" s="95"/>
    </row>
    <row r="2777" spans="5:8" x14ac:dyDescent="0.2">
      <c r="E2777" s="95"/>
      <c r="F2777" s="95"/>
      <c r="G2777" s="95"/>
      <c r="H2777" s="95"/>
    </row>
    <row r="2778" spans="5:8" x14ac:dyDescent="0.2">
      <c r="E2778" s="95"/>
      <c r="F2778" s="95"/>
      <c r="G2778" s="95"/>
      <c r="H2778" s="95"/>
    </row>
    <row r="2779" spans="5:8" x14ac:dyDescent="0.2">
      <c r="E2779" s="95"/>
      <c r="F2779" s="95"/>
      <c r="G2779" s="95"/>
      <c r="H2779" s="95"/>
    </row>
    <row r="2780" spans="5:8" x14ac:dyDescent="0.2">
      <c r="E2780" s="95"/>
      <c r="F2780" s="95"/>
      <c r="G2780" s="95"/>
      <c r="H2780" s="95"/>
    </row>
    <row r="2781" spans="5:8" x14ac:dyDescent="0.2">
      <c r="E2781" s="95"/>
      <c r="F2781" s="95"/>
      <c r="G2781" s="95"/>
      <c r="H2781" s="95"/>
    </row>
    <row r="2782" spans="5:8" x14ac:dyDescent="0.2">
      <c r="E2782" s="95"/>
      <c r="F2782" s="95"/>
      <c r="G2782" s="95"/>
      <c r="H2782" s="95"/>
    </row>
    <row r="2783" spans="5:8" x14ac:dyDescent="0.2">
      <c r="E2783" s="95"/>
      <c r="F2783" s="95"/>
      <c r="G2783" s="95"/>
      <c r="H2783" s="95"/>
    </row>
    <row r="2784" spans="5:8" x14ac:dyDescent="0.2">
      <c r="E2784" s="95"/>
      <c r="F2784" s="95"/>
      <c r="G2784" s="95"/>
      <c r="H2784" s="95"/>
    </row>
    <row r="2785" spans="5:8" x14ac:dyDescent="0.2">
      <c r="E2785" s="95"/>
      <c r="F2785" s="95"/>
      <c r="G2785" s="95"/>
      <c r="H2785" s="95"/>
    </row>
    <row r="2786" spans="5:8" x14ac:dyDescent="0.2">
      <c r="E2786" s="95"/>
      <c r="F2786" s="95"/>
      <c r="G2786" s="95"/>
      <c r="H2786" s="95"/>
    </row>
    <row r="2787" spans="5:8" x14ac:dyDescent="0.2">
      <c r="E2787" s="95"/>
      <c r="F2787" s="95"/>
      <c r="G2787" s="95"/>
      <c r="H2787" s="95"/>
    </row>
    <row r="2788" spans="5:8" x14ac:dyDescent="0.2">
      <c r="E2788" s="95"/>
      <c r="F2788" s="95"/>
      <c r="G2788" s="95"/>
      <c r="H2788" s="95"/>
    </row>
    <row r="2789" spans="5:8" x14ac:dyDescent="0.2">
      <c r="E2789" s="95"/>
      <c r="F2789" s="95"/>
      <c r="G2789" s="95"/>
      <c r="H2789" s="95"/>
    </row>
    <row r="2790" spans="5:8" x14ac:dyDescent="0.2">
      <c r="E2790" s="95"/>
      <c r="F2790" s="95"/>
      <c r="G2790" s="95"/>
      <c r="H2790" s="95"/>
    </row>
    <row r="2791" spans="5:8" x14ac:dyDescent="0.2">
      <c r="E2791" s="95"/>
      <c r="F2791" s="95"/>
      <c r="G2791" s="95"/>
      <c r="H2791" s="95"/>
    </row>
    <row r="2792" spans="5:8" x14ac:dyDescent="0.2">
      <c r="E2792" s="95"/>
      <c r="F2792" s="95"/>
      <c r="G2792" s="95"/>
      <c r="H2792" s="95"/>
    </row>
    <row r="2793" spans="5:8" x14ac:dyDescent="0.2">
      <c r="E2793" s="95"/>
      <c r="F2793" s="95"/>
      <c r="G2793" s="95"/>
      <c r="H2793" s="95"/>
    </row>
    <row r="2794" spans="5:8" x14ac:dyDescent="0.2">
      <c r="E2794" s="95"/>
      <c r="F2794" s="95"/>
      <c r="G2794" s="95"/>
      <c r="H2794" s="95"/>
    </row>
    <row r="2795" spans="5:8" x14ac:dyDescent="0.2">
      <c r="E2795" s="95"/>
      <c r="F2795" s="95"/>
      <c r="G2795" s="95"/>
      <c r="H2795" s="95"/>
    </row>
    <row r="2796" spans="5:8" x14ac:dyDescent="0.2">
      <c r="E2796" s="95"/>
      <c r="F2796" s="95"/>
      <c r="G2796" s="95"/>
      <c r="H2796" s="95"/>
    </row>
    <row r="2797" spans="5:8" x14ac:dyDescent="0.2">
      <c r="E2797" s="95"/>
      <c r="F2797" s="95"/>
      <c r="G2797" s="95"/>
      <c r="H2797" s="95"/>
    </row>
    <row r="2798" spans="5:8" x14ac:dyDescent="0.2">
      <c r="E2798" s="95"/>
      <c r="F2798" s="95"/>
      <c r="G2798" s="95"/>
      <c r="H2798" s="95"/>
    </row>
    <row r="2799" spans="5:8" x14ac:dyDescent="0.2">
      <c r="E2799" s="95"/>
      <c r="F2799" s="95"/>
      <c r="G2799" s="95"/>
      <c r="H2799" s="95"/>
    </row>
    <row r="2800" spans="5:8" x14ac:dyDescent="0.2">
      <c r="E2800" s="95"/>
      <c r="F2800" s="95"/>
      <c r="G2800" s="95"/>
      <c r="H2800" s="95"/>
    </row>
    <row r="2801" spans="5:8" x14ac:dyDescent="0.2">
      <c r="E2801" s="95"/>
      <c r="F2801" s="95"/>
      <c r="G2801" s="95"/>
      <c r="H2801" s="95"/>
    </row>
    <row r="2802" spans="5:8" x14ac:dyDescent="0.2">
      <c r="E2802" s="95"/>
      <c r="F2802" s="95"/>
      <c r="G2802" s="95"/>
      <c r="H2802" s="95"/>
    </row>
    <row r="2803" spans="5:8" x14ac:dyDescent="0.2">
      <c r="E2803" s="95"/>
      <c r="F2803" s="95"/>
      <c r="G2803" s="95"/>
      <c r="H2803" s="95"/>
    </row>
    <row r="2804" spans="5:8" x14ac:dyDescent="0.2">
      <c r="E2804" s="95"/>
      <c r="F2804" s="95"/>
      <c r="G2804" s="95"/>
      <c r="H2804" s="95"/>
    </row>
    <row r="2805" spans="5:8" x14ac:dyDescent="0.2">
      <c r="E2805" s="95"/>
      <c r="F2805" s="95"/>
      <c r="G2805" s="95"/>
      <c r="H2805" s="95"/>
    </row>
    <row r="2806" spans="5:8" x14ac:dyDescent="0.2">
      <c r="E2806" s="95"/>
      <c r="F2806" s="95"/>
      <c r="G2806" s="95"/>
      <c r="H2806" s="95"/>
    </row>
    <row r="2807" spans="5:8" x14ac:dyDescent="0.2">
      <c r="E2807" s="95"/>
      <c r="F2807" s="95"/>
      <c r="G2807" s="95"/>
      <c r="H2807" s="95"/>
    </row>
    <row r="2808" spans="5:8" x14ac:dyDescent="0.2">
      <c r="E2808" s="95"/>
      <c r="F2808" s="95"/>
      <c r="G2808" s="95"/>
      <c r="H2808" s="95"/>
    </row>
    <row r="2809" spans="5:8" x14ac:dyDescent="0.2">
      <c r="E2809" s="95"/>
      <c r="F2809" s="95"/>
      <c r="G2809" s="95"/>
      <c r="H2809" s="95"/>
    </row>
    <row r="2810" spans="5:8" x14ac:dyDescent="0.2">
      <c r="E2810" s="95"/>
      <c r="F2810" s="95"/>
      <c r="G2810" s="95"/>
      <c r="H2810" s="95"/>
    </row>
    <row r="2811" spans="5:8" x14ac:dyDescent="0.2">
      <c r="E2811" s="95"/>
      <c r="F2811" s="95"/>
      <c r="G2811" s="95"/>
      <c r="H2811" s="95"/>
    </row>
    <row r="2812" spans="5:8" x14ac:dyDescent="0.2">
      <c r="E2812" s="95"/>
      <c r="F2812" s="95"/>
      <c r="G2812" s="95"/>
      <c r="H2812" s="95"/>
    </row>
    <row r="2813" spans="5:8" x14ac:dyDescent="0.2">
      <c r="E2813" s="95"/>
      <c r="F2813" s="95"/>
      <c r="G2813" s="95"/>
      <c r="H2813" s="95"/>
    </row>
    <row r="2814" spans="5:8" x14ac:dyDescent="0.2">
      <c r="E2814" s="95"/>
      <c r="F2814" s="95"/>
      <c r="G2814" s="95"/>
      <c r="H2814" s="95"/>
    </row>
    <row r="2815" spans="5:8" x14ac:dyDescent="0.2">
      <c r="E2815" s="95"/>
      <c r="F2815" s="95"/>
      <c r="G2815" s="95"/>
      <c r="H2815" s="95"/>
    </row>
    <row r="2816" spans="5:8" x14ac:dyDescent="0.2">
      <c r="E2816" s="95"/>
      <c r="F2816" s="95"/>
      <c r="G2816" s="95"/>
      <c r="H2816" s="95"/>
    </row>
    <row r="2817" spans="5:8" x14ac:dyDescent="0.2">
      <c r="E2817" s="95"/>
      <c r="F2817" s="95"/>
      <c r="G2817" s="95"/>
      <c r="H2817" s="95"/>
    </row>
    <row r="2818" spans="5:8" x14ac:dyDescent="0.2">
      <c r="E2818" s="95"/>
      <c r="F2818" s="95"/>
      <c r="G2818" s="95"/>
      <c r="H2818" s="95"/>
    </row>
    <row r="2819" spans="5:8" x14ac:dyDescent="0.2">
      <c r="E2819" s="95"/>
      <c r="F2819" s="95"/>
      <c r="G2819" s="95"/>
      <c r="H2819" s="95"/>
    </row>
    <row r="2820" spans="5:8" x14ac:dyDescent="0.2">
      <c r="E2820" s="95"/>
      <c r="F2820" s="95"/>
      <c r="G2820" s="95"/>
      <c r="H2820" s="95"/>
    </row>
    <row r="2821" spans="5:8" x14ac:dyDescent="0.2">
      <c r="E2821" s="95"/>
      <c r="F2821" s="95"/>
      <c r="G2821" s="95"/>
      <c r="H2821" s="95"/>
    </row>
    <row r="2822" spans="5:8" x14ac:dyDescent="0.2">
      <c r="E2822" s="95"/>
      <c r="F2822" s="95"/>
      <c r="G2822" s="95"/>
      <c r="H2822" s="95"/>
    </row>
    <row r="2823" spans="5:8" x14ac:dyDescent="0.2">
      <c r="E2823" s="95"/>
      <c r="F2823" s="95"/>
      <c r="G2823" s="95"/>
      <c r="H2823" s="95"/>
    </row>
    <row r="2824" spans="5:8" x14ac:dyDescent="0.2">
      <c r="E2824" s="95"/>
      <c r="F2824" s="95"/>
      <c r="G2824" s="95"/>
      <c r="H2824" s="95"/>
    </row>
    <row r="2825" spans="5:8" x14ac:dyDescent="0.2">
      <c r="E2825" s="95"/>
      <c r="F2825" s="95"/>
      <c r="G2825" s="95"/>
      <c r="H2825" s="95"/>
    </row>
    <row r="2826" spans="5:8" x14ac:dyDescent="0.2">
      <c r="E2826" s="95"/>
      <c r="F2826" s="95"/>
      <c r="G2826" s="95"/>
      <c r="H2826" s="95"/>
    </row>
    <row r="2827" spans="5:8" x14ac:dyDescent="0.2">
      <c r="E2827" s="95"/>
      <c r="F2827" s="95"/>
      <c r="G2827" s="95"/>
      <c r="H2827" s="95"/>
    </row>
    <row r="2828" spans="5:8" x14ac:dyDescent="0.2">
      <c r="E2828" s="95"/>
      <c r="F2828" s="95"/>
      <c r="G2828" s="95"/>
      <c r="H2828" s="95"/>
    </row>
    <row r="2829" spans="5:8" x14ac:dyDescent="0.2">
      <c r="E2829" s="95"/>
      <c r="F2829" s="95"/>
      <c r="G2829" s="95"/>
      <c r="H2829" s="95"/>
    </row>
    <row r="2830" spans="5:8" x14ac:dyDescent="0.2">
      <c r="E2830" s="95"/>
      <c r="F2830" s="95"/>
      <c r="G2830" s="95"/>
      <c r="H2830" s="95"/>
    </row>
    <row r="2831" spans="5:8" x14ac:dyDescent="0.2">
      <c r="E2831" s="95"/>
      <c r="F2831" s="95"/>
      <c r="G2831" s="95"/>
      <c r="H2831" s="95"/>
    </row>
    <row r="2832" spans="5:8" x14ac:dyDescent="0.2">
      <c r="E2832" s="95"/>
      <c r="F2832" s="95"/>
      <c r="G2832" s="95"/>
      <c r="H2832" s="95"/>
    </row>
    <row r="2833" spans="5:8" x14ac:dyDescent="0.2">
      <c r="E2833" s="95"/>
      <c r="F2833" s="95"/>
      <c r="G2833" s="95"/>
      <c r="H2833" s="95"/>
    </row>
    <row r="2834" spans="5:8" x14ac:dyDescent="0.2">
      <c r="E2834" s="95"/>
      <c r="F2834" s="95"/>
      <c r="G2834" s="95"/>
      <c r="H2834" s="95"/>
    </row>
    <row r="2835" spans="5:8" x14ac:dyDescent="0.2">
      <c r="E2835" s="95"/>
      <c r="F2835" s="95"/>
      <c r="G2835" s="95"/>
      <c r="H2835" s="95"/>
    </row>
    <row r="2836" spans="5:8" x14ac:dyDescent="0.2">
      <c r="E2836" s="95"/>
      <c r="F2836" s="95"/>
      <c r="G2836" s="95"/>
      <c r="H2836" s="95"/>
    </row>
    <row r="2837" spans="5:8" x14ac:dyDescent="0.2">
      <c r="E2837" s="95"/>
      <c r="F2837" s="95"/>
      <c r="G2837" s="95"/>
      <c r="H2837" s="95"/>
    </row>
    <row r="2838" spans="5:8" x14ac:dyDescent="0.2">
      <c r="E2838" s="95"/>
      <c r="F2838" s="95"/>
      <c r="G2838" s="95"/>
      <c r="H2838" s="95"/>
    </row>
    <row r="2839" spans="5:8" x14ac:dyDescent="0.2">
      <c r="E2839" s="95"/>
      <c r="F2839" s="95"/>
      <c r="G2839" s="95"/>
      <c r="H2839" s="95"/>
    </row>
    <row r="2840" spans="5:8" x14ac:dyDescent="0.2">
      <c r="E2840" s="95"/>
      <c r="F2840" s="95"/>
      <c r="G2840" s="95"/>
      <c r="H2840" s="95"/>
    </row>
    <row r="2841" spans="5:8" x14ac:dyDescent="0.2">
      <c r="E2841" s="95"/>
      <c r="F2841" s="95"/>
      <c r="G2841" s="95"/>
      <c r="H2841" s="95"/>
    </row>
    <row r="2842" spans="5:8" x14ac:dyDescent="0.2">
      <c r="E2842" s="95"/>
      <c r="F2842" s="95"/>
      <c r="G2842" s="95"/>
      <c r="H2842" s="95"/>
    </row>
    <row r="2843" spans="5:8" x14ac:dyDescent="0.2">
      <c r="E2843" s="95"/>
      <c r="F2843" s="95"/>
      <c r="G2843" s="95"/>
      <c r="H2843" s="95"/>
    </row>
    <row r="2844" spans="5:8" x14ac:dyDescent="0.2">
      <c r="E2844" s="95"/>
      <c r="F2844" s="95"/>
      <c r="G2844" s="95"/>
      <c r="H2844" s="95"/>
    </row>
    <row r="2845" spans="5:8" x14ac:dyDescent="0.2">
      <c r="E2845" s="95"/>
      <c r="F2845" s="95"/>
      <c r="G2845" s="95"/>
      <c r="H2845" s="95"/>
    </row>
    <row r="2846" spans="5:8" x14ac:dyDescent="0.2">
      <c r="E2846" s="95"/>
      <c r="F2846" s="95"/>
      <c r="G2846" s="95"/>
      <c r="H2846" s="95"/>
    </row>
    <row r="2847" spans="5:8" x14ac:dyDescent="0.2">
      <c r="E2847" s="95"/>
      <c r="F2847" s="95"/>
      <c r="G2847" s="95"/>
      <c r="H2847" s="95"/>
    </row>
    <row r="2848" spans="5:8" x14ac:dyDescent="0.2">
      <c r="E2848" s="95"/>
      <c r="F2848" s="95"/>
      <c r="G2848" s="95"/>
      <c r="H2848" s="95"/>
    </row>
    <row r="2849" spans="5:8" x14ac:dyDescent="0.2">
      <c r="E2849" s="95"/>
      <c r="F2849" s="95"/>
      <c r="G2849" s="95"/>
      <c r="H2849" s="95"/>
    </row>
    <row r="2850" spans="5:8" x14ac:dyDescent="0.2">
      <c r="E2850" s="95"/>
      <c r="F2850" s="95"/>
      <c r="G2850" s="95"/>
      <c r="H2850" s="95"/>
    </row>
    <row r="2851" spans="5:8" x14ac:dyDescent="0.2">
      <c r="E2851" s="95"/>
      <c r="F2851" s="95"/>
      <c r="G2851" s="95"/>
      <c r="H2851" s="95"/>
    </row>
    <row r="2852" spans="5:8" x14ac:dyDescent="0.2">
      <c r="E2852" s="95"/>
      <c r="F2852" s="95"/>
      <c r="G2852" s="95"/>
      <c r="H2852" s="95"/>
    </row>
    <row r="2853" spans="5:8" x14ac:dyDescent="0.2">
      <c r="E2853" s="95"/>
      <c r="F2853" s="95"/>
      <c r="G2853" s="95"/>
      <c r="H2853" s="95"/>
    </row>
    <row r="2854" spans="5:8" x14ac:dyDescent="0.2">
      <c r="E2854" s="95"/>
      <c r="F2854" s="95"/>
      <c r="G2854" s="95"/>
      <c r="H2854" s="95"/>
    </row>
    <row r="2855" spans="5:8" x14ac:dyDescent="0.2">
      <c r="E2855" s="95"/>
      <c r="F2855" s="95"/>
      <c r="G2855" s="95"/>
      <c r="H2855" s="95"/>
    </row>
    <row r="2856" spans="5:8" x14ac:dyDescent="0.2">
      <c r="E2856" s="95"/>
      <c r="F2856" s="95"/>
      <c r="G2856" s="95"/>
      <c r="H2856" s="95"/>
    </row>
    <row r="2857" spans="5:8" x14ac:dyDescent="0.2">
      <c r="E2857" s="95"/>
      <c r="F2857" s="95"/>
      <c r="G2857" s="95"/>
      <c r="H2857" s="95"/>
    </row>
    <row r="2858" spans="5:8" x14ac:dyDescent="0.2">
      <c r="E2858" s="95"/>
      <c r="F2858" s="95"/>
      <c r="G2858" s="95"/>
      <c r="H2858" s="95"/>
    </row>
    <row r="2859" spans="5:8" x14ac:dyDescent="0.2">
      <c r="E2859" s="95"/>
      <c r="F2859" s="95"/>
      <c r="G2859" s="95"/>
      <c r="H2859" s="95"/>
    </row>
    <row r="2860" spans="5:8" x14ac:dyDescent="0.2">
      <c r="E2860" s="95"/>
      <c r="F2860" s="95"/>
      <c r="G2860" s="95"/>
      <c r="H2860" s="95"/>
    </row>
    <row r="2861" spans="5:8" x14ac:dyDescent="0.2">
      <c r="E2861" s="95"/>
      <c r="F2861" s="95"/>
      <c r="G2861" s="95"/>
      <c r="H2861" s="95"/>
    </row>
    <row r="2862" spans="5:8" x14ac:dyDescent="0.2">
      <c r="E2862" s="95"/>
      <c r="F2862" s="95"/>
      <c r="G2862" s="95"/>
      <c r="H2862" s="95"/>
    </row>
    <row r="2863" spans="5:8" x14ac:dyDescent="0.2">
      <c r="E2863" s="95"/>
      <c r="F2863" s="95"/>
      <c r="G2863" s="95"/>
      <c r="H2863" s="95"/>
    </row>
    <row r="2864" spans="5:8" x14ac:dyDescent="0.2">
      <c r="E2864" s="95"/>
      <c r="F2864" s="95"/>
      <c r="G2864" s="95"/>
      <c r="H2864" s="95"/>
    </row>
    <row r="2865" spans="5:8" x14ac:dyDescent="0.2">
      <c r="E2865" s="95"/>
      <c r="F2865" s="95"/>
      <c r="G2865" s="95"/>
      <c r="H2865" s="95"/>
    </row>
    <row r="2866" spans="5:8" x14ac:dyDescent="0.2">
      <c r="E2866" s="95"/>
      <c r="F2866" s="95"/>
      <c r="G2866" s="95"/>
      <c r="H2866" s="95"/>
    </row>
    <row r="2867" spans="5:8" x14ac:dyDescent="0.2">
      <c r="E2867" s="95"/>
      <c r="F2867" s="95"/>
      <c r="G2867" s="95"/>
      <c r="H2867" s="95"/>
    </row>
    <row r="2868" spans="5:8" x14ac:dyDescent="0.2">
      <c r="E2868" s="95"/>
      <c r="F2868" s="95"/>
      <c r="G2868" s="95"/>
      <c r="H2868" s="95"/>
    </row>
    <row r="2869" spans="5:8" x14ac:dyDescent="0.2">
      <c r="E2869" s="95"/>
      <c r="F2869" s="95"/>
      <c r="G2869" s="95"/>
      <c r="H2869" s="95"/>
    </row>
    <row r="2870" spans="5:8" x14ac:dyDescent="0.2">
      <c r="E2870" s="95"/>
      <c r="F2870" s="95"/>
      <c r="G2870" s="95"/>
      <c r="H2870" s="95"/>
    </row>
    <row r="2871" spans="5:8" x14ac:dyDescent="0.2">
      <c r="E2871" s="95"/>
      <c r="F2871" s="95"/>
      <c r="G2871" s="95"/>
      <c r="H2871" s="95"/>
    </row>
    <row r="2872" spans="5:8" x14ac:dyDescent="0.2">
      <c r="E2872" s="95"/>
      <c r="F2872" s="95"/>
      <c r="G2872" s="95"/>
      <c r="H2872" s="95"/>
    </row>
    <row r="2873" spans="5:8" x14ac:dyDescent="0.2">
      <c r="E2873" s="95"/>
      <c r="F2873" s="95"/>
      <c r="G2873" s="95"/>
      <c r="H2873" s="95"/>
    </row>
    <row r="2874" spans="5:8" x14ac:dyDescent="0.2">
      <c r="E2874" s="95"/>
      <c r="F2874" s="95"/>
      <c r="G2874" s="95"/>
      <c r="H2874" s="95"/>
    </row>
    <row r="2875" spans="5:8" x14ac:dyDescent="0.2">
      <c r="E2875" s="95"/>
      <c r="F2875" s="95"/>
      <c r="G2875" s="95"/>
      <c r="H2875" s="95"/>
    </row>
    <row r="2876" spans="5:8" x14ac:dyDescent="0.2">
      <c r="E2876" s="95"/>
      <c r="F2876" s="95"/>
      <c r="G2876" s="95"/>
      <c r="H2876" s="95"/>
    </row>
    <row r="2877" spans="5:8" x14ac:dyDescent="0.2">
      <c r="E2877" s="95"/>
      <c r="F2877" s="95"/>
      <c r="G2877" s="95"/>
      <c r="H2877" s="95"/>
    </row>
    <row r="2878" spans="5:8" x14ac:dyDescent="0.2">
      <c r="E2878" s="95"/>
      <c r="F2878" s="95"/>
      <c r="G2878" s="95"/>
      <c r="H2878" s="95"/>
    </row>
    <row r="2879" spans="5:8" x14ac:dyDescent="0.2">
      <c r="E2879" s="95"/>
      <c r="F2879" s="95"/>
      <c r="G2879" s="95"/>
      <c r="H2879" s="95"/>
    </row>
    <row r="2880" spans="5:8" x14ac:dyDescent="0.2">
      <c r="E2880" s="95"/>
      <c r="F2880" s="95"/>
      <c r="G2880" s="95"/>
      <c r="H2880" s="95"/>
    </row>
    <row r="2881" spans="5:8" x14ac:dyDescent="0.2">
      <c r="E2881" s="95"/>
      <c r="F2881" s="95"/>
      <c r="G2881" s="95"/>
      <c r="H2881" s="95"/>
    </row>
    <row r="2882" spans="5:8" x14ac:dyDescent="0.2">
      <c r="E2882" s="95"/>
      <c r="F2882" s="95"/>
      <c r="G2882" s="95"/>
      <c r="H2882" s="95"/>
    </row>
    <row r="2883" spans="5:8" x14ac:dyDescent="0.2">
      <c r="E2883" s="95"/>
      <c r="F2883" s="95"/>
      <c r="G2883" s="95"/>
      <c r="H2883" s="95"/>
    </row>
    <row r="2884" spans="5:8" x14ac:dyDescent="0.2">
      <c r="E2884" s="95"/>
      <c r="F2884" s="95"/>
      <c r="G2884" s="95"/>
      <c r="H2884" s="95"/>
    </row>
    <row r="2885" spans="5:8" x14ac:dyDescent="0.2">
      <c r="E2885" s="95"/>
      <c r="F2885" s="95"/>
      <c r="G2885" s="95"/>
      <c r="H2885" s="95"/>
    </row>
    <row r="2886" spans="5:8" x14ac:dyDescent="0.2">
      <c r="E2886" s="95"/>
      <c r="F2886" s="95"/>
      <c r="G2886" s="95"/>
      <c r="H2886" s="95"/>
    </row>
    <row r="2887" spans="5:8" x14ac:dyDescent="0.2">
      <c r="E2887" s="95"/>
      <c r="F2887" s="95"/>
      <c r="G2887" s="95"/>
      <c r="H2887" s="95"/>
    </row>
    <row r="2888" spans="5:8" x14ac:dyDescent="0.2">
      <c r="E2888" s="95"/>
      <c r="F2888" s="95"/>
      <c r="G2888" s="95"/>
      <c r="H2888" s="95"/>
    </row>
    <row r="2889" spans="5:8" x14ac:dyDescent="0.2">
      <c r="E2889" s="95"/>
      <c r="F2889" s="95"/>
      <c r="G2889" s="95"/>
      <c r="H2889" s="95"/>
    </row>
    <row r="2890" spans="5:8" x14ac:dyDescent="0.2">
      <c r="E2890" s="95"/>
      <c r="F2890" s="95"/>
      <c r="G2890" s="95"/>
      <c r="H2890" s="95"/>
    </row>
    <row r="2891" spans="5:8" x14ac:dyDescent="0.2">
      <c r="E2891" s="95"/>
      <c r="F2891" s="95"/>
      <c r="G2891" s="95"/>
      <c r="H2891" s="95"/>
    </row>
    <row r="2892" spans="5:8" x14ac:dyDescent="0.2">
      <c r="E2892" s="95"/>
      <c r="F2892" s="95"/>
      <c r="G2892" s="95"/>
      <c r="H2892" s="95"/>
    </row>
    <row r="2893" spans="5:8" x14ac:dyDescent="0.2">
      <c r="E2893" s="95"/>
      <c r="F2893" s="95"/>
      <c r="G2893" s="95"/>
      <c r="H2893" s="95"/>
    </row>
    <row r="2894" spans="5:8" x14ac:dyDescent="0.2">
      <c r="E2894" s="95"/>
      <c r="F2894" s="95"/>
      <c r="G2894" s="95"/>
      <c r="H2894" s="95"/>
    </row>
    <row r="2895" spans="5:8" x14ac:dyDescent="0.2">
      <c r="E2895" s="95"/>
      <c r="F2895" s="95"/>
      <c r="G2895" s="95"/>
      <c r="H2895" s="95"/>
    </row>
    <row r="2896" spans="5:8" x14ac:dyDescent="0.2">
      <c r="E2896" s="95"/>
      <c r="F2896" s="95"/>
      <c r="G2896" s="95"/>
      <c r="H2896" s="95"/>
    </row>
    <row r="2897" spans="5:8" x14ac:dyDescent="0.2">
      <c r="E2897" s="95"/>
      <c r="F2897" s="95"/>
      <c r="G2897" s="95"/>
      <c r="H2897" s="95"/>
    </row>
    <row r="2898" spans="5:8" x14ac:dyDescent="0.2">
      <c r="E2898" s="95"/>
      <c r="F2898" s="95"/>
      <c r="G2898" s="95"/>
      <c r="H2898" s="95"/>
    </row>
    <row r="2899" spans="5:8" x14ac:dyDescent="0.2">
      <c r="E2899" s="95"/>
      <c r="F2899" s="95"/>
      <c r="G2899" s="95"/>
      <c r="H2899" s="95"/>
    </row>
    <row r="2900" spans="5:8" x14ac:dyDescent="0.2">
      <c r="E2900" s="95"/>
      <c r="F2900" s="95"/>
      <c r="G2900" s="95"/>
      <c r="H2900" s="95"/>
    </row>
    <row r="2901" spans="5:8" x14ac:dyDescent="0.2">
      <c r="E2901" s="95"/>
      <c r="F2901" s="95"/>
      <c r="G2901" s="95"/>
      <c r="H2901" s="95"/>
    </row>
    <row r="2902" spans="5:8" x14ac:dyDescent="0.2">
      <c r="E2902" s="95"/>
      <c r="F2902" s="95"/>
      <c r="G2902" s="95"/>
      <c r="H2902" s="95"/>
    </row>
    <row r="2903" spans="5:8" x14ac:dyDescent="0.2">
      <c r="E2903" s="95"/>
      <c r="F2903" s="95"/>
      <c r="G2903" s="95"/>
      <c r="H2903" s="95"/>
    </row>
    <row r="2904" spans="5:8" x14ac:dyDescent="0.2">
      <c r="E2904" s="95"/>
      <c r="F2904" s="95"/>
      <c r="G2904" s="95"/>
      <c r="H2904" s="95"/>
    </row>
    <row r="2905" spans="5:8" x14ac:dyDescent="0.2">
      <c r="E2905" s="95"/>
      <c r="F2905" s="95"/>
      <c r="G2905" s="95"/>
      <c r="H2905" s="95"/>
    </row>
    <row r="2906" spans="5:8" x14ac:dyDescent="0.2">
      <c r="E2906" s="95"/>
      <c r="F2906" s="95"/>
      <c r="G2906" s="95"/>
      <c r="H2906" s="95"/>
    </row>
    <row r="2907" spans="5:8" x14ac:dyDescent="0.2">
      <c r="E2907" s="95"/>
      <c r="F2907" s="95"/>
      <c r="G2907" s="95"/>
      <c r="H2907" s="95"/>
    </row>
    <row r="2908" spans="5:8" x14ac:dyDescent="0.2">
      <c r="E2908" s="95"/>
      <c r="F2908" s="95"/>
      <c r="G2908" s="95"/>
      <c r="H2908" s="95"/>
    </row>
    <row r="2909" spans="5:8" x14ac:dyDescent="0.2">
      <c r="E2909" s="95"/>
      <c r="F2909" s="95"/>
      <c r="G2909" s="95"/>
      <c r="H2909" s="95"/>
    </row>
    <row r="2910" spans="5:8" x14ac:dyDescent="0.2">
      <c r="E2910" s="95"/>
      <c r="F2910" s="95"/>
      <c r="G2910" s="95"/>
      <c r="H2910" s="95"/>
    </row>
    <row r="2911" spans="5:8" x14ac:dyDescent="0.2">
      <c r="E2911" s="95"/>
      <c r="F2911" s="95"/>
      <c r="G2911" s="95"/>
      <c r="H2911" s="95"/>
    </row>
    <row r="2912" spans="5:8" x14ac:dyDescent="0.2">
      <c r="E2912" s="95"/>
      <c r="F2912" s="95"/>
      <c r="G2912" s="95"/>
      <c r="H2912" s="95"/>
    </row>
    <row r="2913" spans="5:8" x14ac:dyDescent="0.2">
      <c r="E2913" s="95"/>
      <c r="F2913" s="95"/>
      <c r="G2913" s="95"/>
      <c r="H2913" s="95"/>
    </row>
    <row r="2914" spans="5:8" x14ac:dyDescent="0.2">
      <c r="E2914" s="95"/>
      <c r="F2914" s="95"/>
      <c r="G2914" s="95"/>
      <c r="H2914" s="95"/>
    </row>
    <row r="2915" spans="5:8" x14ac:dyDescent="0.2">
      <c r="E2915" s="95"/>
      <c r="F2915" s="95"/>
      <c r="G2915" s="95"/>
      <c r="H2915" s="95"/>
    </row>
    <row r="2916" spans="5:8" x14ac:dyDescent="0.2">
      <c r="E2916" s="95"/>
      <c r="F2916" s="95"/>
      <c r="G2916" s="95"/>
      <c r="H2916" s="95"/>
    </row>
    <row r="2917" spans="5:8" x14ac:dyDescent="0.2">
      <c r="E2917" s="95"/>
      <c r="F2917" s="95"/>
      <c r="G2917" s="95"/>
      <c r="H2917" s="95"/>
    </row>
    <row r="2918" spans="5:8" x14ac:dyDescent="0.2">
      <c r="E2918" s="95"/>
      <c r="F2918" s="95"/>
      <c r="G2918" s="95"/>
      <c r="H2918" s="95"/>
    </row>
    <row r="2919" spans="5:8" x14ac:dyDescent="0.2">
      <c r="E2919" s="95"/>
      <c r="F2919" s="95"/>
      <c r="G2919" s="95"/>
      <c r="H2919" s="95"/>
    </row>
    <row r="2920" spans="5:8" x14ac:dyDescent="0.2">
      <c r="E2920" s="95"/>
      <c r="F2920" s="95"/>
      <c r="G2920" s="95"/>
      <c r="H2920" s="95"/>
    </row>
    <row r="2921" spans="5:8" x14ac:dyDescent="0.2">
      <c r="E2921" s="95"/>
      <c r="F2921" s="95"/>
      <c r="G2921" s="95"/>
      <c r="H2921" s="95"/>
    </row>
    <row r="2922" spans="5:8" x14ac:dyDescent="0.2">
      <c r="E2922" s="95"/>
      <c r="F2922" s="95"/>
      <c r="G2922" s="95"/>
      <c r="H2922" s="95"/>
    </row>
    <row r="2923" spans="5:8" x14ac:dyDescent="0.2">
      <c r="E2923" s="95"/>
      <c r="F2923" s="95"/>
      <c r="G2923" s="95"/>
      <c r="H2923" s="95"/>
    </row>
    <row r="2924" spans="5:8" x14ac:dyDescent="0.2">
      <c r="E2924" s="95"/>
      <c r="F2924" s="95"/>
      <c r="G2924" s="95"/>
      <c r="H2924" s="95"/>
    </row>
    <row r="2925" spans="5:8" x14ac:dyDescent="0.2">
      <c r="E2925" s="95"/>
      <c r="F2925" s="95"/>
      <c r="G2925" s="95"/>
      <c r="H2925" s="95"/>
    </row>
    <row r="2926" spans="5:8" x14ac:dyDescent="0.2">
      <c r="E2926" s="95"/>
      <c r="F2926" s="95"/>
      <c r="G2926" s="95"/>
      <c r="H2926" s="95"/>
    </row>
    <row r="2927" spans="5:8" x14ac:dyDescent="0.2">
      <c r="E2927" s="95"/>
      <c r="F2927" s="95"/>
      <c r="G2927" s="95"/>
      <c r="H2927" s="95"/>
    </row>
    <row r="2928" spans="5:8" x14ac:dyDescent="0.2">
      <c r="E2928" s="95"/>
      <c r="F2928" s="95"/>
      <c r="G2928" s="95"/>
      <c r="H2928" s="95"/>
    </row>
    <row r="2929" spans="5:8" x14ac:dyDescent="0.2">
      <c r="E2929" s="95"/>
      <c r="F2929" s="95"/>
      <c r="G2929" s="95"/>
      <c r="H2929" s="95"/>
    </row>
    <row r="2930" spans="5:8" x14ac:dyDescent="0.2">
      <c r="E2930" s="95"/>
      <c r="F2930" s="95"/>
      <c r="G2930" s="95"/>
      <c r="H2930" s="95"/>
    </row>
    <row r="2931" spans="5:8" x14ac:dyDescent="0.2">
      <c r="E2931" s="95"/>
      <c r="F2931" s="95"/>
      <c r="G2931" s="95"/>
      <c r="H2931" s="95"/>
    </row>
    <row r="2932" spans="5:8" x14ac:dyDescent="0.2">
      <c r="E2932" s="95"/>
      <c r="F2932" s="95"/>
      <c r="G2932" s="95"/>
      <c r="H2932" s="95"/>
    </row>
    <row r="2933" spans="5:8" x14ac:dyDescent="0.2">
      <c r="E2933" s="95"/>
      <c r="F2933" s="95"/>
      <c r="G2933" s="95"/>
      <c r="H2933" s="95"/>
    </row>
    <row r="2934" spans="5:8" x14ac:dyDescent="0.2">
      <c r="E2934" s="95"/>
      <c r="F2934" s="95"/>
      <c r="G2934" s="95"/>
      <c r="H2934" s="95"/>
    </row>
    <row r="2935" spans="5:8" x14ac:dyDescent="0.2">
      <c r="E2935" s="95"/>
      <c r="F2935" s="95"/>
      <c r="G2935" s="95"/>
      <c r="H2935" s="95"/>
    </row>
    <row r="2936" spans="5:8" x14ac:dyDescent="0.2">
      <c r="E2936" s="95"/>
      <c r="F2936" s="95"/>
      <c r="G2936" s="95"/>
      <c r="H2936" s="95"/>
    </row>
    <row r="2937" spans="5:8" x14ac:dyDescent="0.2">
      <c r="E2937" s="95"/>
      <c r="F2937" s="95"/>
      <c r="G2937" s="95"/>
      <c r="H2937" s="95"/>
    </row>
    <row r="2938" spans="5:8" x14ac:dyDescent="0.2">
      <c r="E2938" s="95"/>
      <c r="F2938" s="95"/>
      <c r="G2938" s="95"/>
      <c r="H2938" s="95"/>
    </row>
    <row r="2939" spans="5:8" x14ac:dyDescent="0.2">
      <c r="E2939" s="95"/>
      <c r="F2939" s="95"/>
      <c r="G2939" s="95"/>
      <c r="H2939" s="95"/>
    </row>
    <row r="2940" spans="5:8" x14ac:dyDescent="0.2">
      <c r="E2940" s="95"/>
      <c r="F2940" s="95"/>
      <c r="G2940" s="95"/>
      <c r="H2940" s="95"/>
    </row>
    <row r="2941" spans="5:8" x14ac:dyDescent="0.2">
      <c r="E2941" s="95"/>
      <c r="F2941" s="95"/>
      <c r="G2941" s="95"/>
      <c r="H2941" s="95"/>
    </row>
    <row r="2942" spans="5:8" x14ac:dyDescent="0.2">
      <c r="E2942" s="95"/>
      <c r="F2942" s="95"/>
      <c r="G2942" s="95"/>
      <c r="H2942" s="95"/>
    </row>
    <row r="2943" spans="5:8" x14ac:dyDescent="0.2">
      <c r="E2943" s="95"/>
      <c r="F2943" s="95"/>
      <c r="G2943" s="95"/>
      <c r="H2943" s="95"/>
    </row>
    <row r="2944" spans="5:8" x14ac:dyDescent="0.2">
      <c r="E2944" s="95"/>
      <c r="F2944" s="95"/>
      <c r="G2944" s="95"/>
      <c r="H2944" s="95"/>
    </row>
    <row r="2945" spans="5:8" x14ac:dyDescent="0.2">
      <c r="E2945" s="95"/>
      <c r="F2945" s="95"/>
      <c r="G2945" s="95"/>
      <c r="H2945" s="95"/>
    </row>
    <row r="2946" spans="5:8" x14ac:dyDescent="0.2">
      <c r="E2946" s="95"/>
      <c r="F2946" s="95"/>
      <c r="G2946" s="95"/>
      <c r="H2946" s="95"/>
    </row>
    <row r="2947" spans="5:8" x14ac:dyDescent="0.2">
      <c r="E2947" s="95"/>
      <c r="F2947" s="95"/>
      <c r="G2947" s="95"/>
      <c r="H2947" s="95"/>
    </row>
    <row r="2948" spans="5:8" x14ac:dyDescent="0.2">
      <c r="E2948" s="95"/>
      <c r="F2948" s="95"/>
      <c r="G2948" s="95"/>
      <c r="H2948" s="95"/>
    </row>
    <row r="2949" spans="5:8" x14ac:dyDescent="0.2">
      <c r="E2949" s="95"/>
      <c r="F2949" s="95"/>
      <c r="G2949" s="95"/>
      <c r="H2949" s="95"/>
    </row>
    <row r="2950" spans="5:8" x14ac:dyDescent="0.2">
      <c r="E2950" s="95"/>
      <c r="F2950" s="95"/>
      <c r="G2950" s="95"/>
      <c r="H2950" s="95"/>
    </row>
    <row r="2951" spans="5:8" x14ac:dyDescent="0.2">
      <c r="E2951" s="95"/>
      <c r="F2951" s="95"/>
      <c r="G2951" s="95"/>
      <c r="H2951" s="95"/>
    </row>
    <row r="2952" spans="5:8" x14ac:dyDescent="0.2">
      <c r="E2952" s="95"/>
      <c r="F2952" s="95"/>
      <c r="G2952" s="95"/>
      <c r="H2952" s="95"/>
    </row>
    <row r="2953" spans="5:8" x14ac:dyDescent="0.2">
      <c r="E2953" s="95"/>
      <c r="F2953" s="95"/>
      <c r="G2953" s="95"/>
      <c r="H2953" s="95"/>
    </row>
    <row r="2954" spans="5:8" x14ac:dyDescent="0.2">
      <c r="E2954" s="95"/>
      <c r="F2954" s="95"/>
      <c r="G2954" s="95"/>
      <c r="H2954" s="95"/>
    </row>
    <row r="2955" spans="5:8" x14ac:dyDescent="0.2">
      <c r="E2955" s="95"/>
      <c r="F2955" s="95"/>
      <c r="G2955" s="95"/>
      <c r="H2955" s="95"/>
    </row>
    <row r="2956" spans="5:8" x14ac:dyDescent="0.2">
      <c r="E2956" s="95"/>
      <c r="F2956" s="95"/>
      <c r="G2956" s="95"/>
      <c r="H2956" s="95"/>
    </row>
    <row r="2957" spans="5:8" x14ac:dyDescent="0.2">
      <c r="E2957" s="95"/>
      <c r="F2957" s="95"/>
      <c r="G2957" s="95"/>
      <c r="H2957" s="95"/>
    </row>
    <row r="2958" spans="5:8" x14ac:dyDescent="0.2">
      <c r="E2958" s="95"/>
      <c r="F2958" s="95"/>
      <c r="G2958" s="95"/>
      <c r="H2958" s="95"/>
    </row>
    <row r="2959" spans="5:8" x14ac:dyDescent="0.2">
      <c r="E2959" s="95"/>
      <c r="F2959" s="95"/>
      <c r="G2959" s="95"/>
      <c r="H2959" s="95"/>
    </row>
    <row r="2960" spans="5:8" x14ac:dyDescent="0.2">
      <c r="E2960" s="95"/>
      <c r="F2960" s="95"/>
      <c r="G2960" s="95"/>
      <c r="H2960" s="95"/>
    </row>
    <row r="2961" spans="5:8" x14ac:dyDescent="0.2">
      <c r="E2961" s="95"/>
      <c r="F2961" s="95"/>
      <c r="G2961" s="95"/>
      <c r="H2961" s="95"/>
    </row>
    <row r="2962" spans="5:8" x14ac:dyDescent="0.2">
      <c r="E2962" s="95"/>
      <c r="F2962" s="95"/>
      <c r="G2962" s="95"/>
      <c r="H2962" s="95"/>
    </row>
    <row r="2963" spans="5:8" x14ac:dyDescent="0.2">
      <c r="E2963" s="95"/>
      <c r="F2963" s="95"/>
      <c r="G2963" s="95"/>
      <c r="H2963" s="95"/>
    </row>
    <row r="2964" spans="5:8" x14ac:dyDescent="0.2">
      <c r="E2964" s="95"/>
      <c r="F2964" s="95"/>
      <c r="G2964" s="95"/>
      <c r="H2964" s="95"/>
    </row>
    <row r="2965" spans="5:8" x14ac:dyDescent="0.2">
      <c r="E2965" s="95"/>
      <c r="F2965" s="95"/>
      <c r="G2965" s="95"/>
      <c r="H2965" s="95"/>
    </row>
    <row r="2966" spans="5:8" x14ac:dyDescent="0.2">
      <c r="E2966" s="95"/>
      <c r="F2966" s="95"/>
      <c r="G2966" s="95"/>
      <c r="H2966" s="95"/>
    </row>
    <row r="2967" spans="5:8" x14ac:dyDescent="0.2">
      <c r="E2967" s="95"/>
      <c r="F2967" s="95"/>
      <c r="G2967" s="95"/>
      <c r="H2967" s="95"/>
    </row>
    <row r="2968" spans="5:8" x14ac:dyDescent="0.2">
      <c r="E2968" s="95"/>
      <c r="F2968" s="95"/>
      <c r="G2968" s="95"/>
      <c r="H2968" s="95"/>
    </row>
    <row r="2969" spans="5:8" x14ac:dyDescent="0.2">
      <c r="E2969" s="95"/>
      <c r="F2969" s="95"/>
      <c r="G2969" s="95"/>
      <c r="H2969" s="95"/>
    </row>
    <row r="2970" spans="5:8" x14ac:dyDescent="0.2">
      <c r="E2970" s="95"/>
      <c r="F2970" s="95"/>
      <c r="G2970" s="95"/>
      <c r="H2970" s="95"/>
    </row>
    <row r="2971" spans="5:8" x14ac:dyDescent="0.2">
      <c r="E2971" s="95"/>
      <c r="F2971" s="95"/>
      <c r="G2971" s="95"/>
      <c r="H2971" s="95"/>
    </row>
    <row r="2972" spans="5:8" x14ac:dyDescent="0.2">
      <c r="E2972" s="95"/>
      <c r="F2972" s="95"/>
      <c r="G2972" s="95"/>
      <c r="H2972" s="95"/>
    </row>
    <row r="2973" spans="5:8" x14ac:dyDescent="0.2">
      <c r="E2973" s="95"/>
      <c r="F2973" s="95"/>
      <c r="G2973" s="95"/>
      <c r="H2973" s="95"/>
    </row>
    <row r="2974" spans="5:8" x14ac:dyDescent="0.2">
      <c r="E2974" s="95"/>
      <c r="F2974" s="95"/>
      <c r="G2974" s="95"/>
      <c r="H2974" s="95"/>
    </row>
    <row r="2975" spans="5:8" x14ac:dyDescent="0.2">
      <c r="E2975" s="95"/>
      <c r="F2975" s="95"/>
      <c r="G2975" s="95"/>
      <c r="H2975" s="95"/>
    </row>
    <row r="2976" spans="5:8" x14ac:dyDescent="0.2">
      <c r="E2976" s="95"/>
      <c r="F2976" s="95"/>
      <c r="G2976" s="95"/>
      <c r="H2976" s="95"/>
    </row>
    <row r="2977" spans="5:8" x14ac:dyDescent="0.2">
      <c r="E2977" s="95"/>
      <c r="F2977" s="95"/>
      <c r="G2977" s="95"/>
      <c r="H2977" s="95"/>
    </row>
    <row r="2978" spans="5:8" x14ac:dyDescent="0.2">
      <c r="E2978" s="95"/>
      <c r="F2978" s="95"/>
      <c r="G2978" s="95"/>
      <c r="H2978" s="95"/>
    </row>
    <row r="2979" spans="5:8" x14ac:dyDescent="0.2">
      <c r="E2979" s="95"/>
      <c r="F2979" s="95"/>
      <c r="G2979" s="95"/>
      <c r="H2979" s="95"/>
    </row>
    <row r="2980" spans="5:8" x14ac:dyDescent="0.2">
      <c r="E2980" s="95"/>
      <c r="F2980" s="95"/>
      <c r="G2980" s="95"/>
      <c r="H2980" s="95"/>
    </row>
    <row r="2981" spans="5:8" x14ac:dyDescent="0.2">
      <c r="E2981" s="95"/>
      <c r="F2981" s="95"/>
      <c r="G2981" s="95"/>
      <c r="H2981" s="95"/>
    </row>
    <row r="2982" spans="5:8" x14ac:dyDescent="0.2">
      <c r="E2982" s="95"/>
      <c r="F2982" s="95"/>
      <c r="G2982" s="95"/>
      <c r="H2982" s="95"/>
    </row>
    <row r="2983" spans="5:8" x14ac:dyDescent="0.2">
      <c r="E2983" s="95"/>
      <c r="F2983" s="95"/>
      <c r="G2983" s="95"/>
      <c r="H2983" s="95"/>
    </row>
    <row r="2984" spans="5:8" x14ac:dyDescent="0.2">
      <c r="E2984" s="95"/>
      <c r="F2984" s="95"/>
      <c r="G2984" s="95"/>
      <c r="H2984" s="95"/>
    </row>
    <row r="2985" spans="5:8" x14ac:dyDescent="0.2">
      <c r="E2985" s="95"/>
      <c r="F2985" s="95"/>
      <c r="G2985" s="95"/>
      <c r="H2985" s="95"/>
    </row>
    <row r="2986" spans="5:8" x14ac:dyDescent="0.2">
      <c r="E2986" s="95"/>
      <c r="F2986" s="95"/>
      <c r="G2986" s="95"/>
      <c r="H2986" s="95"/>
    </row>
    <row r="2987" spans="5:8" x14ac:dyDescent="0.2">
      <c r="E2987" s="95"/>
      <c r="F2987" s="95"/>
      <c r="G2987" s="95"/>
      <c r="H2987" s="95"/>
    </row>
    <row r="2988" spans="5:8" x14ac:dyDescent="0.2">
      <c r="E2988" s="95"/>
      <c r="F2988" s="95"/>
      <c r="G2988" s="95"/>
      <c r="H2988" s="95"/>
    </row>
    <row r="2989" spans="5:8" x14ac:dyDescent="0.2">
      <c r="E2989" s="95"/>
      <c r="F2989" s="95"/>
      <c r="G2989" s="95"/>
      <c r="H2989" s="95"/>
    </row>
    <row r="2990" spans="5:8" x14ac:dyDescent="0.2">
      <c r="E2990" s="95"/>
      <c r="F2990" s="95"/>
      <c r="G2990" s="95"/>
      <c r="H2990" s="95"/>
    </row>
    <row r="2991" spans="5:8" x14ac:dyDescent="0.2">
      <c r="E2991" s="95"/>
      <c r="F2991" s="95"/>
      <c r="G2991" s="95"/>
      <c r="H2991" s="95"/>
    </row>
    <row r="2992" spans="5:8" x14ac:dyDescent="0.2">
      <c r="E2992" s="95"/>
      <c r="F2992" s="95"/>
      <c r="G2992" s="95"/>
      <c r="H2992" s="95"/>
    </row>
    <row r="2993" spans="5:8" x14ac:dyDescent="0.2">
      <c r="E2993" s="95"/>
      <c r="F2993" s="95"/>
      <c r="G2993" s="95"/>
      <c r="H2993" s="95"/>
    </row>
    <row r="2994" spans="5:8" x14ac:dyDescent="0.2">
      <c r="E2994" s="95"/>
      <c r="F2994" s="95"/>
      <c r="G2994" s="95"/>
      <c r="H2994" s="95"/>
    </row>
    <row r="2995" spans="5:8" x14ac:dyDescent="0.2">
      <c r="E2995" s="95"/>
      <c r="F2995" s="95"/>
      <c r="G2995" s="95"/>
      <c r="H2995" s="95"/>
    </row>
    <row r="2996" spans="5:8" x14ac:dyDescent="0.2">
      <c r="E2996" s="95"/>
      <c r="F2996" s="95"/>
      <c r="G2996" s="95"/>
      <c r="H2996" s="95"/>
    </row>
    <row r="2997" spans="5:8" x14ac:dyDescent="0.2">
      <c r="E2997" s="95"/>
      <c r="F2997" s="95"/>
      <c r="G2997" s="95"/>
      <c r="H2997" s="95"/>
    </row>
    <row r="2998" spans="5:8" x14ac:dyDescent="0.2">
      <c r="E2998" s="95"/>
      <c r="F2998" s="95"/>
      <c r="G2998" s="95"/>
      <c r="H2998" s="95"/>
    </row>
    <row r="2999" spans="5:8" x14ac:dyDescent="0.2">
      <c r="E2999" s="95"/>
      <c r="F2999" s="95"/>
      <c r="G2999" s="95"/>
      <c r="H2999" s="95"/>
    </row>
    <row r="3000" spans="5:8" x14ac:dyDescent="0.2">
      <c r="E3000" s="95"/>
      <c r="F3000" s="95"/>
      <c r="G3000" s="95"/>
      <c r="H3000" s="95"/>
    </row>
    <row r="3001" spans="5:8" x14ac:dyDescent="0.2">
      <c r="E3001" s="95"/>
      <c r="F3001" s="95"/>
      <c r="G3001" s="95"/>
      <c r="H3001" s="95"/>
    </row>
    <row r="3002" spans="5:8" x14ac:dyDescent="0.2">
      <c r="E3002" s="95"/>
      <c r="F3002" s="95"/>
      <c r="G3002" s="95"/>
      <c r="H3002" s="95"/>
    </row>
    <row r="3003" spans="5:8" x14ac:dyDescent="0.2">
      <c r="E3003" s="95"/>
      <c r="F3003" s="95"/>
      <c r="G3003" s="95"/>
      <c r="H3003" s="95"/>
    </row>
    <row r="3004" spans="5:8" x14ac:dyDescent="0.2">
      <c r="E3004" s="95"/>
      <c r="F3004" s="95"/>
      <c r="G3004" s="95"/>
      <c r="H3004" s="95"/>
    </row>
    <row r="3005" spans="5:8" x14ac:dyDescent="0.2">
      <c r="E3005" s="95"/>
      <c r="F3005" s="95"/>
      <c r="G3005" s="95"/>
      <c r="H3005" s="95"/>
    </row>
    <row r="3006" spans="5:8" x14ac:dyDescent="0.2">
      <c r="E3006" s="95"/>
      <c r="F3006" s="95"/>
      <c r="G3006" s="95"/>
      <c r="H3006" s="95"/>
    </row>
    <row r="3007" spans="5:8" x14ac:dyDescent="0.2">
      <c r="E3007" s="95"/>
      <c r="F3007" s="95"/>
      <c r="G3007" s="95"/>
      <c r="H3007" s="95"/>
    </row>
    <row r="3008" spans="5:8" x14ac:dyDescent="0.2">
      <c r="E3008" s="95"/>
      <c r="F3008" s="95"/>
      <c r="G3008" s="95"/>
      <c r="H3008" s="95"/>
    </row>
    <row r="3009" spans="5:8" x14ac:dyDescent="0.2">
      <c r="E3009" s="95"/>
      <c r="F3009" s="95"/>
      <c r="G3009" s="95"/>
      <c r="H3009" s="95"/>
    </row>
    <row r="3010" spans="5:8" x14ac:dyDescent="0.2">
      <c r="E3010" s="95"/>
      <c r="F3010" s="95"/>
      <c r="G3010" s="95"/>
      <c r="H3010" s="95"/>
    </row>
    <row r="3011" spans="5:8" x14ac:dyDescent="0.2">
      <c r="E3011" s="95"/>
      <c r="F3011" s="95"/>
      <c r="G3011" s="95"/>
      <c r="H3011" s="95"/>
    </row>
    <row r="3012" spans="5:8" x14ac:dyDescent="0.2">
      <c r="E3012" s="95"/>
      <c r="F3012" s="95"/>
      <c r="G3012" s="95"/>
      <c r="H3012" s="95"/>
    </row>
    <row r="3013" spans="5:8" x14ac:dyDescent="0.2">
      <c r="E3013" s="95"/>
      <c r="F3013" s="95"/>
      <c r="G3013" s="95"/>
      <c r="H3013" s="95"/>
    </row>
    <row r="3014" spans="5:8" x14ac:dyDescent="0.2">
      <c r="E3014" s="95"/>
      <c r="F3014" s="95"/>
      <c r="G3014" s="95"/>
      <c r="H3014" s="95"/>
    </row>
    <row r="3015" spans="5:8" x14ac:dyDescent="0.2">
      <c r="E3015" s="95"/>
      <c r="F3015" s="95"/>
      <c r="G3015" s="95"/>
      <c r="H3015" s="95"/>
    </row>
    <row r="3016" spans="5:8" x14ac:dyDescent="0.2">
      <c r="E3016" s="95"/>
      <c r="F3016" s="95"/>
      <c r="G3016" s="95"/>
      <c r="H3016" s="95"/>
    </row>
    <row r="3017" spans="5:8" x14ac:dyDescent="0.2">
      <c r="E3017" s="95"/>
      <c r="F3017" s="95"/>
      <c r="G3017" s="95"/>
      <c r="H3017" s="95"/>
    </row>
    <row r="3018" spans="5:8" x14ac:dyDescent="0.2">
      <c r="E3018" s="95"/>
      <c r="F3018" s="95"/>
      <c r="G3018" s="95"/>
      <c r="H3018" s="95"/>
    </row>
    <row r="3019" spans="5:8" x14ac:dyDescent="0.2">
      <c r="E3019" s="95"/>
      <c r="F3019" s="95"/>
      <c r="G3019" s="95"/>
      <c r="H3019" s="95"/>
    </row>
    <row r="3020" spans="5:8" x14ac:dyDescent="0.2">
      <c r="E3020" s="95"/>
      <c r="F3020" s="95"/>
      <c r="G3020" s="95"/>
      <c r="H3020" s="95"/>
    </row>
    <row r="3021" spans="5:8" x14ac:dyDescent="0.2">
      <c r="E3021" s="95"/>
      <c r="F3021" s="95"/>
      <c r="G3021" s="95"/>
      <c r="H3021" s="95"/>
    </row>
    <row r="3022" spans="5:8" x14ac:dyDescent="0.2">
      <c r="E3022" s="95"/>
      <c r="F3022" s="95"/>
      <c r="G3022" s="95"/>
      <c r="H3022" s="95"/>
    </row>
    <row r="3023" spans="5:8" x14ac:dyDescent="0.2">
      <c r="E3023" s="95"/>
      <c r="F3023" s="95"/>
      <c r="G3023" s="95"/>
      <c r="H3023" s="95"/>
    </row>
    <row r="3024" spans="5:8" x14ac:dyDescent="0.2">
      <c r="E3024" s="95"/>
      <c r="F3024" s="95"/>
      <c r="G3024" s="95"/>
      <c r="H3024" s="95"/>
    </row>
    <row r="3025" spans="5:8" x14ac:dyDescent="0.2">
      <c r="E3025" s="95"/>
      <c r="F3025" s="95"/>
      <c r="G3025" s="95"/>
      <c r="H3025" s="95"/>
    </row>
    <row r="3026" spans="5:8" x14ac:dyDescent="0.2">
      <c r="E3026" s="95"/>
      <c r="F3026" s="95"/>
      <c r="G3026" s="95"/>
      <c r="H3026" s="95"/>
    </row>
    <row r="3027" spans="5:8" x14ac:dyDescent="0.2">
      <c r="E3027" s="95"/>
      <c r="F3027" s="95"/>
      <c r="G3027" s="95"/>
      <c r="H3027" s="95"/>
    </row>
    <row r="3028" spans="5:8" x14ac:dyDescent="0.2">
      <c r="E3028" s="95"/>
      <c r="F3028" s="95"/>
      <c r="G3028" s="95"/>
      <c r="H3028" s="95"/>
    </row>
    <row r="3029" spans="5:8" x14ac:dyDescent="0.2">
      <c r="E3029" s="95"/>
      <c r="F3029" s="95"/>
      <c r="G3029" s="95"/>
      <c r="H3029" s="95"/>
    </row>
    <row r="3030" spans="5:8" x14ac:dyDescent="0.2">
      <c r="E3030" s="95"/>
      <c r="F3030" s="95"/>
      <c r="G3030" s="95"/>
      <c r="H3030" s="95"/>
    </row>
    <row r="3031" spans="5:8" x14ac:dyDescent="0.2">
      <c r="E3031" s="95"/>
      <c r="F3031" s="95"/>
      <c r="G3031" s="95"/>
      <c r="H3031" s="95"/>
    </row>
    <row r="3032" spans="5:8" x14ac:dyDescent="0.2">
      <c r="E3032" s="95"/>
      <c r="F3032" s="95"/>
      <c r="G3032" s="95"/>
      <c r="H3032" s="95"/>
    </row>
    <row r="3033" spans="5:8" x14ac:dyDescent="0.2">
      <c r="E3033" s="95"/>
      <c r="F3033" s="95"/>
      <c r="G3033" s="95"/>
      <c r="H3033" s="95"/>
    </row>
    <row r="3034" spans="5:8" x14ac:dyDescent="0.2">
      <c r="E3034" s="95"/>
      <c r="F3034" s="95"/>
      <c r="G3034" s="95"/>
      <c r="H3034" s="95"/>
    </row>
    <row r="3035" spans="5:8" x14ac:dyDescent="0.2">
      <c r="E3035" s="95"/>
      <c r="F3035" s="95"/>
      <c r="G3035" s="95"/>
      <c r="H3035" s="95"/>
    </row>
    <row r="3036" spans="5:8" x14ac:dyDescent="0.2">
      <c r="E3036" s="95"/>
      <c r="F3036" s="95"/>
      <c r="G3036" s="95"/>
      <c r="H3036" s="95"/>
    </row>
    <row r="3037" spans="5:8" x14ac:dyDescent="0.2">
      <c r="E3037" s="95"/>
      <c r="F3037" s="95"/>
      <c r="G3037" s="95"/>
      <c r="H3037" s="95"/>
    </row>
    <row r="3038" spans="5:8" x14ac:dyDescent="0.2">
      <c r="E3038" s="95"/>
      <c r="F3038" s="95"/>
      <c r="G3038" s="95"/>
      <c r="H3038" s="95"/>
    </row>
    <row r="3039" spans="5:8" x14ac:dyDescent="0.2">
      <c r="E3039" s="95"/>
      <c r="F3039" s="95"/>
      <c r="G3039" s="95"/>
      <c r="H3039" s="95"/>
    </row>
    <row r="3040" spans="5:8" x14ac:dyDescent="0.2">
      <c r="E3040" s="95"/>
      <c r="F3040" s="95"/>
      <c r="G3040" s="95"/>
      <c r="H3040" s="95"/>
    </row>
    <row r="3041" spans="5:8" x14ac:dyDescent="0.2">
      <c r="E3041" s="95"/>
      <c r="F3041" s="95"/>
      <c r="G3041" s="95"/>
      <c r="H3041" s="95"/>
    </row>
    <row r="3042" spans="5:8" x14ac:dyDescent="0.2">
      <c r="E3042" s="95"/>
      <c r="F3042" s="95"/>
      <c r="G3042" s="95"/>
      <c r="H3042" s="95"/>
    </row>
    <row r="3043" spans="5:8" x14ac:dyDescent="0.2">
      <c r="E3043" s="95"/>
      <c r="F3043" s="95"/>
      <c r="G3043" s="95"/>
      <c r="H3043" s="95"/>
    </row>
    <row r="3044" spans="5:8" x14ac:dyDescent="0.2">
      <c r="E3044" s="95"/>
      <c r="F3044" s="95"/>
      <c r="G3044" s="95"/>
      <c r="H3044" s="95"/>
    </row>
    <row r="3045" spans="5:8" x14ac:dyDescent="0.2">
      <c r="E3045" s="95"/>
      <c r="F3045" s="95"/>
      <c r="G3045" s="95"/>
      <c r="H3045" s="95"/>
    </row>
    <row r="3046" spans="5:8" x14ac:dyDescent="0.2">
      <c r="E3046" s="95"/>
      <c r="F3046" s="95"/>
      <c r="G3046" s="95"/>
      <c r="H3046" s="95"/>
    </row>
    <row r="3047" spans="5:8" x14ac:dyDescent="0.2">
      <c r="E3047" s="95"/>
      <c r="F3047" s="95"/>
      <c r="G3047" s="95"/>
      <c r="H3047" s="95"/>
    </row>
    <row r="3048" spans="5:8" x14ac:dyDescent="0.2">
      <c r="E3048" s="95"/>
      <c r="F3048" s="95"/>
      <c r="G3048" s="95"/>
      <c r="H3048" s="95"/>
    </row>
    <row r="3049" spans="5:8" x14ac:dyDescent="0.2">
      <c r="E3049" s="95"/>
      <c r="F3049" s="95"/>
      <c r="G3049" s="95"/>
      <c r="H3049" s="95"/>
    </row>
    <row r="3050" spans="5:8" x14ac:dyDescent="0.2">
      <c r="E3050" s="95"/>
      <c r="F3050" s="95"/>
      <c r="G3050" s="95"/>
      <c r="H3050" s="95"/>
    </row>
    <row r="3051" spans="5:8" x14ac:dyDescent="0.2">
      <c r="E3051" s="95"/>
      <c r="F3051" s="95"/>
      <c r="G3051" s="95"/>
      <c r="H3051" s="95"/>
    </row>
    <row r="3052" spans="5:8" x14ac:dyDescent="0.2">
      <c r="E3052" s="95"/>
      <c r="F3052" s="95"/>
      <c r="G3052" s="95"/>
      <c r="H3052" s="95"/>
    </row>
    <row r="3053" spans="5:8" x14ac:dyDescent="0.2">
      <c r="E3053" s="95"/>
      <c r="F3053" s="95"/>
      <c r="G3053" s="95"/>
      <c r="H3053" s="95"/>
    </row>
    <row r="3054" spans="5:8" x14ac:dyDescent="0.2">
      <c r="E3054" s="95"/>
      <c r="F3054" s="95"/>
      <c r="G3054" s="95"/>
      <c r="H3054" s="95"/>
    </row>
    <row r="3055" spans="5:8" x14ac:dyDescent="0.2">
      <c r="E3055" s="95"/>
      <c r="F3055" s="95"/>
      <c r="G3055" s="95"/>
      <c r="H3055" s="95"/>
    </row>
    <row r="3056" spans="5:8" x14ac:dyDescent="0.2">
      <c r="E3056" s="95"/>
      <c r="F3056" s="95"/>
      <c r="G3056" s="95"/>
      <c r="H3056" s="95"/>
    </row>
    <row r="3057" spans="5:8" x14ac:dyDescent="0.2">
      <c r="E3057" s="95"/>
      <c r="F3057" s="95"/>
      <c r="G3057" s="95"/>
      <c r="H3057" s="95"/>
    </row>
    <row r="3058" spans="5:8" x14ac:dyDescent="0.2">
      <c r="E3058" s="95"/>
      <c r="F3058" s="95"/>
      <c r="G3058" s="95"/>
      <c r="H3058" s="95"/>
    </row>
    <row r="3059" spans="5:8" x14ac:dyDescent="0.2">
      <c r="E3059" s="95"/>
      <c r="F3059" s="95"/>
      <c r="G3059" s="95"/>
      <c r="H3059" s="95"/>
    </row>
    <row r="3060" spans="5:8" x14ac:dyDescent="0.2">
      <c r="E3060" s="95"/>
      <c r="F3060" s="95"/>
      <c r="G3060" s="95"/>
      <c r="H3060" s="95"/>
    </row>
    <row r="3061" spans="5:8" x14ac:dyDescent="0.2">
      <c r="E3061" s="95"/>
      <c r="F3061" s="95"/>
      <c r="G3061" s="95"/>
      <c r="H3061" s="95"/>
    </row>
    <row r="3062" spans="5:8" x14ac:dyDescent="0.2">
      <c r="E3062" s="95"/>
      <c r="F3062" s="95"/>
      <c r="G3062" s="95"/>
      <c r="H3062" s="95"/>
    </row>
    <row r="3063" spans="5:8" x14ac:dyDescent="0.2">
      <c r="E3063" s="95"/>
      <c r="F3063" s="95"/>
      <c r="G3063" s="95"/>
      <c r="H3063" s="95"/>
    </row>
    <row r="3064" spans="5:8" x14ac:dyDescent="0.2">
      <c r="E3064" s="95"/>
      <c r="F3064" s="95"/>
      <c r="G3064" s="95"/>
      <c r="H3064" s="95"/>
    </row>
    <row r="3065" spans="5:8" x14ac:dyDescent="0.2">
      <c r="E3065" s="95"/>
      <c r="F3065" s="95"/>
      <c r="G3065" s="95"/>
      <c r="H3065" s="95"/>
    </row>
    <row r="3066" spans="5:8" x14ac:dyDescent="0.2">
      <c r="E3066" s="95"/>
      <c r="F3066" s="95"/>
      <c r="G3066" s="95"/>
      <c r="H3066" s="95"/>
    </row>
    <row r="3067" spans="5:8" x14ac:dyDescent="0.2">
      <c r="E3067" s="95"/>
      <c r="F3067" s="95"/>
      <c r="G3067" s="95"/>
      <c r="H3067" s="95"/>
    </row>
    <row r="3068" spans="5:8" x14ac:dyDescent="0.2">
      <c r="E3068" s="95"/>
      <c r="F3068" s="95"/>
      <c r="G3068" s="95"/>
      <c r="H3068" s="95"/>
    </row>
    <row r="3069" spans="5:8" x14ac:dyDescent="0.2">
      <c r="E3069" s="95"/>
      <c r="F3069" s="95"/>
      <c r="G3069" s="95"/>
      <c r="H3069" s="95"/>
    </row>
    <row r="3070" spans="5:8" x14ac:dyDescent="0.2">
      <c r="E3070" s="95"/>
      <c r="F3070" s="95"/>
      <c r="G3070" s="95"/>
      <c r="H3070" s="95"/>
    </row>
    <row r="3071" spans="5:8" x14ac:dyDescent="0.2">
      <c r="E3071" s="95"/>
      <c r="F3071" s="95"/>
      <c r="G3071" s="95"/>
      <c r="H3071" s="95"/>
    </row>
    <row r="3072" spans="5:8" x14ac:dyDescent="0.2">
      <c r="E3072" s="95"/>
      <c r="F3072" s="95"/>
      <c r="G3072" s="95"/>
      <c r="H3072" s="95"/>
    </row>
    <row r="3073" spans="5:8" x14ac:dyDescent="0.2">
      <c r="E3073" s="95"/>
      <c r="F3073" s="95"/>
      <c r="G3073" s="95"/>
      <c r="H3073" s="95"/>
    </row>
    <row r="3074" spans="5:8" x14ac:dyDescent="0.2">
      <c r="E3074" s="95"/>
      <c r="F3074" s="95"/>
      <c r="G3074" s="95"/>
      <c r="H3074" s="95"/>
    </row>
    <row r="3075" spans="5:8" x14ac:dyDescent="0.2">
      <c r="E3075" s="95"/>
      <c r="F3075" s="95"/>
      <c r="G3075" s="95"/>
      <c r="H3075" s="95"/>
    </row>
    <row r="3076" spans="5:8" x14ac:dyDescent="0.2">
      <c r="E3076" s="95"/>
      <c r="F3076" s="95"/>
      <c r="G3076" s="95"/>
      <c r="H3076" s="95"/>
    </row>
    <row r="3077" spans="5:8" x14ac:dyDescent="0.2">
      <c r="E3077" s="95"/>
      <c r="F3077" s="95"/>
      <c r="G3077" s="95"/>
      <c r="H3077" s="95"/>
    </row>
    <row r="3078" spans="5:8" x14ac:dyDescent="0.2">
      <c r="E3078" s="95"/>
      <c r="F3078" s="95"/>
      <c r="G3078" s="95"/>
      <c r="H3078" s="95"/>
    </row>
    <row r="3079" spans="5:8" x14ac:dyDescent="0.2">
      <c r="E3079" s="95"/>
      <c r="F3079" s="95"/>
      <c r="G3079" s="95"/>
      <c r="H3079" s="95"/>
    </row>
    <row r="3080" spans="5:8" x14ac:dyDescent="0.2">
      <c r="E3080" s="95"/>
      <c r="F3080" s="95"/>
      <c r="G3080" s="95"/>
      <c r="H3080" s="95"/>
    </row>
    <row r="3081" spans="5:8" x14ac:dyDescent="0.2">
      <c r="E3081" s="95"/>
      <c r="F3081" s="95"/>
      <c r="G3081" s="95"/>
      <c r="H3081" s="95"/>
    </row>
    <row r="3082" spans="5:8" x14ac:dyDescent="0.2">
      <c r="E3082" s="95"/>
      <c r="F3082" s="95"/>
      <c r="G3082" s="95"/>
      <c r="H3082" s="95"/>
    </row>
    <row r="3083" spans="5:8" x14ac:dyDescent="0.2">
      <c r="E3083" s="95"/>
      <c r="F3083" s="95"/>
      <c r="G3083" s="95"/>
      <c r="H3083" s="95"/>
    </row>
    <row r="3084" spans="5:8" x14ac:dyDescent="0.2">
      <c r="E3084" s="95"/>
      <c r="F3084" s="95"/>
      <c r="G3084" s="95"/>
      <c r="H3084" s="95"/>
    </row>
    <row r="3085" spans="5:8" x14ac:dyDescent="0.2">
      <c r="E3085" s="95"/>
      <c r="F3085" s="95"/>
      <c r="G3085" s="95"/>
      <c r="H3085" s="95"/>
    </row>
    <row r="3086" spans="5:8" x14ac:dyDescent="0.2">
      <c r="E3086" s="95"/>
      <c r="F3086" s="95"/>
      <c r="G3086" s="95"/>
      <c r="H3086" s="95"/>
    </row>
    <row r="3087" spans="5:8" x14ac:dyDescent="0.2">
      <c r="E3087" s="95"/>
      <c r="F3087" s="95"/>
      <c r="G3087" s="95"/>
      <c r="H3087" s="95"/>
    </row>
    <row r="3088" spans="5:8" x14ac:dyDescent="0.2">
      <c r="E3088" s="95"/>
      <c r="F3088" s="95"/>
      <c r="G3088" s="95"/>
      <c r="H3088" s="95"/>
    </row>
    <row r="3089" spans="5:8" x14ac:dyDescent="0.2">
      <c r="E3089" s="95"/>
      <c r="F3089" s="95"/>
      <c r="G3089" s="95"/>
      <c r="H3089" s="95"/>
    </row>
    <row r="3090" spans="5:8" x14ac:dyDescent="0.2">
      <c r="E3090" s="95"/>
      <c r="F3090" s="95"/>
      <c r="G3090" s="95"/>
      <c r="H3090" s="95"/>
    </row>
    <row r="3091" spans="5:8" x14ac:dyDescent="0.2">
      <c r="E3091" s="95"/>
      <c r="F3091" s="95"/>
      <c r="G3091" s="95"/>
      <c r="H3091" s="95"/>
    </row>
    <row r="3092" spans="5:8" x14ac:dyDescent="0.2">
      <c r="E3092" s="95"/>
      <c r="F3092" s="95"/>
      <c r="G3092" s="95"/>
      <c r="H3092" s="95"/>
    </row>
    <row r="3093" spans="5:8" x14ac:dyDescent="0.2">
      <c r="E3093" s="95"/>
      <c r="F3093" s="95"/>
      <c r="G3093" s="95"/>
      <c r="H3093" s="95"/>
    </row>
    <row r="3094" spans="5:8" x14ac:dyDescent="0.2">
      <c r="E3094" s="95"/>
      <c r="F3094" s="95"/>
      <c r="G3094" s="95"/>
      <c r="H3094" s="95"/>
    </row>
    <row r="3095" spans="5:8" x14ac:dyDescent="0.2">
      <c r="E3095" s="95"/>
      <c r="F3095" s="95"/>
      <c r="G3095" s="95"/>
      <c r="H3095" s="95"/>
    </row>
    <row r="3096" spans="5:8" x14ac:dyDescent="0.2">
      <c r="E3096" s="95"/>
      <c r="F3096" s="95"/>
      <c r="G3096" s="95"/>
      <c r="H3096" s="95"/>
    </row>
    <row r="3097" spans="5:8" x14ac:dyDescent="0.2">
      <c r="E3097" s="95"/>
      <c r="F3097" s="95"/>
      <c r="G3097" s="95"/>
      <c r="H3097" s="95"/>
    </row>
    <row r="3098" spans="5:8" x14ac:dyDescent="0.2">
      <c r="E3098" s="95"/>
      <c r="F3098" s="95"/>
      <c r="G3098" s="95"/>
      <c r="H3098" s="95"/>
    </row>
    <row r="3099" spans="5:8" x14ac:dyDescent="0.2">
      <c r="E3099" s="95"/>
      <c r="F3099" s="95"/>
      <c r="G3099" s="95"/>
      <c r="H3099" s="95"/>
    </row>
    <row r="3100" spans="5:8" x14ac:dyDescent="0.2">
      <c r="E3100" s="95"/>
      <c r="F3100" s="95"/>
      <c r="G3100" s="95"/>
      <c r="H3100" s="95"/>
    </row>
    <row r="3101" spans="5:8" x14ac:dyDescent="0.2">
      <c r="E3101" s="95"/>
      <c r="F3101" s="95"/>
      <c r="G3101" s="95"/>
      <c r="H3101" s="95"/>
    </row>
    <row r="3102" spans="5:8" x14ac:dyDescent="0.2">
      <c r="E3102" s="95"/>
      <c r="F3102" s="95"/>
      <c r="G3102" s="95"/>
      <c r="H3102" s="95"/>
    </row>
    <row r="3103" spans="5:8" x14ac:dyDescent="0.2">
      <c r="E3103" s="95"/>
      <c r="F3103" s="95"/>
      <c r="G3103" s="95"/>
      <c r="H3103" s="95"/>
    </row>
    <row r="3104" spans="5:8" x14ac:dyDescent="0.2">
      <c r="E3104" s="95"/>
      <c r="F3104" s="95"/>
      <c r="G3104" s="95"/>
      <c r="H3104" s="95"/>
    </row>
    <row r="3105" spans="5:8" x14ac:dyDescent="0.2">
      <c r="E3105" s="95"/>
      <c r="F3105" s="95"/>
      <c r="G3105" s="95"/>
      <c r="H3105" s="95"/>
    </row>
    <row r="3106" spans="5:8" x14ac:dyDescent="0.2">
      <c r="E3106" s="95"/>
      <c r="F3106" s="95"/>
      <c r="G3106" s="95"/>
      <c r="H3106" s="95"/>
    </row>
    <row r="3107" spans="5:8" x14ac:dyDescent="0.2">
      <c r="E3107" s="95"/>
      <c r="F3107" s="95"/>
      <c r="G3107" s="95"/>
      <c r="H3107" s="95"/>
    </row>
    <row r="3108" spans="5:8" x14ac:dyDescent="0.2">
      <c r="E3108" s="95"/>
      <c r="F3108" s="95"/>
      <c r="G3108" s="95"/>
      <c r="H3108" s="95"/>
    </row>
    <row r="3109" spans="5:8" x14ac:dyDescent="0.2">
      <c r="E3109" s="95"/>
      <c r="F3109" s="95"/>
      <c r="G3109" s="95"/>
      <c r="H3109" s="95"/>
    </row>
    <row r="3110" spans="5:8" x14ac:dyDescent="0.2">
      <c r="E3110" s="95"/>
      <c r="F3110" s="95"/>
      <c r="G3110" s="95"/>
      <c r="H3110" s="95"/>
    </row>
    <row r="3111" spans="5:8" x14ac:dyDescent="0.2">
      <c r="E3111" s="95"/>
      <c r="F3111" s="95"/>
      <c r="G3111" s="95"/>
      <c r="H3111" s="95"/>
    </row>
    <row r="3112" spans="5:8" x14ac:dyDescent="0.2">
      <c r="E3112" s="95"/>
      <c r="F3112" s="95"/>
      <c r="G3112" s="95"/>
      <c r="H3112" s="95"/>
    </row>
    <row r="3113" spans="5:8" x14ac:dyDescent="0.2">
      <c r="E3113" s="95"/>
      <c r="F3113" s="95"/>
      <c r="G3113" s="95"/>
      <c r="H3113" s="95"/>
    </row>
    <row r="3114" spans="5:8" x14ac:dyDescent="0.2">
      <c r="E3114" s="95"/>
      <c r="F3114" s="95"/>
      <c r="G3114" s="95"/>
      <c r="H3114" s="95"/>
    </row>
    <row r="3115" spans="5:8" x14ac:dyDescent="0.2">
      <c r="E3115" s="95"/>
      <c r="F3115" s="95"/>
      <c r="G3115" s="95"/>
      <c r="H3115" s="95"/>
    </row>
    <row r="3116" spans="5:8" x14ac:dyDescent="0.2">
      <c r="E3116" s="95"/>
      <c r="F3116" s="95"/>
      <c r="G3116" s="95"/>
      <c r="H3116" s="95"/>
    </row>
    <row r="3117" spans="5:8" x14ac:dyDescent="0.2">
      <c r="E3117" s="95"/>
      <c r="F3117" s="95"/>
      <c r="G3117" s="95"/>
      <c r="H3117" s="95"/>
    </row>
    <row r="3118" spans="5:8" x14ac:dyDescent="0.2">
      <c r="E3118" s="95"/>
      <c r="F3118" s="95"/>
      <c r="G3118" s="95"/>
      <c r="H3118" s="95"/>
    </row>
    <row r="3119" spans="5:8" x14ac:dyDescent="0.2">
      <c r="E3119" s="95"/>
      <c r="F3119" s="95"/>
      <c r="G3119" s="95"/>
      <c r="H3119" s="95"/>
    </row>
    <row r="3120" spans="5:8" x14ac:dyDescent="0.2">
      <c r="E3120" s="95"/>
      <c r="F3120" s="95"/>
      <c r="G3120" s="95"/>
      <c r="H3120" s="95"/>
    </row>
    <row r="3121" spans="5:8" x14ac:dyDescent="0.2">
      <c r="E3121" s="95"/>
      <c r="F3121" s="95"/>
      <c r="G3121" s="95"/>
      <c r="H3121" s="95"/>
    </row>
    <row r="3122" spans="5:8" x14ac:dyDescent="0.2">
      <c r="E3122" s="95"/>
      <c r="F3122" s="95"/>
      <c r="G3122" s="95"/>
      <c r="H3122" s="95"/>
    </row>
    <row r="3123" spans="5:8" x14ac:dyDescent="0.2">
      <c r="E3123" s="95"/>
      <c r="F3123" s="95"/>
      <c r="G3123" s="95"/>
      <c r="H3123" s="95"/>
    </row>
    <row r="3124" spans="5:8" x14ac:dyDescent="0.2">
      <c r="E3124" s="95"/>
      <c r="F3124" s="95"/>
      <c r="G3124" s="95"/>
      <c r="H3124" s="95"/>
    </row>
    <row r="3125" spans="5:8" x14ac:dyDescent="0.2">
      <c r="E3125" s="95"/>
      <c r="F3125" s="95"/>
      <c r="G3125" s="95"/>
      <c r="H3125" s="95"/>
    </row>
    <row r="3126" spans="5:8" x14ac:dyDescent="0.2">
      <c r="E3126" s="95"/>
      <c r="F3126" s="95"/>
      <c r="G3126" s="95"/>
      <c r="H3126" s="95"/>
    </row>
    <row r="3127" spans="5:8" x14ac:dyDescent="0.2">
      <c r="E3127" s="95"/>
      <c r="F3127" s="95"/>
      <c r="G3127" s="95"/>
      <c r="H3127" s="95"/>
    </row>
    <row r="3128" spans="5:8" x14ac:dyDescent="0.2">
      <c r="E3128" s="95"/>
      <c r="F3128" s="95"/>
      <c r="G3128" s="95"/>
      <c r="H3128" s="95"/>
    </row>
    <row r="3129" spans="5:8" x14ac:dyDescent="0.2">
      <c r="E3129" s="95"/>
      <c r="F3129" s="95"/>
      <c r="G3129" s="95"/>
      <c r="H3129" s="95"/>
    </row>
    <row r="3130" spans="5:8" x14ac:dyDescent="0.2">
      <c r="E3130" s="95"/>
      <c r="F3130" s="95"/>
      <c r="G3130" s="95"/>
      <c r="H3130" s="95"/>
    </row>
    <row r="3131" spans="5:8" x14ac:dyDescent="0.2">
      <c r="E3131" s="95"/>
      <c r="F3131" s="95"/>
      <c r="G3131" s="95"/>
      <c r="H3131" s="95"/>
    </row>
    <row r="3132" spans="5:8" x14ac:dyDescent="0.2">
      <c r="E3132" s="95"/>
      <c r="F3132" s="95"/>
      <c r="G3132" s="95"/>
      <c r="H3132" s="95"/>
    </row>
    <row r="3133" spans="5:8" x14ac:dyDescent="0.2">
      <c r="E3133" s="95"/>
      <c r="F3133" s="95"/>
      <c r="G3133" s="95"/>
      <c r="H3133" s="95"/>
    </row>
    <row r="3134" spans="5:8" x14ac:dyDescent="0.2">
      <c r="E3134" s="95"/>
      <c r="F3134" s="95"/>
      <c r="G3134" s="95"/>
      <c r="H3134" s="95"/>
    </row>
    <row r="3135" spans="5:8" x14ac:dyDescent="0.2">
      <c r="E3135" s="95"/>
      <c r="F3135" s="95"/>
      <c r="G3135" s="95"/>
      <c r="H3135" s="95"/>
    </row>
    <row r="3136" spans="5:8" x14ac:dyDescent="0.2">
      <c r="E3136" s="95"/>
      <c r="F3136" s="95"/>
      <c r="G3136" s="95"/>
      <c r="H3136" s="95"/>
    </row>
    <row r="3137" spans="5:8" x14ac:dyDescent="0.2">
      <c r="E3137" s="95"/>
      <c r="F3137" s="95"/>
      <c r="G3137" s="95"/>
      <c r="H3137" s="95"/>
    </row>
    <row r="3138" spans="5:8" x14ac:dyDescent="0.2">
      <c r="E3138" s="95"/>
      <c r="F3138" s="95"/>
      <c r="G3138" s="95"/>
      <c r="H3138" s="95"/>
    </row>
    <row r="3139" spans="5:8" x14ac:dyDescent="0.2">
      <c r="E3139" s="95"/>
      <c r="F3139" s="95"/>
      <c r="G3139" s="95"/>
      <c r="H3139" s="95"/>
    </row>
    <row r="3140" spans="5:8" x14ac:dyDescent="0.2">
      <c r="E3140" s="95"/>
      <c r="F3140" s="95"/>
      <c r="G3140" s="95"/>
      <c r="H3140" s="95"/>
    </row>
    <row r="3141" spans="5:8" x14ac:dyDescent="0.2">
      <c r="E3141" s="95"/>
      <c r="F3141" s="95"/>
      <c r="G3141" s="95"/>
      <c r="H3141" s="95"/>
    </row>
    <row r="3142" spans="5:8" x14ac:dyDescent="0.2">
      <c r="E3142" s="95"/>
      <c r="F3142" s="95"/>
      <c r="G3142" s="95"/>
      <c r="H3142" s="95"/>
    </row>
    <row r="3143" spans="5:8" x14ac:dyDescent="0.2">
      <c r="E3143" s="95"/>
      <c r="F3143" s="95"/>
      <c r="G3143" s="95"/>
      <c r="H3143" s="95"/>
    </row>
    <row r="3144" spans="5:8" x14ac:dyDescent="0.2">
      <c r="E3144" s="95"/>
      <c r="F3144" s="95"/>
      <c r="G3144" s="95"/>
      <c r="H3144" s="95"/>
    </row>
    <row r="3145" spans="5:8" x14ac:dyDescent="0.2">
      <c r="E3145" s="95"/>
      <c r="F3145" s="95"/>
      <c r="G3145" s="95"/>
      <c r="H3145" s="95"/>
    </row>
    <row r="3146" spans="5:8" x14ac:dyDescent="0.2">
      <c r="E3146" s="95"/>
      <c r="F3146" s="95"/>
      <c r="G3146" s="95"/>
      <c r="H3146" s="95"/>
    </row>
    <row r="3147" spans="5:8" x14ac:dyDescent="0.2">
      <c r="E3147" s="95"/>
      <c r="F3147" s="95"/>
      <c r="G3147" s="95"/>
      <c r="H3147" s="95"/>
    </row>
    <row r="3148" spans="5:8" x14ac:dyDescent="0.2">
      <c r="E3148" s="95"/>
      <c r="F3148" s="95"/>
      <c r="G3148" s="95"/>
      <c r="H3148" s="95"/>
    </row>
    <row r="3149" spans="5:8" x14ac:dyDescent="0.2">
      <c r="E3149" s="95"/>
      <c r="F3149" s="95"/>
      <c r="G3149" s="95"/>
      <c r="H3149" s="95"/>
    </row>
    <row r="3150" spans="5:8" x14ac:dyDescent="0.2">
      <c r="E3150" s="95"/>
      <c r="F3150" s="95"/>
      <c r="G3150" s="95"/>
      <c r="H3150" s="95"/>
    </row>
    <row r="3151" spans="5:8" x14ac:dyDescent="0.2">
      <c r="E3151" s="95"/>
      <c r="F3151" s="95"/>
      <c r="G3151" s="95"/>
      <c r="H3151" s="95"/>
    </row>
    <row r="3152" spans="5:8" x14ac:dyDescent="0.2">
      <c r="E3152" s="95"/>
      <c r="F3152" s="95"/>
      <c r="G3152" s="95"/>
      <c r="H3152" s="95"/>
    </row>
    <row r="3153" spans="5:8" x14ac:dyDescent="0.2">
      <c r="E3153" s="95"/>
      <c r="F3153" s="95"/>
      <c r="G3153" s="95"/>
      <c r="H3153" s="95"/>
    </row>
    <row r="3154" spans="5:8" x14ac:dyDescent="0.2">
      <c r="E3154" s="95"/>
      <c r="F3154" s="95"/>
      <c r="G3154" s="95"/>
      <c r="H3154" s="95"/>
    </row>
    <row r="3155" spans="5:8" x14ac:dyDescent="0.2">
      <c r="E3155" s="95"/>
      <c r="F3155" s="95"/>
      <c r="G3155" s="95"/>
      <c r="H3155" s="95"/>
    </row>
    <row r="3156" spans="5:8" x14ac:dyDescent="0.2">
      <c r="E3156" s="95"/>
      <c r="F3156" s="95"/>
      <c r="G3156" s="95"/>
      <c r="H3156" s="95"/>
    </row>
    <row r="3157" spans="5:8" x14ac:dyDescent="0.2">
      <c r="E3157" s="95"/>
      <c r="F3157" s="95"/>
      <c r="G3157" s="95"/>
      <c r="H3157" s="95"/>
    </row>
    <row r="3158" spans="5:8" x14ac:dyDescent="0.2">
      <c r="E3158" s="95"/>
      <c r="F3158" s="95"/>
      <c r="G3158" s="95"/>
      <c r="H3158" s="95"/>
    </row>
    <row r="3159" spans="5:8" x14ac:dyDescent="0.2">
      <c r="E3159" s="95"/>
      <c r="F3159" s="95"/>
      <c r="G3159" s="95"/>
      <c r="H3159" s="95"/>
    </row>
    <row r="3160" spans="5:8" x14ac:dyDescent="0.2">
      <c r="E3160" s="95"/>
      <c r="F3160" s="95"/>
      <c r="G3160" s="95"/>
      <c r="H3160" s="95"/>
    </row>
    <row r="3161" spans="5:8" x14ac:dyDescent="0.2">
      <c r="E3161" s="95"/>
      <c r="F3161" s="95"/>
      <c r="G3161" s="95"/>
      <c r="H3161" s="95"/>
    </row>
    <row r="3162" spans="5:8" x14ac:dyDescent="0.2">
      <c r="E3162" s="95"/>
      <c r="F3162" s="95"/>
      <c r="G3162" s="95"/>
      <c r="H3162" s="95"/>
    </row>
    <row r="3163" spans="5:8" x14ac:dyDescent="0.2">
      <c r="E3163" s="95"/>
      <c r="F3163" s="95"/>
      <c r="G3163" s="95"/>
      <c r="H3163" s="95"/>
    </row>
    <row r="3164" spans="5:8" x14ac:dyDescent="0.2">
      <c r="E3164" s="95"/>
      <c r="F3164" s="95"/>
      <c r="G3164" s="95"/>
      <c r="H3164" s="95"/>
    </row>
    <row r="3165" spans="5:8" x14ac:dyDescent="0.2">
      <c r="E3165" s="95"/>
      <c r="F3165" s="95"/>
      <c r="G3165" s="95"/>
      <c r="H3165" s="95"/>
    </row>
    <row r="3166" spans="5:8" x14ac:dyDescent="0.2">
      <c r="E3166" s="95"/>
      <c r="F3166" s="95"/>
      <c r="G3166" s="95"/>
      <c r="H3166" s="95"/>
    </row>
    <row r="3167" spans="5:8" x14ac:dyDescent="0.2">
      <c r="E3167" s="95"/>
      <c r="F3167" s="95"/>
      <c r="G3167" s="95"/>
      <c r="H3167" s="95"/>
    </row>
    <row r="3168" spans="5:8" x14ac:dyDescent="0.2">
      <c r="E3168" s="95"/>
      <c r="F3168" s="95"/>
      <c r="G3168" s="95"/>
      <c r="H3168" s="95"/>
    </row>
    <row r="3169" spans="5:8" x14ac:dyDescent="0.2">
      <c r="E3169" s="95"/>
      <c r="F3169" s="95"/>
      <c r="G3169" s="95"/>
      <c r="H3169" s="95"/>
    </row>
    <row r="3170" spans="5:8" x14ac:dyDescent="0.2">
      <c r="E3170" s="95"/>
      <c r="F3170" s="95"/>
      <c r="G3170" s="95"/>
      <c r="H3170" s="95"/>
    </row>
    <row r="3171" spans="5:8" x14ac:dyDescent="0.2">
      <c r="E3171" s="95"/>
      <c r="F3171" s="95"/>
      <c r="G3171" s="95"/>
      <c r="H3171" s="95"/>
    </row>
    <row r="3172" spans="5:8" x14ac:dyDescent="0.2">
      <c r="E3172" s="95"/>
      <c r="F3172" s="95"/>
      <c r="G3172" s="95"/>
      <c r="H3172" s="95"/>
    </row>
    <row r="3173" spans="5:8" x14ac:dyDescent="0.2">
      <c r="E3173" s="95"/>
      <c r="F3173" s="95"/>
      <c r="G3173" s="95"/>
      <c r="H3173" s="95"/>
    </row>
    <row r="3174" spans="5:8" x14ac:dyDescent="0.2">
      <c r="E3174" s="95"/>
      <c r="F3174" s="95"/>
      <c r="G3174" s="95"/>
      <c r="H3174" s="95"/>
    </row>
    <row r="3175" spans="5:8" x14ac:dyDescent="0.2">
      <c r="E3175" s="95"/>
      <c r="F3175" s="95"/>
      <c r="G3175" s="95"/>
      <c r="H3175" s="95"/>
    </row>
    <row r="3176" spans="5:8" x14ac:dyDescent="0.2">
      <c r="E3176" s="95"/>
      <c r="F3176" s="95"/>
      <c r="G3176" s="95"/>
      <c r="H3176" s="95"/>
    </row>
    <row r="3177" spans="5:8" x14ac:dyDescent="0.2">
      <c r="E3177" s="95"/>
      <c r="F3177" s="95"/>
      <c r="G3177" s="95"/>
      <c r="H3177" s="95"/>
    </row>
    <row r="3178" spans="5:8" x14ac:dyDescent="0.2">
      <c r="E3178" s="95"/>
      <c r="F3178" s="95"/>
      <c r="G3178" s="95"/>
      <c r="H3178" s="95"/>
    </row>
    <row r="3179" spans="5:8" x14ac:dyDescent="0.2">
      <c r="E3179" s="95"/>
      <c r="F3179" s="95"/>
      <c r="G3179" s="95"/>
      <c r="H3179" s="95"/>
    </row>
    <row r="3180" spans="5:8" x14ac:dyDescent="0.2">
      <c r="E3180" s="95"/>
      <c r="F3180" s="95"/>
      <c r="G3180" s="95"/>
      <c r="H3180" s="95"/>
    </row>
    <row r="3181" spans="5:8" x14ac:dyDescent="0.2">
      <c r="E3181" s="95"/>
      <c r="F3181" s="95"/>
      <c r="G3181" s="95"/>
      <c r="H3181" s="95"/>
    </row>
    <row r="3182" spans="5:8" x14ac:dyDescent="0.2">
      <c r="E3182" s="95"/>
      <c r="F3182" s="95"/>
      <c r="G3182" s="95"/>
      <c r="H3182" s="95"/>
    </row>
    <row r="3183" spans="5:8" x14ac:dyDescent="0.2">
      <c r="E3183" s="95"/>
      <c r="F3183" s="95"/>
      <c r="G3183" s="95"/>
      <c r="H3183" s="95"/>
    </row>
    <row r="3184" spans="5:8" x14ac:dyDescent="0.2">
      <c r="E3184" s="95"/>
      <c r="F3184" s="95"/>
      <c r="G3184" s="95"/>
      <c r="H3184" s="95"/>
    </row>
    <row r="3185" spans="5:8" x14ac:dyDescent="0.2">
      <c r="E3185" s="95"/>
      <c r="F3185" s="95"/>
      <c r="G3185" s="95"/>
      <c r="H3185" s="95"/>
    </row>
    <row r="3186" spans="5:8" x14ac:dyDescent="0.2">
      <c r="E3186" s="95"/>
      <c r="F3186" s="95"/>
      <c r="G3186" s="95"/>
      <c r="H3186" s="95"/>
    </row>
    <row r="3187" spans="5:8" x14ac:dyDescent="0.2">
      <c r="E3187" s="95"/>
      <c r="F3187" s="95"/>
      <c r="G3187" s="95"/>
      <c r="H3187" s="95"/>
    </row>
    <row r="3188" spans="5:8" x14ac:dyDescent="0.2">
      <c r="E3188" s="95"/>
      <c r="F3188" s="95"/>
      <c r="G3188" s="95"/>
      <c r="H3188" s="95"/>
    </row>
    <row r="3189" spans="5:8" x14ac:dyDescent="0.2">
      <c r="E3189" s="95"/>
      <c r="F3189" s="95"/>
      <c r="G3189" s="95"/>
      <c r="H3189" s="95"/>
    </row>
    <row r="3190" spans="5:8" x14ac:dyDescent="0.2">
      <c r="E3190" s="95"/>
      <c r="F3190" s="95"/>
      <c r="G3190" s="95"/>
      <c r="H3190" s="95"/>
    </row>
    <row r="3191" spans="5:8" x14ac:dyDescent="0.2">
      <c r="E3191" s="95"/>
      <c r="F3191" s="95"/>
      <c r="G3191" s="95"/>
      <c r="H3191" s="95"/>
    </row>
    <row r="3192" spans="5:8" x14ac:dyDescent="0.2">
      <c r="E3192" s="95"/>
      <c r="F3192" s="95"/>
      <c r="G3192" s="95"/>
      <c r="H3192" s="95"/>
    </row>
    <row r="3193" spans="5:8" x14ac:dyDescent="0.2">
      <c r="E3193" s="95"/>
      <c r="F3193" s="95"/>
      <c r="G3193" s="95"/>
      <c r="H3193" s="95"/>
    </row>
    <row r="3194" spans="5:8" x14ac:dyDescent="0.2">
      <c r="E3194" s="95"/>
      <c r="F3194" s="95"/>
      <c r="G3194" s="95"/>
      <c r="H3194" s="95"/>
    </row>
    <row r="3195" spans="5:8" x14ac:dyDescent="0.2">
      <c r="E3195" s="95"/>
      <c r="F3195" s="95"/>
      <c r="G3195" s="95"/>
      <c r="H3195" s="95"/>
    </row>
    <row r="3196" spans="5:8" x14ac:dyDescent="0.2">
      <c r="E3196" s="95"/>
      <c r="F3196" s="95"/>
      <c r="G3196" s="95"/>
      <c r="H3196" s="95"/>
    </row>
    <row r="3197" spans="5:8" x14ac:dyDescent="0.2">
      <c r="E3197" s="95"/>
      <c r="F3197" s="95"/>
      <c r="G3197" s="95"/>
      <c r="H3197" s="95"/>
    </row>
    <row r="3198" spans="5:8" x14ac:dyDescent="0.2">
      <c r="E3198" s="95"/>
      <c r="F3198" s="95"/>
      <c r="G3198" s="95"/>
      <c r="H3198" s="95"/>
    </row>
    <row r="3199" spans="5:8" x14ac:dyDescent="0.2">
      <c r="E3199" s="95"/>
      <c r="F3199" s="95"/>
      <c r="G3199" s="95"/>
      <c r="H3199" s="95"/>
    </row>
    <row r="3200" spans="5:8" x14ac:dyDescent="0.2">
      <c r="E3200" s="95"/>
      <c r="F3200" s="95"/>
      <c r="G3200" s="95"/>
      <c r="H3200" s="95"/>
    </row>
    <row r="3201" spans="5:8" x14ac:dyDescent="0.2">
      <c r="E3201" s="95"/>
      <c r="F3201" s="95"/>
      <c r="G3201" s="95"/>
      <c r="H3201" s="95"/>
    </row>
    <row r="3202" spans="5:8" x14ac:dyDescent="0.2">
      <c r="E3202" s="95"/>
      <c r="F3202" s="95"/>
      <c r="G3202" s="95"/>
      <c r="H3202" s="95"/>
    </row>
    <row r="3203" spans="5:8" x14ac:dyDescent="0.2">
      <c r="E3203" s="95"/>
      <c r="F3203" s="95"/>
      <c r="G3203" s="95"/>
      <c r="H3203" s="95"/>
    </row>
    <row r="3204" spans="5:8" x14ac:dyDescent="0.2">
      <c r="E3204" s="95"/>
      <c r="F3204" s="95"/>
      <c r="G3204" s="95"/>
      <c r="H3204" s="95"/>
    </row>
    <row r="3205" spans="5:8" x14ac:dyDescent="0.2">
      <c r="E3205" s="95"/>
      <c r="F3205" s="95"/>
      <c r="G3205" s="95"/>
      <c r="H3205" s="95"/>
    </row>
    <row r="3206" spans="5:8" x14ac:dyDescent="0.2">
      <c r="E3206" s="95"/>
      <c r="F3206" s="95"/>
      <c r="G3206" s="95"/>
      <c r="H3206" s="95"/>
    </row>
    <row r="3207" spans="5:8" x14ac:dyDescent="0.2">
      <c r="E3207" s="95"/>
      <c r="F3207" s="95"/>
      <c r="G3207" s="95"/>
      <c r="H3207" s="95"/>
    </row>
    <row r="3208" spans="5:8" x14ac:dyDescent="0.2">
      <c r="E3208" s="95"/>
      <c r="F3208" s="95"/>
      <c r="G3208" s="95"/>
      <c r="H3208" s="95"/>
    </row>
    <row r="3209" spans="5:8" x14ac:dyDescent="0.2">
      <c r="E3209" s="95"/>
      <c r="F3209" s="95"/>
      <c r="G3209" s="95"/>
      <c r="H3209" s="95"/>
    </row>
    <row r="3210" spans="5:8" x14ac:dyDescent="0.2">
      <c r="E3210" s="95"/>
      <c r="F3210" s="95"/>
      <c r="G3210" s="95"/>
      <c r="H3210" s="95"/>
    </row>
    <row r="3211" spans="5:8" x14ac:dyDescent="0.2">
      <c r="E3211" s="95"/>
      <c r="F3211" s="95"/>
      <c r="G3211" s="95"/>
      <c r="H3211" s="95"/>
    </row>
    <row r="3212" spans="5:8" x14ac:dyDescent="0.2">
      <c r="E3212" s="95"/>
      <c r="F3212" s="95"/>
      <c r="G3212" s="95"/>
      <c r="H3212" s="95"/>
    </row>
    <row r="3213" spans="5:8" x14ac:dyDescent="0.2">
      <c r="E3213" s="95"/>
      <c r="F3213" s="95"/>
      <c r="G3213" s="95"/>
      <c r="H3213" s="95"/>
    </row>
    <row r="3214" spans="5:8" x14ac:dyDescent="0.2">
      <c r="E3214" s="95"/>
      <c r="F3214" s="95"/>
      <c r="G3214" s="95"/>
      <c r="H3214" s="95"/>
    </row>
    <row r="3215" spans="5:8" x14ac:dyDescent="0.2">
      <c r="E3215" s="95"/>
      <c r="F3215" s="95"/>
      <c r="G3215" s="95"/>
      <c r="H3215" s="95"/>
    </row>
    <row r="3216" spans="5:8" x14ac:dyDescent="0.2">
      <c r="E3216" s="95"/>
      <c r="F3216" s="95"/>
      <c r="G3216" s="95"/>
      <c r="H3216" s="95"/>
    </row>
    <row r="3217" spans="5:8" x14ac:dyDescent="0.2">
      <c r="E3217" s="95"/>
      <c r="F3217" s="95"/>
      <c r="G3217" s="95"/>
      <c r="H3217" s="95"/>
    </row>
    <row r="3218" spans="5:8" x14ac:dyDescent="0.2">
      <c r="E3218" s="95"/>
      <c r="F3218" s="95"/>
      <c r="G3218" s="95"/>
      <c r="H3218" s="95"/>
    </row>
    <row r="3219" spans="5:8" x14ac:dyDescent="0.2">
      <c r="E3219" s="95"/>
      <c r="F3219" s="95"/>
      <c r="G3219" s="95"/>
      <c r="H3219" s="95"/>
    </row>
    <row r="3220" spans="5:8" x14ac:dyDescent="0.2">
      <c r="E3220" s="95"/>
      <c r="F3220" s="95"/>
      <c r="G3220" s="95"/>
      <c r="H3220" s="95"/>
    </row>
    <row r="3221" spans="5:8" x14ac:dyDescent="0.2">
      <c r="E3221" s="95"/>
      <c r="F3221" s="95"/>
      <c r="G3221" s="95"/>
      <c r="H3221" s="95"/>
    </row>
    <row r="3222" spans="5:8" x14ac:dyDescent="0.2">
      <c r="E3222" s="95"/>
      <c r="F3222" s="95"/>
      <c r="G3222" s="95"/>
      <c r="H3222" s="95"/>
    </row>
    <row r="3223" spans="5:8" x14ac:dyDescent="0.2">
      <c r="E3223" s="95"/>
      <c r="F3223" s="95"/>
      <c r="G3223" s="95"/>
      <c r="H3223" s="95"/>
    </row>
    <row r="3224" spans="5:8" x14ac:dyDescent="0.2">
      <c r="E3224" s="95"/>
      <c r="F3224" s="95"/>
      <c r="G3224" s="95"/>
      <c r="H3224" s="95"/>
    </row>
    <row r="3225" spans="5:8" x14ac:dyDescent="0.2">
      <c r="E3225" s="95"/>
      <c r="F3225" s="95"/>
      <c r="G3225" s="95"/>
      <c r="H3225" s="95"/>
    </row>
    <row r="3226" spans="5:8" x14ac:dyDescent="0.2">
      <c r="E3226" s="95"/>
      <c r="F3226" s="95"/>
      <c r="G3226" s="95"/>
      <c r="H3226" s="95"/>
    </row>
    <row r="3227" spans="5:8" x14ac:dyDescent="0.2">
      <c r="E3227" s="95"/>
      <c r="F3227" s="95"/>
      <c r="G3227" s="95"/>
      <c r="H3227" s="95"/>
    </row>
    <row r="3228" spans="5:8" x14ac:dyDescent="0.2">
      <c r="E3228" s="95"/>
      <c r="F3228" s="95"/>
      <c r="G3228" s="95"/>
      <c r="H3228" s="95"/>
    </row>
    <row r="3229" spans="5:8" x14ac:dyDescent="0.2">
      <c r="E3229" s="95"/>
      <c r="F3229" s="95"/>
      <c r="G3229" s="95"/>
      <c r="H3229" s="95"/>
    </row>
    <row r="3230" spans="5:8" x14ac:dyDescent="0.2">
      <c r="E3230" s="95"/>
      <c r="F3230" s="95"/>
      <c r="G3230" s="95"/>
      <c r="H3230" s="95"/>
    </row>
    <row r="3231" spans="5:8" x14ac:dyDescent="0.2">
      <c r="E3231" s="95"/>
      <c r="F3231" s="95"/>
      <c r="G3231" s="95"/>
      <c r="H3231" s="95"/>
    </row>
    <row r="3232" spans="5:8" x14ac:dyDescent="0.2">
      <c r="E3232" s="95"/>
      <c r="F3232" s="95"/>
      <c r="G3232" s="95"/>
      <c r="H3232" s="95"/>
    </row>
    <row r="3233" spans="5:8" x14ac:dyDescent="0.2">
      <c r="E3233" s="95"/>
      <c r="F3233" s="95"/>
      <c r="G3233" s="95"/>
      <c r="H3233" s="95"/>
    </row>
    <row r="3234" spans="5:8" x14ac:dyDescent="0.2">
      <c r="E3234" s="95"/>
      <c r="F3234" s="95"/>
      <c r="G3234" s="95"/>
      <c r="H3234" s="95"/>
    </row>
    <row r="3235" spans="5:8" x14ac:dyDescent="0.2">
      <c r="E3235" s="95"/>
      <c r="F3235" s="95"/>
      <c r="G3235" s="95"/>
      <c r="H3235" s="95"/>
    </row>
    <row r="3236" spans="5:8" x14ac:dyDescent="0.2">
      <c r="E3236" s="95"/>
      <c r="F3236" s="95"/>
      <c r="G3236" s="95"/>
      <c r="H3236" s="95"/>
    </row>
    <row r="3237" spans="5:8" x14ac:dyDescent="0.2">
      <c r="E3237" s="95"/>
      <c r="F3237" s="95"/>
      <c r="G3237" s="95"/>
      <c r="H3237" s="95"/>
    </row>
    <row r="3238" spans="5:8" x14ac:dyDescent="0.2">
      <c r="E3238" s="95"/>
      <c r="F3238" s="95"/>
      <c r="G3238" s="95"/>
      <c r="H3238" s="95"/>
    </row>
    <row r="3239" spans="5:8" x14ac:dyDescent="0.2">
      <c r="E3239" s="95"/>
      <c r="F3239" s="95"/>
      <c r="G3239" s="95"/>
      <c r="H3239" s="95"/>
    </row>
    <row r="3240" spans="5:8" x14ac:dyDescent="0.2">
      <c r="E3240" s="95"/>
      <c r="F3240" s="95"/>
      <c r="G3240" s="95"/>
      <c r="H3240" s="95"/>
    </row>
    <row r="3241" spans="5:8" x14ac:dyDescent="0.2">
      <c r="E3241" s="95"/>
      <c r="F3241" s="95"/>
      <c r="G3241" s="95"/>
      <c r="H3241" s="95"/>
    </row>
    <row r="3242" spans="5:8" x14ac:dyDescent="0.2">
      <c r="E3242" s="95"/>
      <c r="F3242" s="95"/>
      <c r="G3242" s="95"/>
      <c r="H3242" s="95"/>
    </row>
    <row r="3243" spans="5:8" x14ac:dyDescent="0.2">
      <c r="E3243" s="95"/>
      <c r="F3243" s="95"/>
      <c r="G3243" s="95"/>
      <c r="H3243" s="95"/>
    </row>
    <row r="3244" spans="5:8" x14ac:dyDescent="0.2">
      <c r="E3244" s="95"/>
      <c r="F3244" s="95"/>
      <c r="G3244" s="95"/>
      <c r="H3244" s="95"/>
    </row>
    <row r="3245" spans="5:8" x14ac:dyDescent="0.2">
      <c r="E3245" s="95"/>
      <c r="F3245" s="95"/>
      <c r="G3245" s="95"/>
      <c r="H3245" s="95"/>
    </row>
    <row r="3246" spans="5:8" x14ac:dyDescent="0.2">
      <c r="E3246" s="95"/>
      <c r="F3246" s="95"/>
      <c r="G3246" s="95"/>
      <c r="H3246" s="95"/>
    </row>
    <row r="3247" spans="5:8" x14ac:dyDescent="0.2">
      <c r="E3247" s="95"/>
      <c r="F3247" s="95"/>
      <c r="G3247" s="95"/>
      <c r="H3247" s="95"/>
    </row>
    <row r="3248" spans="5:8" x14ac:dyDescent="0.2">
      <c r="E3248" s="95"/>
      <c r="F3248" s="95"/>
      <c r="G3248" s="95"/>
      <c r="H3248" s="95"/>
    </row>
    <row r="3249" spans="5:8" x14ac:dyDescent="0.2">
      <c r="E3249" s="95"/>
      <c r="F3249" s="95"/>
      <c r="G3249" s="95"/>
      <c r="H3249" s="95"/>
    </row>
    <row r="3250" spans="5:8" x14ac:dyDescent="0.2">
      <c r="E3250" s="95"/>
      <c r="F3250" s="95"/>
      <c r="G3250" s="95"/>
      <c r="H3250" s="95"/>
    </row>
    <row r="3251" spans="5:8" x14ac:dyDescent="0.2">
      <c r="E3251" s="95"/>
      <c r="F3251" s="95"/>
      <c r="G3251" s="95"/>
      <c r="H3251" s="95"/>
    </row>
    <row r="3252" spans="5:8" x14ac:dyDescent="0.2">
      <c r="E3252" s="95"/>
      <c r="F3252" s="95"/>
      <c r="G3252" s="95"/>
      <c r="H3252" s="95"/>
    </row>
    <row r="3253" spans="5:8" x14ac:dyDescent="0.2">
      <c r="E3253" s="95"/>
      <c r="F3253" s="95"/>
      <c r="G3253" s="95"/>
      <c r="H3253" s="95"/>
    </row>
    <row r="3254" spans="5:8" x14ac:dyDescent="0.2">
      <c r="E3254" s="95"/>
      <c r="F3254" s="95"/>
      <c r="G3254" s="95"/>
      <c r="H3254" s="95"/>
    </row>
    <row r="3255" spans="5:8" x14ac:dyDescent="0.2">
      <c r="E3255" s="95"/>
      <c r="F3255" s="95"/>
      <c r="G3255" s="95"/>
      <c r="H3255" s="95"/>
    </row>
    <row r="3256" spans="5:8" x14ac:dyDescent="0.2">
      <c r="E3256" s="95"/>
      <c r="F3256" s="95"/>
      <c r="G3256" s="95"/>
      <c r="H3256" s="95"/>
    </row>
    <row r="3257" spans="5:8" x14ac:dyDescent="0.2">
      <c r="E3257" s="95"/>
      <c r="F3257" s="95"/>
      <c r="G3257" s="95"/>
      <c r="H3257" s="95"/>
    </row>
    <row r="3258" spans="5:8" x14ac:dyDescent="0.2">
      <c r="E3258" s="95"/>
      <c r="F3258" s="95"/>
      <c r="G3258" s="95"/>
      <c r="H3258" s="95"/>
    </row>
    <row r="3259" spans="5:8" x14ac:dyDescent="0.2">
      <c r="E3259" s="95"/>
      <c r="F3259" s="95"/>
      <c r="G3259" s="95"/>
      <c r="H3259" s="95"/>
    </row>
    <row r="3260" spans="5:8" x14ac:dyDescent="0.2">
      <c r="E3260" s="95"/>
      <c r="F3260" s="95"/>
      <c r="G3260" s="95"/>
      <c r="H3260" s="95"/>
    </row>
    <row r="3261" spans="5:8" x14ac:dyDescent="0.2">
      <c r="E3261" s="95"/>
      <c r="F3261" s="95"/>
      <c r="G3261" s="95"/>
      <c r="H3261" s="95"/>
    </row>
    <row r="3262" spans="5:8" x14ac:dyDescent="0.2">
      <c r="E3262" s="95"/>
      <c r="F3262" s="95"/>
      <c r="G3262" s="95"/>
      <c r="H3262" s="95"/>
    </row>
    <row r="3263" spans="5:8" x14ac:dyDescent="0.2">
      <c r="E3263" s="95"/>
      <c r="F3263" s="95"/>
      <c r="G3263" s="95"/>
      <c r="H3263" s="95"/>
    </row>
    <row r="3264" spans="5:8" x14ac:dyDescent="0.2">
      <c r="E3264" s="95"/>
      <c r="F3264" s="95"/>
      <c r="G3264" s="95"/>
      <c r="H3264" s="95"/>
    </row>
    <row r="3265" spans="5:8" x14ac:dyDescent="0.2">
      <c r="E3265" s="95"/>
      <c r="F3265" s="95"/>
      <c r="G3265" s="95"/>
      <c r="H3265" s="95"/>
    </row>
    <row r="3266" spans="5:8" x14ac:dyDescent="0.2">
      <c r="E3266" s="95"/>
      <c r="F3266" s="95"/>
      <c r="G3266" s="95"/>
      <c r="H3266" s="95"/>
    </row>
    <row r="3267" spans="5:8" x14ac:dyDescent="0.2">
      <c r="E3267" s="95"/>
      <c r="F3267" s="95"/>
      <c r="G3267" s="95"/>
      <c r="H3267" s="95"/>
    </row>
    <row r="3268" spans="5:8" x14ac:dyDescent="0.2">
      <c r="E3268" s="95"/>
      <c r="F3268" s="95"/>
      <c r="G3268" s="95"/>
      <c r="H3268" s="95"/>
    </row>
    <row r="3269" spans="5:8" x14ac:dyDescent="0.2">
      <c r="E3269" s="95"/>
      <c r="F3269" s="95"/>
      <c r="G3269" s="95"/>
      <c r="H3269" s="95"/>
    </row>
    <row r="3270" spans="5:8" x14ac:dyDescent="0.2">
      <c r="E3270" s="95"/>
      <c r="F3270" s="95"/>
      <c r="G3270" s="95"/>
      <c r="H3270" s="95"/>
    </row>
    <row r="3271" spans="5:8" x14ac:dyDescent="0.2">
      <c r="E3271" s="95"/>
      <c r="F3271" s="95"/>
      <c r="G3271" s="95"/>
      <c r="H3271" s="95"/>
    </row>
    <row r="3272" spans="5:8" x14ac:dyDescent="0.2">
      <c r="E3272" s="95"/>
      <c r="F3272" s="95"/>
      <c r="G3272" s="95"/>
      <c r="H3272" s="95"/>
    </row>
    <row r="3273" spans="5:8" x14ac:dyDescent="0.2">
      <c r="E3273" s="95"/>
      <c r="F3273" s="95"/>
      <c r="G3273" s="95"/>
      <c r="H3273" s="95"/>
    </row>
    <row r="3274" spans="5:8" x14ac:dyDescent="0.2">
      <c r="E3274" s="95"/>
      <c r="F3274" s="95"/>
      <c r="G3274" s="95"/>
      <c r="H3274" s="95"/>
    </row>
    <row r="3275" spans="5:8" x14ac:dyDescent="0.2">
      <c r="E3275" s="95"/>
      <c r="F3275" s="95"/>
      <c r="G3275" s="95"/>
      <c r="H3275" s="95"/>
    </row>
    <row r="3276" spans="5:8" x14ac:dyDescent="0.2">
      <c r="E3276" s="95"/>
      <c r="F3276" s="95"/>
      <c r="G3276" s="95"/>
      <c r="H3276" s="95"/>
    </row>
    <row r="3277" spans="5:8" x14ac:dyDescent="0.2">
      <c r="E3277" s="95"/>
      <c r="F3277" s="95"/>
      <c r="G3277" s="95"/>
      <c r="H3277" s="95"/>
    </row>
    <row r="3278" spans="5:8" x14ac:dyDescent="0.2">
      <c r="E3278" s="95"/>
      <c r="F3278" s="95"/>
      <c r="G3278" s="95"/>
      <c r="H3278" s="95"/>
    </row>
    <row r="3279" spans="5:8" x14ac:dyDescent="0.2">
      <c r="E3279" s="95"/>
      <c r="F3279" s="95"/>
      <c r="G3279" s="95"/>
      <c r="H3279" s="95"/>
    </row>
    <row r="3280" spans="5:8" x14ac:dyDescent="0.2">
      <c r="E3280" s="95"/>
      <c r="F3280" s="95"/>
      <c r="G3280" s="95"/>
      <c r="H3280" s="95"/>
    </row>
    <row r="3281" spans="5:8" x14ac:dyDescent="0.2">
      <c r="E3281" s="95"/>
      <c r="F3281" s="95"/>
      <c r="G3281" s="95"/>
      <c r="H3281" s="95"/>
    </row>
    <row r="3282" spans="5:8" x14ac:dyDescent="0.2">
      <c r="E3282" s="95"/>
      <c r="F3282" s="95"/>
      <c r="G3282" s="95"/>
      <c r="H3282" s="95"/>
    </row>
    <row r="3283" spans="5:8" x14ac:dyDescent="0.2">
      <c r="E3283" s="95"/>
      <c r="F3283" s="95"/>
      <c r="G3283" s="95"/>
      <c r="H3283" s="95"/>
    </row>
    <row r="3284" spans="5:8" x14ac:dyDescent="0.2">
      <c r="E3284" s="95"/>
      <c r="F3284" s="95"/>
      <c r="G3284" s="95"/>
      <c r="H3284" s="95"/>
    </row>
    <row r="3285" spans="5:8" x14ac:dyDescent="0.2">
      <c r="E3285" s="95"/>
      <c r="F3285" s="95"/>
      <c r="G3285" s="95"/>
      <c r="H3285" s="95"/>
    </row>
    <row r="3286" spans="5:8" x14ac:dyDescent="0.2">
      <c r="E3286" s="95"/>
      <c r="F3286" s="95"/>
      <c r="G3286" s="95"/>
      <c r="H3286" s="95"/>
    </row>
    <row r="3287" spans="5:8" x14ac:dyDescent="0.2">
      <c r="E3287" s="95"/>
      <c r="F3287" s="95"/>
      <c r="G3287" s="95"/>
      <c r="H3287" s="95"/>
    </row>
    <row r="3288" spans="5:8" x14ac:dyDescent="0.2">
      <c r="E3288" s="95"/>
      <c r="F3288" s="95"/>
      <c r="G3288" s="95"/>
      <c r="H3288" s="95"/>
    </row>
    <row r="3289" spans="5:8" x14ac:dyDescent="0.2">
      <c r="E3289" s="95"/>
      <c r="F3289" s="95"/>
      <c r="G3289" s="95"/>
      <c r="H3289" s="95"/>
    </row>
    <row r="3290" spans="5:8" x14ac:dyDescent="0.2">
      <c r="E3290" s="95"/>
      <c r="F3290" s="95"/>
      <c r="G3290" s="95"/>
      <c r="H3290" s="95"/>
    </row>
    <row r="3291" spans="5:8" x14ac:dyDescent="0.2">
      <c r="E3291" s="95"/>
      <c r="F3291" s="95"/>
      <c r="G3291" s="95"/>
      <c r="H3291" s="95"/>
    </row>
    <row r="3292" spans="5:8" x14ac:dyDescent="0.2">
      <c r="E3292" s="95"/>
      <c r="F3292" s="95"/>
      <c r="G3292" s="95"/>
      <c r="H3292" s="95"/>
    </row>
    <row r="3293" spans="5:8" x14ac:dyDescent="0.2">
      <c r="E3293" s="95"/>
      <c r="F3293" s="95"/>
      <c r="G3293" s="95"/>
      <c r="H3293" s="95"/>
    </row>
    <row r="3294" spans="5:8" x14ac:dyDescent="0.2">
      <c r="E3294" s="95"/>
      <c r="F3294" s="95"/>
      <c r="G3294" s="95"/>
      <c r="H3294" s="95"/>
    </row>
    <row r="3295" spans="5:8" x14ac:dyDescent="0.2">
      <c r="E3295" s="95"/>
      <c r="F3295" s="95"/>
      <c r="G3295" s="95"/>
      <c r="H3295" s="95"/>
    </row>
    <row r="3296" spans="5:8" x14ac:dyDescent="0.2">
      <c r="E3296" s="95"/>
      <c r="F3296" s="95"/>
      <c r="G3296" s="95"/>
      <c r="H3296" s="95"/>
    </row>
    <row r="3297" spans="5:8" x14ac:dyDescent="0.2">
      <c r="E3297" s="95"/>
      <c r="F3297" s="95"/>
      <c r="G3297" s="95"/>
      <c r="H3297" s="95"/>
    </row>
    <row r="3298" spans="5:8" x14ac:dyDescent="0.2">
      <c r="E3298" s="95"/>
      <c r="F3298" s="95"/>
      <c r="G3298" s="95"/>
      <c r="H3298" s="95"/>
    </row>
    <row r="3299" spans="5:8" x14ac:dyDescent="0.2">
      <c r="E3299" s="95"/>
      <c r="F3299" s="95"/>
      <c r="G3299" s="95"/>
      <c r="H3299" s="95"/>
    </row>
    <row r="3300" spans="5:8" x14ac:dyDescent="0.2">
      <c r="E3300" s="95"/>
      <c r="F3300" s="95"/>
      <c r="G3300" s="95"/>
      <c r="H3300" s="95"/>
    </row>
    <row r="3301" spans="5:8" x14ac:dyDescent="0.2">
      <c r="E3301" s="95"/>
      <c r="F3301" s="95"/>
      <c r="G3301" s="95"/>
      <c r="H3301" s="95"/>
    </row>
    <row r="3302" spans="5:8" x14ac:dyDescent="0.2">
      <c r="E3302" s="95"/>
      <c r="F3302" s="95"/>
      <c r="G3302" s="95"/>
      <c r="H3302" s="95"/>
    </row>
    <row r="3303" spans="5:8" x14ac:dyDescent="0.2">
      <c r="E3303" s="95"/>
      <c r="F3303" s="95"/>
      <c r="G3303" s="95"/>
      <c r="H3303" s="95"/>
    </row>
    <row r="3304" spans="5:8" x14ac:dyDescent="0.2">
      <c r="E3304" s="95"/>
      <c r="F3304" s="95"/>
      <c r="G3304" s="95"/>
      <c r="H3304" s="95"/>
    </row>
    <row r="3305" spans="5:8" x14ac:dyDescent="0.2">
      <c r="E3305" s="95"/>
      <c r="F3305" s="95"/>
      <c r="G3305" s="95"/>
      <c r="H3305" s="95"/>
    </row>
    <row r="3306" spans="5:8" x14ac:dyDescent="0.2">
      <c r="E3306" s="95"/>
      <c r="F3306" s="95"/>
      <c r="G3306" s="95"/>
      <c r="H3306" s="95"/>
    </row>
    <row r="3307" spans="5:8" x14ac:dyDescent="0.2">
      <c r="E3307" s="95"/>
      <c r="F3307" s="95"/>
      <c r="G3307" s="95"/>
      <c r="H3307" s="95"/>
    </row>
    <row r="3308" spans="5:8" x14ac:dyDescent="0.2">
      <c r="E3308" s="95"/>
      <c r="F3308" s="95"/>
      <c r="G3308" s="95"/>
      <c r="H3308" s="95"/>
    </row>
    <row r="3309" spans="5:8" x14ac:dyDescent="0.2">
      <c r="E3309" s="95"/>
      <c r="F3309" s="95"/>
      <c r="G3309" s="95"/>
      <c r="H3309" s="95"/>
    </row>
    <row r="3310" spans="5:8" x14ac:dyDescent="0.2">
      <c r="E3310" s="95"/>
      <c r="F3310" s="95"/>
      <c r="G3310" s="95"/>
      <c r="H3310" s="95"/>
    </row>
    <row r="3311" spans="5:8" x14ac:dyDescent="0.2">
      <c r="E3311" s="95"/>
      <c r="F3311" s="95"/>
      <c r="G3311" s="95"/>
      <c r="H3311" s="95"/>
    </row>
    <row r="3312" spans="5:8" x14ac:dyDescent="0.2">
      <c r="E3312" s="95"/>
      <c r="F3312" s="95"/>
      <c r="G3312" s="95"/>
      <c r="H3312" s="95"/>
    </row>
    <row r="3313" spans="5:8" x14ac:dyDescent="0.2">
      <c r="E3313" s="95"/>
      <c r="F3313" s="95"/>
      <c r="G3313" s="95"/>
      <c r="H3313" s="95"/>
    </row>
    <row r="3314" spans="5:8" x14ac:dyDescent="0.2">
      <c r="E3314" s="95"/>
      <c r="F3314" s="95"/>
      <c r="G3314" s="95"/>
      <c r="H3314" s="95"/>
    </row>
    <row r="3315" spans="5:8" x14ac:dyDescent="0.2">
      <c r="E3315" s="95"/>
      <c r="F3315" s="95"/>
      <c r="G3315" s="95"/>
      <c r="H3315" s="95"/>
    </row>
    <row r="3316" spans="5:8" x14ac:dyDescent="0.2">
      <c r="E3316" s="95"/>
      <c r="F3316" s="95"/>
      <c r="G3316" s="95"/>
      <c r="H3316" s="95"/>
    </row>
    <row r="3317" spans="5:8" x14ac:dyDescent="0.2">
      <c r="E3317" s="95"/>
      <c r="F3317" s="95"/>
      <c r="G3317" s="95"/>
      <c r="H3317" s="95"/>
    </row>
    <row r="3318" spans="5:8" x14ac:dyDescent="0.2">
      <c r="E3318" s="95"/>
      <c r="F3318" s="95"/>
      <c r="G3318" s="95"/>
      <c r="H3318" s="95"/>
    </row>
    <row r="3319" spans="5:8" x14ac:dyDescent="0.2">
      <c r="E3319" s="95"/>
      <c r="F3319" s="95"/>
      <c r="G3319" s="95"/>
      <c r="H3319" s="95"/>
    </row>
    <row r="3320" spans="5:8" x14ac:dyDescent="0.2">
      <c r="E3320" s="95"/>
      <c r="F3320" s="95"/>
      <c r="G3320" s="95"/>
      <c r="H3320" s="95"/>
    </row>
    <row r="3321" spans="5:8" x14ac:dyDescent="0.2">
      <c r="E3321" s="95"/>
      <c r="F3321" s="95"/>
      <c r="G3321" s="95"/>
      <c r="H3321" s="95"/>
    </row>
    <row r="3322" spans="5:8" x14ac:dyDescent="0.2">
      <c r="E3322" s="95"/>
      <c r="F3322" s="95"/>
      <c r="G3322" s="95"/>
      <c r="H3322" s="95"/>
    </row>
    <row r="3323" spans="5:8" x14ac:dyDescent="0.2">
      <c r="E3323" s="95"/>
      <c r="F3323" s="95"/>
      <c r="G3323" s="95"/>
      <c r="H3323" s="95"/>
    </row>
    <row r="3324" spans="5:8" x14ac:dyDescent="0.2">
      <c r="E3324" s="95"/>
      <c r="F3324" s="95"/>
      <c r="G3324" s="95"/>
      <c r="H3324" s="95"/>
    </row>
    <row r="3325" spans="5:8" x14ac:dyDescent="0.2">
      <c r="E3325" s="95"/>
      <c r="F3325" s="95"/>
      <c r="G3325" s="95"/>
      <c r="H3325" s="95"/>
    </row>
    <row r="3326" spans="5:8" x14ac:dyDescent="0.2">
      <c r="E3326" s="95"/>
      <c r="F3326" s="95"/>
      <c r="G3326" s="95"/>
      <c r="H3326" s="95"/>
    </row>
    <row r="3327" spans="5:8" x14ac:dyDescent="0.2">
      <c r="E3327" s="95"/>
      <c r="F3327" s="95"/>
      <c r="G3327" s="95"/>
      <c r="H3327" s="95"/>
    </row>
    <row r="3328" spans="5:8" x14ac:dyDescent="0.2">
      <c r="E3328" s="95"/>
      <c r="F3328" s="95"/>
      <c r="G3328" s="95"/>
      <c r="H3328" s="95"/>
    </row>
    <row r="3329" spans="5:8" x14ac:dyDescent="0.2">
      <c r="E3329" s="95"/>
      <c r="F3329" s="95"/>
      <c r="G3329" s="95"/>
      <c r="H3329" s="95"/>
    </row>
    <row r="3330" spans="5:8" x14ac:dyDescent="0.2">
      <c r="E3330" s="95"/>
      <c r="F3330" s="95"/>
      <c r="G3330" s="95"/>
      <c r="H3330" s="95"/>
    </row>
    <row r="3331" spans="5:8" x14ac:dyDescent="0.2">
      <c r="E3331" s="95"/>
      <c r="F3331" s="95"/>
      <c r="G3331" s="95"/>
      <c r="H3331" s="95"/>
    </row>
    <row r="3332" spans="5:8" x14ac:dyDescent="0.2">
      <c r="E3332" s="95"/>
      <c r="F3332" s="95"/>
      <c r="G3332" s="95"/>
      <c r="H3332" s="95"/>
    </row>
    <row r="3333" spans="5:8" x14ac:dyDescent="0.2">
      <c r="E3333" s="95"/>
      <c r="F3333" s="95"/>
      <c r="G3333" s="95"/>
      <c r="H3333" s="95"/>
    </row>
    <row r="3334" spans="5:8" x14ac:dyDescent="0.2">
      <c r="E3334" s="95"/>
      <c r="F3334" s="95"/>
      <c r="G3334" s="95"/>
      <c r="H3334" s="95"/>
    </row>
    <row r="3335" spans="5:8" x14ac:dyDescent="0.2">
      <c r="E3335" s="95"/>
      <c r="F3335" s="95"/>
      <c r="G3335" s="95"/>
      <c r="H3335" s="95"/>
    </row>
    <row r="3336" spans="5:8" x14ac:dyDescent="0.2">
      <c r="E3336" s="95"/>
      <c r="F3336" s="95"/>
      <c r="G3336" s="95"/>
      <c r="H3336" s="95"/>
    </row>
    <row r="3337" spans="5:8" x14ac:dyDescent="0.2">
      <c r="E3337" s="95"/>
      <c r="F3337" s="95"/>
      <c r="G3337" s="95"/>
      <c r="H3337" s="95"/>
    </row>
    <row r="3338" spans="5:8" x14ac:dyDescent="0.2">
      <c r="E3338" s="95"/>
      <c r="F3338" s="95"/>
      <c r="G3338" s="95"/>
      <c r="H3338" s="95"/>
    </row>
    <row r="3339" spans="5:8" x14ac:dyDescent="0.2">
      <c r="E3339" s="95"/>
      <c r="F3339" s="95"/>
      <c r="G3339" s="95"/>
      <c r="H3339" s="95"/>
    </row>
    <row r="3340" spans="5:8" x14ac:dyDescent="0.2">
      <c r="E3340" s="95"/>
      <c r="F3340" s="95"/>
      <c r="G3340" s="95"/>
      <c r="H3340" s="95"/>
    </row>
    <row r="3341" spans="5:8" x14ac:dyDescent="0.2">
      <c r="E3341" s="95"/>
      <c r="F3341" s="95"/>
      <c r="G3341" s="95"/>
      <c r="H3341" s="95"/>
    </row>
    <row r="3342" spans="5:8" x14ac:dyDescent="0.2">
      <c r="E3342" s="95"/>
      <c r="F3342" s="95"/>
      <c r="G3342" s="95"/>
      <c r="H3342" s="95"/>
    </row>
    <row r="3343" spans="5:8" x14ac:dyDescent="0.2">
      <c r="E3343" s="95"/>
      <c r="F3343" s="95"/>
      <c r="G3343" s="95"/>
      <c r="H3343" s="95"/>
    </row>
    <row r="3344" spans="5:8" x14ac:dyDescent="0.2">
      <c r="E3344" s="95"/>
      <c r="F3344" s="95"/>
      <c r="G3344" s="95"/>
      <c r="H3344" s="95"/>
    </row>
    <row r="3345" spans="5:8" x14ac:dyDescent="0.2">
      <c r="E3345" s="95"/>
      <c r="F3345" s="95"/>
      <c r="G3345" s="95"/>
      <c r="H3345" s="95"/>
    </row>
    <row r="3346" spans="5:8" x14ac:dyDescent="0.2">
      <c r="E3346" s="95"/>
      <c r="F3346" s="95"/>
      <c r="G3346" s="95"/>
      <c r="H3346" s="95"/>
    </row>
    <row r="3347" spans="5:8" x14ac:dyDescent="0.2">
      <c r="E3347" s="95"/>
      <c r="F3347" s="95"/>
      <c r="G3347" s="95"/>
      <c r="H3347" s="95"/>
    </row>
    <row r="3348" spans="5:8" x14ac:dyDescent="0.2">
      <c r="E3348" s="95"/>
      <c r="F3348" s="95"/>
      <c r="G3348" s="95"/>
      <c r="H3348" s="95"/>
    </row>
    <row r="3349" spans="5:8" x14ac:dyDescent="0.2">
      <c r="E3349" s="95"/>
      <c r="F3349" s="95"/>
      <c r="G3349" s="95"/>
      <c r="H3349" s="95"/>
    </row>
    <row r="3350" spans="5:8" x14ac:dyDescent="0.2">
      <c r="E3350" s="95"/>
      <c r="F3350" s="95"/>
      <c r="G3350" s="95"/>
      <c r="H3350" s="95"/>
    </row>
    <row r="3351" spans="5:8" x14ac:dyDescent="0.2">
      <c r="E3351" s="95"/>
      <c r="F3351" s="95"/>
      <c r="G3351" s="95"/>
      <c r="H3351" s="95"/>
    </row>
    <row r="3352" spans="5:8" x14ac:dyDescent="0.2">
      <c r="E3352" s="95"/>
      <c r="F3352" s="95"/>
      <c r="G3352" s="95"/>
      <c r="H3352" s="95"/>
    </row>
    <row r="3353" spans="5:8" x14ac:dyDescent="0.2">
      <c r="E3353" s="95"/>
      <c r="F3353" s="95"/>
      <c r="G3353" s="95"/>
      <c r="H3353" s="95"/>
    </row>
    <row r="3354" spans="5:8" x14ac:dyDescent="0.2">
      <c r="E3354" s="95"/>
      <c r="F3354" s="95"/>
      <c r="G3354" s="95"/>
      <c r="H3354" s="95"/>
    </row>
    <row r="3355" spans="5:8" x14ac:dyDescent="0.2">
      <c r="E3355" s="95"/>
      <c r="F3355" s="95"/>
      <c r="G3355" s="95"/>
      <c r="H3355" s="95"/>
    </row>
    <row r="3356" spans="5:8" x14ac:dyDescent="0.2">
      <c r="E3356" s="95"/>
      <c r="F3356" s="95"/>
      <c r="G3356" s="95"/>
      <c r="H3356" s="95"/>
    </row>
    <row r="3357" spans="5:8" x14ac:dyDescent="0.2">
      <c r="E3357" s="95"/>
      <c r="F3357" s="95"/>
      <c r="G3357" s="95"/>
      <c r="H3357" s="95"/>
    </row>
    <row r="3358" spans="5:8" x14ac:dyDescent="0.2">
      <c r="E3358" s="95"/>
      <c r="F3358" s="95"/>
      <c r="G3358" s="95"/>
      <c r="H3358" s="95"/>
    </row>
    <row r="3359" spans="5:8" x14ac:dyDescent="0.2">
      <c r="E3359" s="95"/>
      <c r="F3359" s="95"/>
      <c r="G3359" s="95"/>
      <c r="H3359" s="95"/>
    </row>
    <row r="3360" spans="5:8" x14ac:dyDescent="0.2">
      <c r="E3360" s="95"/>
      <c r="F3360" s="95"/>
      <c r="G3360" s="95"/>
      <c r="H3360" s="95"/>
    </row>
    <row r="3361" spans="5:8" x14ac:dyDescent="0.2">
      <c r="E3361" s="95"/>
      <c r="F3361" s="95"/>
      <c r="G3361" s="95"/>
      <c r="H3361" s="95"/>
    </row>
    <row r="3362" spans="5:8" x14ac:dyDescent="0.2">
      <c r="E3362" s="95"/>
      <c r="F3362" s="95"/>
      <c r="G3362" s="95"/>
      <c r="H3362" s="95"/>
    </row>
    <row r="3363" spans="5:8" x14ac:dyDescent="0.2">
      <c r="E3363" s="95"/>
      <c r="F3363" s="95"/>
      <c r="G3363" s="95"/>
      <c r="H3363" s="95"/>
    </row>
    <row r="3364" spans="5:8" x14ac:dyDescent="0.2">
      <c r="E3364" s="95"/>
      <c r="F3364" s="95"/>
      <c r="G3364" s="95"/>
      <c r="H3364" s="95"/>
    </row>
    <row r="3365" spans="5:8" x14ac:dyDescent="0.2">
      <c r="E3365" s="95"/>
      <c r="F3365" s="95"/>
      <c r="G3365" s="95"/>
      <c r="H3365" s="95"/>
    </row>
    <row r="3366" spans="5:8" x14ac:dyDescent="0.2">
      <c r="E3366" s="95"/>
      <c r="F3366" s="95"/>
      <c r="G3366" s="95"/>
      <c r="H3366" s="95"/>
    </row>
    <row r="3367" spans="5:8" x14ac:dyDescent="0.2">
      <c r="E3367" s="95"/>
      <c r="F3367" s="95"/>
      <c r="G3367" s="95"/>
      <c r="H3367" s="95"/>
    </row>
    <row r="3368" spans="5:8" x14ac:dyDescent="0.2">
      <c r="E3368" s="95"/>
      <c r="F3368" s="95"/>
      <c r="G3368" s="95"/>
      <c r="H3368" s="95"/>
    </row>
    <row r="3369" spans="5:8" x14ac:dyDescent="0.2">
      <c r="E3369" s="95"/>
      <c r="F3369" s="95"/>
      <c r="G3369" s="95"/>
      <c r="H3369" s="95"/>
    </row>
    <row r="3370" spans="5:8" x14ac:dyDescent="0.2">
      <c r="E3370" s="95"/>
      <c r="F3370" s="95"/>
      <c r="G3370" s="95"/>
      <c r="H3370" s="95"/>
    </row>
    <row r="3371" spans="5:8" x14ac:dyDescent="0.2">
      <c r="E3371" s="95"/>
      <c r="F3371" s="95"/>
      <c r="G3371" s="95"/>
      <c r="H3371" s="95"/>
    </row>
    <row r="3372" spans="5:8" x14ac:dyDescent="0.2">
      <c r="E3372" s="95"/>
      <c r="F3372" s="95"/>
      <c r="G3372" s="95"/>
      <c r="H3372" s="95"/>
    </row>
    <row r="3373" spans="5:8" x14ac:dyDescent="0.2">
      <c r="E3373" s="95"/>
      <c r="F3373" s="95"/>
      <c r="G3373" s="95"/>
      <c r="H3373" s="95"/>
    </row>
    <row r="3374" spans="5:8" x14ac:dyDescent="0.2">
      <c r="E3374" s="95"/>
      <c r="F3374" s="95"/>
      <c r="G3374" s="95"/>
      <c r="H3374" s="95"/>
    </row>
    <row r="3375" spans="5:8" x14ac:dyDescent="0.2">
      <c r="E3375" s="95"/>
      <c r="F3375" s="95"/>
      <c r="G3375" s="95"/>
      <c r="H3375" s="95"/>
    </row>
    <row r="3376" spans="5:8" x14ac:dyDescent="0.2">
      <c r="E3376" s="95"/>
      <c r="F3376" s="95"/>
      <c r="G3376" s="95"/>
      <c r="H3376" s="95"/>
    </row>
    <row r="3377" spans="5:8" x14ac:dyDescent="0.2">
      <c r="E3377" s="95"/>
      <c r="F3377" s="95"/>
      <c r="G3377" s="95"/>
      <c r="H3377" s="95"/>
    </row>
    <row r="3378" spans="5:8" x14ac:dyDescent="0.2">
      <c r="E3378" s="95"/>
      <c r="F3378" s="95"/>
      <c r="G3378" s="95"/>
      <c r="H3378" s="95"/>
    </row>
    <row r="3379" spans="5:8" x14ac:dyDescent="0.2">
      <c r="E3379" s="95"/>
      <c r="F3379" s="95"/>
      <c r="G3379" s="95"/>
      <c r="H3379" s="95"/>
    </row>
    <row r="3380" spans="5:8" x14ac:dyDescent="0.2">
      <c r="E3380" s="95"/>
      <c r="F3380" s="95"/>
      <c r="G3380" s="95"/>
      <c r="H3380" s="95"/>
    </row>
    <row r="3381" spans="5:8" x14ac:dyDescent="0.2">
      <c r="E3381" s="95"/>
      <c r="F3381" s="95"/>
      <c r="G3381" s="95"/>
      <c r="H3381" s="95"/>
    </row>
    <row r="3382" spans="5:8" x14ac:dyDescent="0.2">
      <c r="E3382" s="95"/>
      <c r="F3382" s="95"/>
      <c r="G3382" s="95"/>
      <c r="H3382" s="95"/>
    </row>
    <row r="3383" spans="5:8" x14ac:dyDescent="0.2">
      <c r="E3383" s="95"/>
      <c r="F3383" s="95"/>
      <c r="G3383" s="95"/>
      <c r="H3383" s="95"/>
    </row>
    <row r="3384" spans="5:8" x14ac:dyDescent="0.2">
      <c r="E3384" s="95"/>
      <c r="F3384" s="95"/>
      <c r="G3384" s="95"/>
      <c r="H3384" s="95"/>
    </row>
    <row r="3385" spans="5:8" x14ac:dyDescent="0.2">
      <c r="E3385" s="95"/>
      <c r="F3385" s="95"/>
      <c r="G3385" s="95"/>
      <c r="H3385" s="95"/>
    </row>
    <row r="3386" spans="5:8" x14ac:dyDescent="0.2">
      <c r="E3386" s="95"/>
      <c r="F3386" s="95"/>
      <c r="G3386" s="95"/>
      <c r="H3386" s="95"/>
    </row>
    <row r="3387" spans="5:8" x14ac:dyDescent="0.2">
      <c r="E3387" s="95"/>
      <c r="F3387" s="95"/>
      <c r="G3387" s="95"/>
      <c r="H3387" s="95"/>
    </row>
    <row r="3388" spans="5:8" x14ac:dyDescent="0.2">
      <c r="E3388" s="95"/>
      <c r="F3388" s="95"/>
      <c r="G3388" s="95"/>
      <c r="H3388" s="95"/>
    </row>
    <row r="3389" spans="5:8" x14ac:dyDescent="0.2">
      <c r="E3389" s="95"/>
      <c r="F3389" s="95"/>
      <c r="G3389" s="95"/>
      <c r="H3389" s="95"/>
    </row>
    <row r="3390" spans="5:8" x14ac:dyDescent="0.2">
      <c r="E3390" s="95"/>
      <c r="F3390" s="95"/>
      <c r="G3390" s="95"/>
      <c r="H3390" s="95"/>
    </row>
    <row r="3391" spans="5:8" x14ac:dyDescent="0.2">
      <c r="E3391" s="95"/>
      <c r="F3391" s="95"/>
      <c r="G3391" s="95"/>
      <c r="H3391" s="95"/>
    </row>
    <row r="3392" spans="5:8" x14ac:dyDescent="0.2">
      <c r="E3392" s="95"/>
      <c r="F3392" s="95"/>
      <c r="G3392" s="95"/>
      <c r="H3392" s="95"/>
    </row>
    <row r="3393" spans="5:8" x14ac:dyDescent="0.2">
      <c r="E3393" s="95"/>
      <c r="F3393" s="95"/>
      <c r="G3393" s="95"/>
      <c r="H3393" s="95"/>
    </row>
    <row r="3394" spans="5:8" x14ac:dyDescent="0.2">
      <c r="E3394" s="95"/>
      <c r="F3394" s="95"/>
      <c r="G3394" s="95"/>
      <c r="H3394" s="95"/>
    </row>
    <row r="3395" spans="5:8" x14ac:dyDescent="0.2">
      <c r="E3395" s="95"/>
      <c r="F3395" s="95"/>
      <c r="G3395" s="95"/>
      <c r="H3395" s="95"/>
    </row>
    <row r="3396" spans="5:8" x14ac:dyDescent="0.2">
      <c r="E3396" s="95"/>
      <c r="F3396" s="95"/>
      <c r="G3396" s="95"/>
      <c r="H3396" s="95"/>
    </row>
    <row r="3397" spans="5:8" x14ac:dyDescent="0.2">
      <c r="E3397" s="95"/>
      <c r="F3397" s="95"/>
      <c r="G3397" s="95"/>
      <c r="H3397" s="95"/>
    </row>
    <row r="3398" spans="5:8" x14ac:dyDescent="0.2">
      <c r="E3398" s="95"/>
      <c r="F3398" s="95"/>
      <c r="G3398" s="95"/>
      <c r="H3398" s="95"/>
    </row>
    <row r="3399" spans="5:8" x14ac:dyDescent="0.2">
      <c r="E3399" s="95"/>
      <c r="F3399" s="95"/>
      <c r="G3399" s="95"/>
      <c r="H3399" s="95"/>
    </row>
    <row r="3400" spans="5:8" x14ac:dyDescent="0.2">
      <c r="E3400" s="95"/>
      <c r="F3400" s="95"/>
      <c r="G3400" s="95"/>
      <c r="H3400" s="95"/>
    </row>
    <row r="3401" spans="5:8" x14ac:dyDescent="0.2">
      <c r="E3401" s="95"/>
      <c r="F3401" s="95"/>
      <c r="G3401" s="95"/>
      <c r="H3401" s="95"/>
    </row>
    <row r="3402" spans="5:8" x14ac:dyDescent="0.2">
      <c r="E3402" s="95"/>
      <c r="F3402" s="95"/>
      <c r="G3402" s="95"/>
      <c r="H3402" s="95"/>
    </row>
    <row r="3403" spans="5:8" x14ac:dyDescent="0.2">
      <c r="E3403" s="95"/>
      <c r="F3403" s="95"/>
      <c r="G3403" s="95"/>
      <c r="H3403" s="95"/>
    </row>
    <row r="3404" spans="5:8" x14ac:dyDescent="0.2">
      <c r="E3404" s="95"/>
      <c r="F3404" s="95"/>
      <c r="G3404" s="95"/>
      <c r="H3404" s="95"/>
    </row>
    <row r="3405" spans="5:8" x14ac:dyDescent="0.2">
      <c r="E3405" s="95"/>
      <c r="F3405" s="95"/>
      <c r="G3405" s="95"/>
      <c r="H3405" s="95"/>
    </row>
    <row r="3406" spans="5:8" x14ac:dyDescent="0.2">
      <c r="E3406" s="95"/>
      <c r="F3406" s="95"/>
      <c r="G3406" s="95"/>
      <c r="H3406" s="95"/>
    </row>
    <row r="3407" spans="5:8" x14ac:dyDescent="0.2">
      <c r="E3407" s="95"/>
      <c r="F3407" s="95"/>
      <c r="G3407" s="95"/>
      <c r="H3407" s="95"/>
    </row>
    <row r="3408" spans="5:8" x14ac:dyDescent="0.2">
      <c r="E3408" s="95"/>
      <c r="F3408" s="95"/>
      <c r="G3408" s="95"/>
      <c r="H3408" s="95"/>
    </row>
    <row r="3409" spans="5:8" x14ac:dyDescent="0.2">
      <c r="E3409" s="95"/>
      <c r="F3409" s="95"/>
      <c r="G3409" s="95"/>
      <c r="H3409" s="95"/>
    </row>
    <row r="3410" spans="5:8" x14ac:dyDescent="0.2">
      <c r="E3410" s="95"/>
      <c r="F3410" s="95"/>
      <c r="G3410" s="95"/>
      <c r="H3410" s="95"/>
    </row>
    <row r="3411" spans="5:8" x14ac:dyDescent="0.2">
      <c r="E3411" s="95"/>
      <c r="F3411" s="95"/>
      <c r="G3411" s="95"/>
      <c r="H3411" s="95"/>
    </row>
    <row r="3412" spans="5:8" x14ac:dyDescent="0.2">
      <c r="E3412" s="95"/>
      <c r="F3412" s="95"/>
      <c r="G3412" s="95"/>
      <c r="H3412" s="95"/>
    </row>
    <row r="3413" spans="5:8" x14ac:dyDescent="0.2">
      <c r="E3413" s="95"/>
      <c r="F3413" s="95"/>
      <c r="G3413" s="95"/>
      <c r="H3413" s="95"/>
    </row>
    <row r="3414" spans="5:8" x14ac:dyDescent="0.2">
      <c r="E3414" s="95"/>
      <c r="F3414" s="95"/>
      <c r="G3414" s="95"/>
      <c r="H3414" s="95"/>
    </row>
    <row r="3415" spans="5:8" x14ac:dyDescent="0.2">
      <c r="E3415" s="95"/>
      <c r="F3415" s="95"/>
      <c r="G3415" s="95"/>
      <c r="H3415" s="95"/>
    </row>
    <row r="3416" spans="5:8" x14ac:dyDescent="0.2">
      <c r="E3416" s="95"/>
      <c r="F3416" s="95"/>
      <c r="G3416" s="95"/>
      <c r="H3416" s="95"/>
    </row>
    <row r="3417" spans="5:8" x14ac:dyDescent="0.2">
      <c r="E3417" s="95"/>
      <c r="F3417" s="95"/>
      <c r="G3417" s="95"/>
      <c r="H3417" s="95"/>
    </row>
    <row r="3418" spans="5:8" x14ac:dyDescent="0.2">
      <c r="E3418" s="95"/>
      <c r="F3418" s="95"/>
      <c r="G3418" s="95"/>
      <c r="H3418" s="95"/>
    </row>
    <row r="3419" spans="5:8" x14ac:dyDescent="0.2">
      <c r="E3419" s="95"/>
      <c r="F3419" s="95"/>
      <c r="G3419" s="95"/>
      <c r="H3419" s="95"/>
    </row>
    <row r="3420" spans="5:8" x14ac:dyDescent="0.2">
      <c r="E3420" s="95"/>
      <c r="F3420" s="95"/>
      <c r="G3420" s="95"/>
      <c r="H3420" s="95"/>
    </row>
    <row r="3421" spans="5:8" x14ac:dyDescent="0.2">
      <c r="E3421" s="95"/>
      <c r="F3421" s="95"/>
      <c r="G3421" s="95"/>
      <c r="H3421" s="95"/>
    </row>
    <row r="3422" spans="5:8" x14ac:dyDescent="0.2">
      <c r="E3422" s="95"/>
      <c r="F3422" s="95"/>
      <c r="G3422" s="95"/>
      <c r="H3422" s="95"/>
    </row>
    <row r="3423" spans="5:8" x14ac:dyDescent="0.2">
      <c r="E3423" s="95"/>
      <c r="F3423" s="95"/>
      <c r="G3423" s="95"/>
      <c r="H3423" s="95"/>
    </row>
    <row r="3424" spans="5:8" x14ac:dyDescent="0.2">
      <c r="E3424" s="95"/>
      <c r="F3424" s="95"/>
      <c r="G3424" s="95"/>
      <c r="H3424" s="95"/>
    </row>
    <row r="3425" spans="5:8" x14ac:dyDescent="0.2">
      <c r="E3425" s="95"/>
      <c r="F3425" s="95"/>
      <c r="G3425" s="95"/>
      <c r="H3425" s="95"/>
    </row>
    <row r="3426" spans="5:8" x14ac:dyDescent="0.2">
      <c r="E3426" s="95"/>
      <c r="F3426" s="95"/>
      <c r="G3426" s="95"/>
      <c r="H3426" s="95"/>
    </row>
    <row r="3427" spans="5:8" x14ac:dyDescent="0.2">
      <c r="E3427" s="95"/>
      <c r="F3427" s="95"/>
      <c r="G3427" s="95"/>
      <c r="H3427" s="95"/>
    </row>
    <row r="3428" spans="5:8" x14ac:dyDescent="0.2">
      <c r="E3428" s="95"/>
      <c r="F3428" s="95"/>
      <c r="G3428" s="95"/>
      <c r="H3428" s="95"/>
    </row>
    <row r="3429" spans="5:8" x14ac:dyDescent="0.2">
      <c r="E3429" s="95"/>
      <c r="F3429" s="95"/>
      <c r="G3429" s="95"/>
      <c r="H3429" s="95"/>
    </row>
    <row r="3430" spans="5:8" x14ac:dyDescent="0.2">
      <c r="E3430" s="95"/>
      <c r="F3430" s="95"/>
      <c r="G3430" s="95"/>
      <c r="H3430" s="95"/>
    </row>
    <row r="3431" spans="5:8" x14ac:dyDescent="0.2">
      <c r="E3431" s="95"/>
      <c r="F3431" s="95"/>
      <c r="G3431" s="95"/>
      <c r="H3431" s="95"/>
    </row>
    <row r="3432" spans="5:8" x14ac:dyDescent="0.2">
      <c r="E3432" s="95"/>
      <c r="F3432" s="95"/>
      <c r="G3432" s="95"/>
      <c r="H3432" s="95"/>
    </row>
    <row r="3433" spans="5:8" x14ac:dyDescent="0.2">
      <c r="E3433" s="95"/>
      <c r="F3433" s="95"/>
      <c r="G3433" s="95"/>
      <c r="H3433" s="95"/>
    </row>
    <row r="3434" spans="5:8" x14ac:dyDescent="0.2">
      <c r="E3434" s="95"/>
      <c r="F3434" s="95"/>
      <c r="G3434" s="95"/>
      <c r="H3434" s="95"/>
    </row>
    <row r="3435" spans="5:8" x14ac:dyDescent="0.2">
      <c r="E3435" s="95"/>
      <c r="F3435" s="95"/>
      <c r="G3435" s="95"/>
      <c r="H3435" s="95"/>
    </row>
    <row r="3436" spans="5:8" x14ac:dyDescent="0.2">
      <c r="E3436" s="95"/>
      <c r="F3436" s="95"/>
      <c r="G3436" s="95"/>
      <c r="H3436" s="95"/>
    </row>
    <row r="3437" spans="5:8" x14ac:dyDescent="0.2">
      <c r="E3437" s="95"/>
      <c r="F3437" s="95"/>
      <c r="G3437" s="95"/>
      <c r="H3437" s="95"/>
    </row>
    <row r="3438" spans="5:8" x14ac:dyDescent="0.2">
      <c r="E3438" s="95"/>
      <c r="F3438" s="95"/>
      <c r="G3438" s="95"/>
      <c r="H3438" s="95"/>
    </row>
    <row r="3439" spans="5:8" x14ac:dyDescent="0.2">
      <c r="E3439" s="95"/>
      <c r="F3439" s="95"/>
      <c r="G3439" s="95"/>
      <c r="H3439" s="95"/>
    </row>
    <row r="3440" spans="5:8" x14ac:dyDescent="0.2">
      <c r="E3440" s="95"/>
      <c r="F3440" s="95"/>
      <c r="G3440" s="95"/>
      <c r="H3440" s="95"/>
    </row>
    <row r="3441" spans="5:8" x14ac:dyDescent="0.2">
      <c r="E3441" s="95"/>
      <c r="F3441" s="95"/>
      <c r="G3441" s="95"/>
      <c r="H3441" s="95"/>
    </row>
    <row r="3442" spans="5:8" x14ac:dyDescent="0.2">
      <c r="E3442" s="95"/>
      <c r="F3442" s="95"/>
      <c r="G3442" s="95"/>
      <c r="H3442" s="95"/>
    </row>
    <row r="3443" spans="5:8" x14ac:dyDescent="0.2">
      <c r="E3443" s="95"/>
      <c r="F3443" s="95"/>
      <c r="G3443" s="95"/>
      <c r="H3443" s="95"/>
    </row>
    <row r="3444" spans="5:8" x14ac:dyDescent="0.2">
      <c r="E3444" s="95"/>
      <c r="F3444" s="95"/>
      <c r="G3444" s="95"/>
      <c r="H3444" s="95"/>
    </row>
    <row r="3445" spans="5:8" x14ac:dyDescent="0.2">
      <c r="E3445" s="95"/>
      <c r="F3445" s="95"/>
      <c r="G3445" s="95"/>
      <c r="H3445" s="95"/>
    </row>
    <row r="3446" spans="5:8" x14ac:dyDescent="0.2">
      <c r="E3446" s="95"/>
      <c r="F3446" s="95"/>
      <c r="G3446" s="95"/>
      <c r="H3446" s="95"/>
    </row>
    <row r="3447" spans="5:8" x14ac:dyDescent="0.2">
      <c r="E3447" s="95"/>
      <c r="F3447" s="95"/>
      <c r="G3447" s="95"/>
      <c r="H3447" s="95"/>
    </row>
    <row r="3448" spans="5:8" x14ac:dyDescent="0.2">
      <c r="E3448" s="95"/>
      <c r="F3448" s="95"/>
      <c r="G3448" s="95"/>
      <c r="H3448" s="95"/>
    </row>
    <row r="3449" spans="5:8" x14ac:dyDescent="0.2">
      <c r="E3449" s="95"/>
      <c r="F3449" s="95"/>
      <c r="G3449" s="95"/>
      <c r="H3449" s="95"/>
    </row>
    <row r="3450" spans="5:8" x14ac:dyDescent="0.2">
      <c r="E3450" s="95"/>
      <c r="F3450" s="95"/>
      <c r="G3450" s="95"/>
      <c r="H3450" s="95"/>
    </row>
    <row r="3451" spans="5:8" x14ac:dyDescent="0.2">
      <c r="E3451" s="95"/>
      <c r="F3451" s="95"/>
      <c r="G3451" s="95"/>
      <c r="H3451" s="95"/>
    </row>
    <row r="3452" spans="5:8" x14ac:dyDescent="0.2">
      <c r="E3452" s="95"/>
      <c r="F3452" s="95"/>
      <c r="G3452" s="95"/>
      <c r="H3452" s="95"/>
    </row>
    <row r="3453" spans="5:8" x14ac:dyDescent="0.2">
      <c r="E3453" s="95"/>
      <c r="F3453" s="95"/>
      <c r="G3453" s="95"/>
      <c r="H3453" s="95"/>
    </row>
    <row r="3454" spans="5:8" x14ac:dyDescent="0.2">
      <c r="E3454" s="95"/>
      <c r="F3454" s="95"/>
      <c r="G3454" s="95"/>
      <c r="H3454" s="95"/>
    </row>
    <row r="3455" spans="5:8" x14ac:dyDescent="0.2">
      <c r="E3455" s="95"/>
      <c r="F3455" s="95"/>
      <c r="G3455" s="95"/>
      <c r="H3455" s="95"/>
    </row>
    <row r="3456" spans="5:8" x14ac:dyDescent="0.2">
      <c r="E3456" s="95"/>
      <c r="F3456" s="95"/>
      <c r="G3456" s="95"/>
      <c r="H3456" s="95"/>
    </row>
    <row r="3457" spans="5:8" x14ac:dyDescent="0.2">
      <c r="E3457" s="95"/>
      <c r="F3457" s="95"/>
      <c r="G3457" s="95"/>
      <c r="H3457" s="95"/>
    </row>
    <row r="3458" spans="5:8" x14ac:dyDescent="0.2">
      <c r="E3458" s="95"/>
      <c r="F3458" s="95"/>
      <c r="G3458" s="95"/>
      <c r="H3458" s="95"/>
    </row>
    <row r="3459" spans="5:8" x14ac:dyDescent="0.2">
      <c r="E3459" s="95"/>
      <c r="F3459" s="95"/>
      <c r="G3459" s="95"/>
      <c r="H3459" s="95"/>
    </row>
    <row r="3460" spans="5:8" x14ac:dyDescent="0.2">
      <c r="E3460" s="95"/>
      <c r="F3460" s="95"/>
      <c r="G3460" s="95"/>
      <c r="H3460" s="95"/>
    </row>
    <row r="3461" spans="5:8" x14ac:dyDescent="0.2">
      <c r="E3461" s="95"/>
      <c r="F3461" s="95"/>
      <c r="G3461" s="95"/>
      <c r="H3461" s="95"/>
    </row>
    <row r="3462" spans="5:8" x14ac:dyDescent="0.2">
      <c r="E3462" s="95"/>
      <c r="F3462" s="95"/>
      <c r="G3462" s="95"/>
      <c r="H3462" s="95"/>
    </row>
    <row r="3463" spans="5:8" x14ac:dyDescent="0.2">
      <c r="E3463" s="95"/>
      <c r="F3463" s="95"/>
      <c r="G3463" s="95"/>
      <c r="H3463" s="95"/>
    </row>
    <row r="3464" spans="5:8" x14ac:dyDescent="0.2">
      <c r="E3464" s="95"/>
      <c r="F3464" s="95"/>
      <c r="G3464" s="95"/>
      <c r="H3464" s="95"/>
    </row>
    <row r="3465" spans="5:8" x14ac:dyDescent="0.2">
      <c r="E3465" s="95"/>
      <c r="F3465" s="95"/>
      <c r="G3465" s="95"/>
      <c r="H3465" s="95"/>
    </row>
    <row r="3466" spans="5:8" x14ac:dyDescent="0.2">
      <c r="E3466" s="95"/>
      <c r="F3466" s="95"/>
      <c r="G3466" s="95"/>
      <c r="H3466" s="95"/>
    </row>
    <row r="3467" spans="5:8" x14ac:dyDescent="0.2">
      <c r="E3467" s="95"/>
      <c r="F3467" s="95"/>
      <c r="G3467" s="95"/>
      <c r="H3467" s="95"/>
    </row>
    <row r="3468" spans="5:8" x14ac:dyDescent="0.2">
      <c r="E3468" s="95"/>
      <c r="F3468" s="95"/>
      <c r="G3468" s="95"/>
      <c r="H3468" s="95"/>
    </row>
    <row r="3469" spans="5:8" x14ac:dyDescent="0.2">
      <c r="E3469" s="95"/>
      <c r="F3469" s="95"/>
      <c r="G3469" s="95"/>
      <c r="H3469" s="95"/>
    </row>
    <row r="3470" spans="5:8" x14ac:dyDescent="0.2">
      <c r="E3470" s="95"/>
      <c r="F3470" s="95"/>
      <c r="G3470" s="95"/>
      <c r="H3470" s="95"/>
    </row>
    <row r="3471" spans="5:8" x14ac:dyDescent="0.2">
      <c r="E3471" s="95"/>
      <c r="F3471" s="95"/>
      <c r="G3471" s="95"/>
      <c r="H3471" s="95"/>
    </row>
    <row r="3472" spans="5:8" x14ac:dyDescent="0.2">
      <c r="E3472" s="95"/>
      <c r="F3472" s="95"/>
      <c r="G3472" s="95"/>
      <c r="H3472" s="95"/>
    </row>
    <row r="3473" spans="5:8" x14ac:dyDescent="0.2">
      <c r="E3473" s="95"/>
      <c r="F3473" s="95"/>
      <c r="G3473" s="95"/>
      <c r="H3473" s="95"/>
    </row>
    <row r="3474" spans="5:8" x14ac:dyDescent="0.2">
      <c r="E3474" s="95"/>
      <c r="F3474" s="95"/>
      <c r="G3474" s="95"/>
      <c r="H3474" s="95"/>
    </row>
    <row r="3475" spans="5:8" x14ac:dyDescent="0.2">
      <c r="E3475" s="95"/>
      <c r="F3475" s="95"/>
      <c r="G3475" s="95"/>
      <c r="H3475" s="95"/>
    </row>
    <row r="3476" spans="5:8" x14ac:dyDescent="0.2">
      <c r="E3476" s="95"/>
      <c r="F3476" s="95"/>
      <c r="G3476" s="95"/>
      <c r="H3476" s="95"/>
    </row>
    <row r="3477" spans="5:8" x14ac:dyDescent="0.2">
      <c r="E3477" s="95"/>
      <c r="F3477" s="95"/>
      <c r="G3477" s="95"/>
      <c r="H3477" s="95"/>
    </row>
    <row r="3478" spans="5:8" x14ac:dyDescent="0.2">
      <c r="E3478" s="95"/>
      <c r="F3478" s="95"/>
      <c r="G3478" s="95"/>
      <c r="H3478" s="95"/>
    </row>
    <row r="3479" spans="5:8" x14ac:dyDescent="0.2">
      <c r="E3479" s="95"/>
      <c r="F3479" s="95"/>
      <c r="G3479" s="95"/>
      <c r="H3479" s="95"/>
    </row>
    <row r="3480" spans="5:8" x14ac:dyDescent="0.2">
      <c r="E3480" s="95"/>
      <c r="F3480" s="95"/>
      <c r="G3480" s="95"/>
      <c r="H3480" s="95"/>
    </row>
    <row r="3481" spans="5:8" x14ac:dyDescent="0.2">
      <c r="E3481" s="95"/>
      <c r="F3481" s="95"/>
      <c r="G3481" s="95"/>
      <c r="H3481" s="95"/>
    </row>
    <row r="3482" spans="5:8" x14ac:dyDescent="0.2">
      <c r="E3482" s="95"/>
      <c r="F3482" s="95"/>
      <c r="G3482" s="95"/>
      <c r="H3482" s="95"/>
    </row>
    <row r="3483" spans="5:8" x14ac:dyDescent="0.2">
      <c r="E3483" s="95"/>
      <c r="F3483" s="95"/>
      <c r="G3483" s="95"/>
      <c r="H3483" s="95"/>
    </row>
    <row r="3484" spans="5:8" x14ac:dyDescent="0.2">
      <c r="E3484" s="95"/>
      <c r="F3484" s="95"/>
      <c r="G3484" s="95"/>
      <c r="H3484" s="95"/>
    </row>
    <row r="3485" spans="5:8" x14ac:dyDescent="0.2">
      <c r="E3485" s="95"/>
      <c r="F3485" s="95"/>
      <c r="G3485" s="95"/>
      <c r="H3485" s="95"/>
    </row>
    <row r="3486" spans="5:8" x14ac:dyDescent="0.2">
      <c r="E3486" s="95"/>
      <c r="F3486" s="95"/>
      <c r="G3486" s="95"/>
      <c r="H3486" s="95"/>
    </row>
    <row r="3487" spans="5:8" x14ac:dyDescent="0.2">
      <c r="E3487" s="95"/>
      <c r="F3487" s="95"/>
      <c r="G3487" s="95"/>
      <c r="H3487" s="95"/>
    </row>
    <row r="3488" spans="5:8" x14ac:dyDescent="0.2">
      <c r="E3488" s="95"/>
      <c r="F3488" s="95"/>
      <c r="G3488" s="95"/>
      <c r="H3488" s="95"/>
    </row>
    <row r="3489" spans="5:8" x14ac:dyDescent="0.2">
      <c r="E3489" s="95"/>
      <c r="F3489" s="95"/>
      <c r="G3489" s="95"/>
      <c r="H3489" s="95"/>
    </row>
    <row r="3490" spans="5:8" x14ac:dyDescent="0.2">
      <c r="E3490" s="95"/>
      <c r="F3490" s="95"/>
      <c r="G3490" s="95"/>
      <c r="H3490" s="95"/>
    </row>
    <row r="3491" spans="5:8" x14ac:dyDescent="0.2">
      <c r="E3491" s="95"/>
      <c r="F3491" s="95"/>
      <c r="G3491" s="95"/>
      <c r="H3491" s="95"/>
    </row>
    <row r="3492" spans="5:8" x14ac:dyDescent="0.2">
      <c r="E3492" s="95"/>
      <c r="F3492" s="95"/>
      <c r="G3492" s="95"/>
      <c r="H3492" s="95"/>
    </row>
    <row r="3493" spans="5:8" x14ac:dyDescent="0.2">
      <c r="E3493" s="95"/>
      <c r="F3493" s="95"/>
      <c r="G3493" s="95"/>
      <c r="H3493" s="95"/>
    </row>
    <row r="3494" spans="5:8" x14ac:dyDescent="0.2">
      <c r="E3494" s="95"/>
      <c r="F3494" s="95"/>
      <c r="G3494" s="95"/>
      <c r="H3494" s="95"/>
    </row>
    <row r="3495" spans="5:8" x14ac:dyDescent="0.2">
      <c r="E3495" s="95"/>
      <c r="F3495" s="95"/>
      <c r="G3495" s="95"/>
      <c r="H3495" s="95"/>
    </row>
    <row r="3496" spans="5:8" x14ac:dyDescent="0.2">
      <c r="E3496" s="95"/>
      <c r="F3496" s="95"/>
      <c r="G3496" s="95"/>
      <c r="H3496" s="95"/>
    </row>
    <row r="3497" spans="5:8" x14ac:dyDescent="0.2">
      <c r="E3497" s="95"/>
      <c r="F3497" s="95"/>
      <c r="G3497" s="95"/>
      <c r="H3497" s="95"/>
    </row>
    <row r="3498" spans="5:8" x14ac:dyDescent="0.2">
      <c r="E3498" s="95"/>
      <c r="F3498" s="95"/>
      <c r="G3498" s="95"/>
      <c r="H3498" s="95"/>
    </row>
    <row r="3499" spans="5:8" x14ac:dyDescent="0.2">
      <c r="E3499" s="95"/>
      <c r="F3499" s="95"/>
      <c r="G3499" s="95"/>
      <c r="H3499" s="95"/>
    </row>
    <row r="3500" spans="5:8" x14ac:dyDescent="0.2">
      <c r="E3500" s="95"/>
      <c r="F3500" s="95"/>
      <c r="G3500" s="95"/>
      <c r="H3500" s="95"/>
    </row>
    <row r="3501" spans="5:8" x14ac:dyDescent="0.2">
      <c r="E3501" s="95"/>
      <c r="F3501" s="95"/>
      <c r="G3501" s="95"/>
      <c r="H3501" s="95"/>
    </row>
    <row r="3502" spans="5:8" x14ac:dyDescent="0.2">
      <c r="E3502" s="95"/>
      <c r="F3502" s="95"/>
      <c r="G3502" s="95"/>
      <c r="H3502" s="95"/>
    </row>
    <row r="3503" spans="5:8" x14ac:dyDescent="0.2">
      <c r="E3503" s="95"/>
      <c r="F3503" s="95"/>
      <c r="G3503" s="95"/>
      <c r="H3503" s="95"/>
    </row>
    <row r="3504" spans="5:8" x14ac:dyDescent="0.2">
      <c r="E3504" s="95"/>
      <c r="F3504" s="95"/>
      <c r="G3504" s="95"/>
      <c r="H3504" s="95"/>
    </row>
    <row r="3505" spans="5:8" x14ac:dyDescent="0.2">
      <c r="E3505" s="95"/>
      <c r="F3505" s="95"/>
      <c r="G3505" s="95"/>
      <c r="H3505" s="95"/>
    </row>
    <row r="3506" spans="5:8" x14ac:dyDescent="0.2">
      <c r="E3506" s="95"/>
      <c r="F3506" s="95"/>
      <c r="G3506" s="95"/>
      <c r="H3506" s="95"/>
    </row>
    <row r="3507" spans="5:8" x14ac:dyDescent="0.2">
      <c r="E3507" s="95"/>
      <c r="F3507" s="95"/>
      <c r="G3507" s="95"/>
      <c r="H3507" s="95"/>
    </row>
    <row r="3508" spans="5:8" x14ac:dyDescent="0.2">
      <c r="E3508" s="95"/>
      <c r="F3508" s="95"/>
      <c r="G3508" s="95"/>
      <c r="H3508" s="95"/>
    </row>
    <row r="3509" spans="5:8" x14ac:dyDescent="0.2">
      <c r="E3509" s="95"/>
      <c r="F3509" s="95"/>
      <c r="G3509" s="95"/>
      <c r="H3509" s="95"/>
    </row>
    <row r="3510" spans="5:8" x14ac:dyDescent="0.2">
      <c r="E3510" s="95"/>
      <c r="F3510" s="95"/>
      <c r="G3510" s="95"/>
      <c r="H3510" s="95"/>
    </row>
    <row r="3511" spans="5:8" x14ac:dyDescent="0.2">
      <c r="E3511" s="95"/>
      <c r="F3511" s="95"/>
      <c r="G3511" s="95"/>
      <c r="H3511" s="95"/>
    </row>
    <row r="3512" spans="5:8" x14ac:dyDescent="0.2">
      <c r="E3512" s="95"/>
      <c r="F3512" s="95"/>
      <c r="G3512" s="95"/>
      <c r="H3512" s="95"/>
    </row>
    <row r="3513" spans="5:8" x14ac:dyDescent="0.2">
      <c r="E3513" s="95"/>
      <c r="F3513" s="95"/>
      <c r="G3513" s="95"/>
      <c r="H3513" s="95"/>
    </row>
    <row r="3514" spans="5:8" x14ac:dyDescent="0.2">
      <c r="E3514" s="95"/>
      <c r="F3514" s="95"/>
      <c r="G3514" s="95"/>
      <c r="H3514" s="95"/>
    </row>
    <row r="3515" spans="5:8" x14ac:dyDescent="0.2">
      <c r="E3515" s="95"/>
      <c r="F3515" s="95"/>
      <c r="G3515" s="95"/>
      <c r="H3515" s="95"/>
    </row>
    <row r="3516" spans="5:8" x14ac:dyDescent="0.2">
      <c r="E3516" s="95"/>
      <c r="F3516" s="95"/>
      <c r="G3516" s="95"/>
      <c r="H3516" s="95"/>
    </row>
    <row r="3517" spans="5:8" x14ac:dyDescent="0.2">
      <c r="E3517" s="95"/>
      <c r="F3517" s="95"/>
      <c r="G3517" s="95"/>
      <c r="H3517" s="95"/>
    </row>
    <row r="3518" spans="5:8" x14ac:dyDescent="0.2">
      <c r="E3518" s="95"/>
      <c r="F3518" s="95"/>
      <c r="G3518" s="95"/>
      <c r="H3518" s="95"/>
    </row>
    <row r="3519" spans="5:8" x14ac:dyDescent="0.2">
      <c r="E3519" s="95"/>
      <c r="F3519" s="95"/>
      <c r="G3519" s="95"/>
      <c r="H3519" s="95"/>
    </row>
    <row r="3520" spans="5:8" x14ac:dyDescent="0.2">
      <c r="E3520" s="95"/>
      <c r="F3520" s="95"/>
      <c r="G3520" s="95"/>
      <c r="H3520" s="95"/>
    </row>
    <row r="3521" spans="5:8" x14ac:dyDescent="0.2">
      <c r="E3521" s="95"/>
      <c r="F3521" s="95"/>
      <c r="G3521" s="95"/>
      <c r="H3521" s="95"/>
    </row>
    <row r="3522" spans="5:8" x14ac:dyDescent="0.2">
      <c r="E3522" s="95"/>
      <c r="F3522" s="95"/>
      <c r="G3522" s="95"/>
      <c r="H3522" s="95"/>
    </row>
    <row r="3523" spans="5:8" x14ac:dyDescent="0.2">
      <c r="E3523" s="95"/>
      <c r="F3523" s="95"/>
      <c r="G3523" s="95"/>
      <c r="H3523" s="95"/>
    </row>
    <row r="3524" spans="5:8" x14ac:dyDescent="0.2">
      <c r="E3524" s="95"/>
      <c r="F3524" s="95"/>
      <c r="G3524" s="95"/>
      <c r="H3524" s="95"/>
    </row>
    <row r="3525" spans="5:8" x14ac:dyDescent="0.2">
      <c r="E3525" s="95"/>
      <c r="F3525" s="95"/>
      <c r="G3525" s="95"/>
      <c r="H3525" s="95"/>
    </row>
    <row r="3526" spans="5:8" x14ac:dyDescent="0.2">
      <c r="E3526" s="95"/>
      <c r="F3526" s="95"/>
      <c r="G3526" s="95"/>
      <c r="H3526" s="95"/>
    </row>
    <row r="3527" spans="5:8" x14ac:dyDescent="0.2">
      <c r="E3527" s="95"/>
      <c r="F3527" s="95"/>
      <c r="G3527" s="95"/>
      <c r="H3527" s="95"/>
    </row>
    <row r="3528" spans="5:8" x14ac:dyDescent="0.2">
      <c r="E3528" s="95"/>
      <c r="F3528" s="95"/>
      <c r="G3528" s="95"/>
      <c r="H3528" s="95"/>
    </row>
    <row r="3529" spans="5:8" x14ac:dyDescent="0.2">
      <c r="E3529" s="95"/>
      <c r="F3529" s="95"/>
      <c r="G3529" s="95"/>
      <c r="H3529" s="95"/>
    </row>
    <row r="3530" spans="5:8" x14ac:dyDescent="0.2">
      <c r="E3530" s="95"/>
      <c r="F3530" s="95"/>
      <c r="G3530" s="95"/>
      <c r="H3530" s="95"/>
    </row>
    <row r="3531" spans="5:8" x14ac:dyDescent="0.2">
      <c r="E3531" s="95"/>
      <c r="F3531" s="95"/>
      <c r="G3531" s="95"/>
      <c r="H3531" s="95"/>
    </row>
    <row r="3532" spans="5:8" x14ac:dyDescent="0.2">
      <c r="E3532" s="95"/>
      <c r="F3532" s="95"/>
      <c r="G3532" s="95"/>
      <c r="H3532" s="95"/>
    </row>
    <row r="3533" spans="5:8" x14ac:dyDescent="0.2">
      <c r="E3533" s="95"/>
      <c r="F3533" s="95"/>
      <c r="G3533" s="95"/>
      <c r="H3533" s="95"/>
    </row>
    <row r="3534" spans="5:8" x14ac:dyDescent="0.2">
      <c r="E3534" s="95"/>
      <c r="F3534" s="95"/>
      <c r="G3534" s="95"/>
      <c r="H3534" s="95"/>
    </row>
    <row r="3535" spans="5:8" x14ac:dyDescent="0.2">
      <c r="E3535" s="95"/>
      <c r="F3535" s="95"/>
      <c r="G3535" s="95"/>
      <c r="H3535" s="95"/>
    </row>
    <row r="3536" spans="5:8" x14ac:dyDescent="0.2">
      <c r="E3536" s="95"/>
      <c r="F3536" s="95"/>
      <c r="G3536" s="95"/>
      <c r="H3536" s="95"/>
    </row>
    <row r="3537" spans="5:8" x14ac:dyDescent="0.2">
      <c r="E3537" s="95"/>
      <c r="F3537" s="95"/>
      <c r="G3537" s="95"/>
      <c r="H3537" s="95"/>
    </row>
    <row r="3538" spans="5:8" x14ac:dyDescent="0.2">
      <c r="E3538" s="95"/>
      <c r="F3538" s="95"/>
      <c r="G3538" s="95"/>
      <c r="H3538" s="95"/>
    </row>
    <row r="3539" spans="5:8" x14ac:dyDescent="0.2">
      <c r="E3539" s="95"/>
      <c r="F3539" s="95"/>
      <c r="G3539" s="95"/>
      <c r="H3539" s="95"/>
    </row>
    <row r="3540" spans="5:8" x14ac:dyDescent="0.2">
      <c r="E3540" s="95"/>
      <c r="F3540" s="95"/>
      <c r="G3540" s="95"/>
      <c r="H3540" s="95"/>
    </row>
    <row r="3541" spans="5:8" x14ac:dyDescent="0.2">
      <c r="E3541" s="95"/>
      <c r="F3541" s="95"/>
      <c r="G3541" s="95"/>
      <c r="H3541" s="95"/>
    </row>
    <row r="3542" spans="5:8" x14ac:dyDescent="0.2">
      <c r="E3542" s="95"/>
      <c r="F3542" s="95"/>
      <c r="G3542" s="95"/>
      <c r="H3542" s="95"/>
    </row>
    <row r="3543" spans="5:8" x14ac:dyDescent="0.2">
      <c r="E3543" s="95"/>
      <c r="F3543" s="95"/>
      <c r="G3543" s="95"/>
      <c r="H3543" s="95"/>
    </row>
    <row r="3544" spans="5:8" x14ac:dyDescent="0.2">
      <c r="E3544" s="95"/>
      <c r="F3544" s="95"/>
      <c r="G3544" s="95"/>
      <c r="H3544" s="95"/>
    </row>
    <row r="3545" spans="5:8" x14ac:dyDescent="0.2">
      <c r="E3545" s="95"/>
      <c r="F3545" s="95"/>
      <c r="G3545" s="95"/>
      <c r="H3545" s="95"/>
    </row>
    <row r="3546" spans="5:8" x14ac:dyDescent="0.2">
      <c r="E3546" s="95"/>
      <c r="F3546" s="95"/>
      <c r="G3546" s="95"/>
      <c r="H3546" s="95"/>
    </row>
    <row r="3547" spans="5:8" x14ac:dyDescent="0.2">
      <c r="E3547" s="95"/>
      <c r="F3547" s="95"/>
      <c r="G3547" s="95"/>
      <c r="H3547" s="95"/>
    </row>
    <row r="3548" spans="5:8" x14ac:dyDescent="0.2">
      <c r="E3548" s="95"/>
      <c r="F3548" s="95"/>
      <c r="G3548" s="95"/>
      <c r="H3548" s="95"/>
    </row>
    <row r="3549" spans="5:8" x14ac:dyDescent="0.2">
      <c r="E3549" s="95"/>
      <c r="F3549" s="95"/>
      <c r="G3549" s="95"/>
      <c r="H3549" s="95"/>
    </row>
    <row r="3550" spans="5:8" x14ac:dyDescent="0.2">
      <c r="E3550" s="95"/>
      <c r="F3550" s="95"/>
      <c r="G3550" s="95"/>
      <c r="H3550" s="95"/>
    </row>
    <row r="3551" spans="5:8" x14ac:dyDescent="0.2">
      <c r="E3551" s="95"/>
      <c r="F3551" s="95"/>
      <c r="G3551" s="95"/>
      <c r="H3551" s="95"/>
    </row>
    <row r="3552" spans="5:8" x14ac:dyDescent="0.2">
      <c r="E3552" s="95"/>
      <c r="F3552" s="95"/>
      <c r="G3552" s="95"/>
      <c r="H3552" s="95"/>
    </row>
    <row r="3553" spans="5:8" x14ac:dyDescent="0.2">
      <c r="E3553" s="95"/>
      <c r="F3553" s="95"/>
      <c r="G3553" s="95"/>
      <c r="H3553" s="95"/>
    </row>
    <row r="3554" spans="5:8" x14ac:dyDescent="0.2">
      <c r="E3554" s="95"/>
      <c r="F3554" s="95"/>
      <c r="G3554" s="95"/>
      <c r="H3554" s="95"/>
    </row>
    <row r="3555" spans="5:8" x14ac:dyDescent="0.2">
      <c r="E3555" s="95"/>
      <c r="F3555" s="95"/>
      <c r="G3555" s="95"/>
      <c r="H3555" s="95"/>
    </row>
    <row r="3556" spans="5:8" x14ac:dyDescent="0.2">
      <c r="E3556" s="95"/>
      <c r="F3556" s="95"/>
      <c r="G3556" s="95"/>
      <c r="H3556" s="95"/>
    </row>
    <row r="3557" spans="5:8" x14ac:dyDescent="0.2">
      <c r="E3557" s="95"/>
      <c r="F3557" s="95"/>
      <c r="G3557" s="95"/>
      <c r="H3557" s="95"/>
    </row>
    <row r="3558" spans="5:8" x14ac:dyDescent="0.2">
      <c r="E3558" s="95"/>
      <c r="F3558" s="95"/>
      <c r="G3558" s="95"/>
      <c r="H3558" s="95"/>
    </row>
    <row r="3559" spans="5:8" x14ac:dyDescent="0.2">
      <c r="E3559" s="95"/>
      <c r="F3559" s="95"/>
      <c r="G3559" s="95"/>
      <c r="H3559" s="95"/>
    </row>
    <row r="3560" spans="5:8" x14ac:dyDescent="0.2">
      <c r="E3560" s="95"/>
      <c r="F3560" s="95"/>
      <c r="G3560" s="95"/>
      <c r="H3560" s="95"/>
    </row>
    <row r="3561" spans="5:8" x14ac:dyDescent="0.2">
      <c r="E3561" s="95"/>
      <c r="F3561" s="95"/>
      <c r="G3561" s="95"/>
      <c r="H3561" s="95"/>
    </row>
    <row r="3562" spans="5:8" x14ac:dyDescent="0.2">
      <c r="E3562" s="95"/>
      <c r="F3562" s="95"/>
      <c r="G3562" s="95"/>
      <c r="H3562" s="95"/>
    </row>
    <row r="3563" spans="5:8" x14ac:dyDescent="0.2">
      <c r="E3563" s="95"/>
      <c r="F3563" s="95"/>
      <c r="G3563" s="95"/>
      <c r="H3563" s="95"/>
    </row>
    <row r="3564" spans="5:8" x14ac:dyDescent="0.2">
      <c r="E3564" s="95"/>
      <c r="F3564" s="95"/>
      <c r="G3564" s="95"/>
      <c r="H3564" s="95"/>
    </row>
    <row r="3565" spans="5:8" x14ac:dyDescent="0.2">
      <c r="E3565" s="95"/>
      <c r="F3565" s="95"/>
      <c r="G3565" s="95"/>
      <c r="H3565" s="95"/>
    </row>
    <row r="3566" spans="5:8" x14ac:dyDescent="0.2">
      <c r="E3566" s="95"/>
      <c r="F3566" s="95"/>
      <c r="G3566" s="95"/>
      <c r="H3566" s="95"/>
    </row>
    <row r="3567" spans="5:8" x14ac:dyDescent="0.2">
      <c r="E3567" s="95"/>
      <c r="F3567" s="95"/>
      <c r="G3567" s="95"/>
      <c r="H3567" s="95"/>
    </row>
    <row r="3568" spans="5:8" x14ac:dyDescent="0.2">
      <c r="E3568" s="95"/>
      <c r="F3568" s="95"/>
      <c r="G3568" s="95"/>
      <c r="H3568" s="95"/>
    </row>
    <row r="3569" spans="5:8" x14ac:dyDescent="0.2">
      <c r="E3569" s="95"/>
      <c r="F3569" s="95"/>
      <c r="G3569" s="95"/>
      <c r="H3569" s="95"/>
    </row>
    <row r="3570" spans="5:8" x14ac:dyDescent="0.2">
      <c r="E3570" s="95"/>
      <c r="F3570" s="95"/>
      <c r="G3570" s="95"/>
      <c r="H3570" s="95"/>
    </row>
    <row r="3571" spans="5:8" x14ac:dyDescent="0.2">
      <c r="E3571" s="95"/>
      <c r="F3571" s="95"/>
      <c r="G3571" s="95"/>
      <c r="H3571" s="95"/>
    </row>
    <row r="3572" spans="5:8" x14ac:dyDescent="0.2">
      <c r="E3572" s="95"/>
      <c r="F3572" s="95"/>
      <c r="G3572" s="95"/>
      <c r="H3572" s="95"/>
    </row>
    <row r="3573" spans="5:8" x14ac:dyDescent="0.2">
      <c r="E3573" s="95"/>
      <c r="F3573" s="95"/>
      <c r="G3573" s="95"/>
      <c r="H3573" s="95"/>
    </row>
    <row r="3574" spans="5:8" x14ac:dyDescent="0.2">
      <c r="E3574" s="95"/>
      <c r="F3574" s="95"/>
      <c r="G3574" s="95"/>
      <c r="H3574" s="95"/>
    </row>
    <row r="3575" spans="5:8" x14ac:dyDescent="0.2">
      <c r="E3575" s="95"/>
      <c r="F3575" s="95"/>
      <c r="G3575" s="95"/>
      <c r="H3575" s="95"/>
    </row>
    <row r="3576" spans="5:8" x14ac:dyDescent="0.2">
      <c r="E3576" s="95"/>
      <c r="F3576" s="95"/>
      <c r="G3576" s="95"/>
      <c r="H3576" s="95"/>
    </row>
    <row r="3577" spans="5:8" x14ac:dyDescent="0.2">
      <c r="E3577" s="95"/>
      <c r="F3577" s="95"/>
      <c r="G3577" s="95"/>
      <c r="H3577" s="95"/>
    </row>
    <row r="3578" spans="5:8" x14ac:dyDescent="0.2">
      <c r="E3578" s="95"/>
      <c r="F3578" s="95"/>
      <c r="G3578" s="95"/>
      <c r="H3578" s="95"/>
    </row>
    <row r="3579" spans="5:8" x14ac:dyDescent="0.2">
      <c r="E3579" s="95"/>
      <c r="F3579" s="95"/>
      <c r="G3579" s="95"/>
      <c r="H3579" s="95"/>
    </row>
    <row r="3580" spans="5:8" x14ac:dyDescent="0.2">
      <c r="E3580" s="95"/>
      <c r="F3580" s="95"/>
      <c r="G3580" s="95"/>
      <c r="H3580" s="95"/>
    </row>
    <row r="3581" spans="5:8" x14ac:dyDescent="0.2">
      <c r="E3581" s="95"/>
      <c r="F3581" s="95"/>
      <c r="G3581" s="95"/>
      <c r="H3581" s="95"/>
    </row>
    <row r="3582" spans="5:8" x14ac:dyDescent="0.2">
      <c r="E3582" s="95"/>
      <c r="F3582" s="95"/>
      <c r="G3582" s="95"/>
      <c r="H3582" s="95"/>
    </row>
    <row r="3583" spans="5:8" x14ac:dyDescent="0.2">
      <c r="E3583" s="95"/>
      <c r="F3583" s="95"/>
      <c r="G3583" s="95"/>
      <c r="H3583" s="95"/>
    </row>
    <row r="3584" spans="5:8" x14ac:dyDescent="0.2">
      <c r="E3584" s="95"/>
      <c r="F3584" s="95"/>
      <c r="G3584" s="95"/>
      <c r="H3584" s="95"/>
    </row>
    <row r="3585" spans="5:8" x14ac:dyDescent="0.2">
      <c r="E3585" s="95"/>
      <c r="F3585" s="95"/>
      <c r="G3585" s="95"/>
      <c r="H3585" s="95"/>
    </row>
    <row r="3586" spans="5:8" x14ac:dyDescent="0.2">
      <c r="E3586" s="95"/>
      <c r="F3586" s="95"/>
      <c r="G3586" s="95"/>
      <c r="H3586" s="95"/>
    </row>
    <row r="3587" spans="5:8" x14ac:dyDescent="0.2">
      <c r="E3587" s="95"/>
      <c r="F3587" s="95"/>
      <c r="G3587" s="95"/>
      <c r="H3587" s="95"/>
    </row>
    <row r="3588" spans="5:8" x14ac:dyDescent="0.2">
      <c r="E3588" s="95"/>
      <c r="F3588" s="95"/>
      <c r="G3588" s="95"/>
      <c r="H3588" s="95"/>
    </row>
    <row r="3589" spans="5:8" x14ac:dyDescent="0.2">
      <c r="E3589" s="95"/>
      <c r="F3589" s="95"/>
      <c r="G3589" s="95"/>
      <c r="H3589" s="95"/>
    </row>
    <row r="3590" spans="5:8" x14ac:dyDescent="0.2">
      <c r="E3590" s="95"/>
      <c r="F3590" s="95"/>
      <c r="G3590" s="95"/>
      <c r="H3590" s="95"/>
    </row>
    <row r="3591" spans="5:8" x14ac:dyDescent="0.2">
      <c r="E3591" s="95"/>
      <c r="F3591" s="95"/>
      <c r="G3591" s="95"/>
      <c r="H3591" s="95"/>
    </row>
    <row r="3592" spans="5:8" x14ac:dyDescent="0.2">
      <c r="E3592" s="95"/>
      <c r="F3592" s="95"/>
      <c r="G3592" s="95"/>
      <c r="H3592" s="95"/>
    </row>
    <row r="3593" spans="5:8" x14ac:dyDescent="0.2">
      <c r="E3593" s="95"/>
      <c r="F3593" s="95"/>
      <c r="G3593" s="95"/>
      <c r="H3593" s="95"/>
    </row>
    <row r="3594" spans="5:8" x14ac:dyDescent="0.2">
      <c r="E3594" s="95"/>
      <c r="F3594" s="95"/>
      <c r="G3594" s="95"/>
      <c r="H3594" s="95"/>
    </row>
    <row r="3595" spans="5:8" x14ac:dyDescent="0.2">
      <c r="E3595" s="95"/>
      <c r="F3595" s="95"/>
      <c r="G3595" s="95"/>
      <c r="H3595" s="95"/>
    </row>
    <row r="3596" spans="5:8" x14ac:dyDescent="0.2">
      <c r="E3596" s="95"/>
      <c r="F3596" s="95"/>
      <c r="G3596" s="95"/>
      <c r="H3596" s="95"/>
    </row>
    <row r="3597" spans="5:8" x14ac:dyDescent="0.2">
      <c r="E3597" s="95"/>
      <c r="F3597" s="95"/>
      <c r="G3597" s="95"/>
      <c r="H3597" s="95"/>
    </row>
    <row r="3598" spans="5:8" x14ac:dyDescent="0.2">
      <c r="E3598" s="95"/>
      <c r="F3598" s="95"/>
      <c r="G3598" s="95"/>
      <c r="H3598" s="95"/>
    </row>
    <row r="3599" spans="5:8" x14ac:dyDescent="0.2">
      <c r="E3599" s="95"/>
      <c r="F3599" s="95"/>
      <c r="G3599" s="95"/>
      <c r="H3599" s="95"/>
    </row>
    <row r="3600" spans="5:8" x14ac:dyDescent="0.2">
      <c r="E3600" s="95"/>
      <c r="F3600" s="95"/>
      <c r="G3600" s="95"/>
      <c r="H3600" s="95"/>
    </row>
    <row r="3601" spans="5:8" x14ac:dyDescent="0.2">
      <c r="E3601" s="95"/>
      <c r="F3601" s="95"/>
      <c r="G3601" s="95"/>
      <c r="H3601" s="95"/>
    </row>
    <row r="3602" spans="5:8" x14ac:dyDescent="0.2">
      <c r="E3602" s="95"/>
      <c r="F3602" s="95"/>
      <c r="G3602" s="95"/>
      <c r="H3602" s="95"/>
    </row>
    <row r="3603" spans="5:8" x14ac:dyDescent="0.2">
      <c r="E3603" s="95"/>
      <c r="F3603" s="95"/>
      <c r="G3603" s="95"/>
      <c r="H3603" s="95"/>
    </row>
    <row r="3604" spans="5:8" x14ac:dyDescent="0.2">
      <c r="E3604" s="95"/>
      <c r="F3604" s="95"/>
      <c r="G3604" s="95"/>
      <c r="H3604" s="95"/>
    </row>
    <row r="3605" spans="5:8" x14ac:dyDescent="0.2">
      <c r="E3605" s="95"/>
      <c r="F3605" s="95"/>
      <c r="G3605" s="95"/>
      <c r="H3605" s="95"/>
    </row>
    <row r="3606" spans="5:8" x14ac:dyDescent="0.2">
      <c r="E3606" s="95"/>
      <c r="F3606" s="95"/>
      <c r="G3606" s="95"/>
      <c r="H3606" s="95"/>
    </row>
    <row r="3607" spans="5:8" x14ac:dyDescent="0.2">
      <c r="E3607" s="95"/>
      <c r="F3607" s="95"/>
      <c r="G3607" s="95"/>
      <c r="H3607" s="95"/>
    </row>
    <row r="3608" spans="5:8" x14ac:dyDescent="0.2">
      <c r="E3608" s="95"/>
      <c r="F3608" s="95"/>
      <c r="G3608" s="95"/>
      <c r="H3608" s="95"/>
    </row>
    <row r="3609" spans="5:8" x14ac:dyDescent="0.2">
      <c r="E3609" s="95"/>
      <c r="F3609" s="95"/>
      <c r="G3609" s="95"/>
      <c r="H3609" s="95"/>
    </row>
    <row r="3610" spans="5:8" x14ac:dyDescent="0.2">
      <c r="E3610" s="95"/>
      <c r="F3610" s="95"/>
      <c r="G3610" s="95"/>
      <c r="H3610" s="95"/>
    </row>
    <row r="3611" spans="5:8" x14ac:dyDescent="0.2">
      <c r="E3611" s="95"/>
      <c r="F3611" s="95"/>
      <c r="G3611" s="95"/>
      <c r="H3611" s="95"/>
    </row>
    <row r="3612" spans="5:8" x14ac:dyDescent="0.2">
      <c r="E3612" s="95"/>
      <c r="F3612" s="95"/>
      <c r="G3612" s="95"/>
      <c r="H3612" s="95"/>
    </row>
    <row r="3613" spans="5:8" x14ac:dyDescent="0.2">
      <c r="E3613" s="95"/>
      <c r="F3613" s="95"/>
      <c r="G3613" s="95"/>
      <c r="H3613" s="95"/>
    </row>
    <row r="3614" spans="5:8" x14ac:dyDescent="0.2">
      <c r="E3614" s="95"/>
      <c r="F3614" s="95"/>
      <c r="G3614" s="95"/>
      <c r="H3614" s="95"/>
    </row>
    <row r="3615" spans="5:8" x14ac:dyDescent="0.2">
      <c r="E3615" s="95"/>
      <c r="F3615" s="95"/>
      <c r="G3615" s="95"/>
      <c r="H3615" s="95"/>
    </row>
    <row r="3616" spans="5:8" x14ac:dyDescent="0.2">
      <c r="E3616" s="95"/>
      <c r="F3616" s="95"/>
      <c r="G3616" s="95"/>
      <c r="H3616" s="95"/>
    </row>
    <row r="3617" spans="5:8" x14ac:dyDescent="0.2">
      <c r="E3617" s="95"/>
      <c r="F3617" s="95"/>
      <c r="G3617" s="95"/>
      <c r="H3617" s="95"/>
    </row>
    <row r="3618" spans="5:8" x14ac:dyDescent="0.2">
      <c r="E3618" s="95"/>
      <c r="F3618" s="95"/>
      <c r="G3618" s="95"/>
      <c r="H3618" s="95"/>
    </row>
    <row r="3619" spans="5:8" x14ac:dyDescent="0.2">
      <c r="E3619" s="95"/>
      <c r="F3619" s="95"/>
      <c r="G3619" s="95"/>
      <c r="H3619" s="95"/>
    </row>
    <row r="3620" spans="5:8" x14ac:dyDescent="0.2">
      <c r="E3620" s="95"/>
      <c r="F3620" s="95"/>
      <c r="G3620" s="95"/>
      <c r="H3620" s="95"/>
    </row>
    <row r="3621" spans="5:8" x14ac:dyDescent="0.2">
      <c r="E3621" s="95"/>
      <c r="F3621" s="95"/>
      <c r="G3621" s="95"/>
      <c r="H3621" s="95"/>
    </row>
    <row r="3622" spans="5:8" x14ac:dyDescent="0.2">
      <c r="E3622" s="95"/>
      <c r="F3622" s="95"/>
      <c r="G3622" s="95"/>
      <c r="H3622" s="95"/>
    </row>
    <row r="3623" spans="5:8" x14ac:dyDescent="0.2">
      <c r="E3623" s="95"/>
      <c r="F3623" s="95"/>
      <c r="G3623" s="95"/>
      <c r="H3623" s="95"/>
    </row>
    <row r="3624" spans="5:8" x14ac:dyDescent="0.2">
      <c r="E3624" s="95"/>
      <c r="F3624" s="95"/>
      <c r="G3624" s="95"/>
      <c r="H3624" s="95"/>
    </row>
    <row r="3625" spans="5:8" x14ac:dyDescent="0.2">
      <c r="E3625" s="95"/>
      <c r="F3625" s="95"/>
      <c r="G3625" s="95"/>
      <c r="H3625" s="95"/>
    </row>
    <row r="3626" spans="5:8" x14ac:dyDescent="0.2">
      <c r="E3626" s="95"/>
      <c r="F3626" s="95"/>
      <c r="G3626" s="95"/>
      <c r="H3626" s="95"/>
    </row>
    <row r="3627" spans="5:8" x14ac:dyDescent="0.2">
      <c r="E3627" s="95"/>
      <c r="F3627" s="95"/>
      <c r="G3627" s="95"/>
      <c r="H3627" s="95"/>
    </row>
    <row r="3628" spans="5:8" x14ac:dyDescent="0.2">
      <c r="E3628" s="95"/>
      <c r="F3628" s="95"/>
      <c r="G3628" s="95"/>
      <c r="H3628" s="95"/>
    </row>
    <row r="3629" spans="5:8" x14ac:dyDescent="0.2">
      <c r="E3629" s="95"/>
      <c r="F3629" s="95"/>
      <c r="G3629" s="95"/>
      <c r="H3629" s="95"/>
    </row>
    <row r="3630" spans="5:8" x14ac:dyDescent="0.2">
      <c r="E3630" s="95"/>
      <c r="F3630" s="95"/>
      <c r="G3630" s="95"/>
      <c r="H3630" s="95"/>
    </row>
    <row r="3631" spans="5:8" x14ac:dyDescent="0.2">
      <c r="E3631" s="95"/>
      <c r="F3631" s="95"/>
      <c r="G3631" s="95"/>
      <c r="H3631" s="95"/>
    </row>
    <row r="3632" spans="5:8" x14ac:dyDescent="0.2">
      <c r="E3632" s="95"/>
      <c r="F3632" s="95"/>
      <c r="G3632" s="95"/>
      <c r="H3632" s="95"/>
    </row>
    <row r="3633" spans="5:8" x14ac:dyDescent="0.2">
      <c r="E3633" s="95"/>
      <c r="F3633" s="95"/>
      <c r="G3633" s="95"/>
      <c r="H3633" s="95"/>
    </row>
    <row r="3634" spans="5:8" x14ac:dyDescent="0.2">
      <c r="E3634" s="95"/>
      <c r="F3634" s="95"/>
      <c r="G3634" s="95"/>
      <c r="H3634" s="95"/>
    </row>
    <row r="3635" spans="5:8" x14ac:dyDescent="0.2">
      <c r="E3635" s="95"/>
      <c r="F3635" s="95"/>
      <c r="G3635" s="95"/>
      <c r="H3635" s="95"/>
    </row>
    <row r="3636" spans="5:8" x14ac:dyDescent="0.2">
      <c r="E3636" s="95"/>
      <c r="F3636" s="95"/>
      <c r="G3636" s="95"/>
      <c r="H3636" s="95"/>
    </row>
    <row r="3637" spans="5:8" x14ac:dyDescent="0.2">
      <c r="E3637" s="95"/>
      <c r="F3637" s="95"/>
      <c r="G3637" s="95"/>
      <c r="H3637" s="95"/>
    </row>
    <row r="3638" spans="5:8" x14ac:dyDescent="0.2">
      <c r="E3638" s="95"/>
      <c r="F3638" s="95"/>
      <c r="G3638" s="95"/>
      <c r="H3638" s="95"/>
    </row>
    <row r="3639" spans="5:8" x14ac:dyDescent="0.2">
      <c r="E3639" s="95"/>
      <c r="F3639" s="95"/>
      <c r="G3639" s="95"/>
      <c r="H3639" s="95"/>
    </row>
    <row r="3640" spans="5:8" x14ac:dyDescent="0.2">
      <c r="E3640" s="95"/>
      <c r="F3640" s="95"/>
      <c r="G3640" s="95"/>
      <c r="H3640" s="95"/>
    </row>
    <row r="3641" spans="5:8" x14ac:dyDescent="0.2">
      <c r="E3641" s="95"/>
      <c r="F3641" s="95"/>
      <c r="G3641" s="95"/>
      <c r="H3641" s="95"/>
    </row>
    <row r="3642" spans="5:8" x14ac:dyDescent="0.2">
      <c r="E3642" s="95"/>
      <c r="F3642" s="95"/>
      <c r="G3642" s="95"/>
      <c r="H3642" s="95"/>
    </row>
    <row r="3643" spans="5:8" x14ac:dyDescent="0.2">
      <c r="E3643" s="95"/>
      <c r="F3643" s="95"/>
      <c r="G3643" s="95"/>
      <c r="H3643" s="95"/>
    </row>
    <row r="3644" spans="5:8" x14ac:dyDescent="0.2">
      <c r="E3644" s="95"/>
      <c r="F3644" s="95"/>
      <c r="G3644" s="95"/>
      <c r="H3644" s="95"/>
    </row>
    <row r="3645" spans="5:8" x14ac:dyDescent="0.2">
      <c r="E3645" s="95"/>
      <c r="F3645" s="95"/>
      <c r="G3645" s="95"/>
      <c r="H3645" s="95"/>
    </row>
    <row r="3646" spans="5:8" x14ac:dyDescent="0.2">
      <c r="E3646" s="95"/>
      <c r="F3646" s="95"/>
      <c r="G3646" s="95"/>
      <c r="H3646" s="95"/>
    </row>
    <row r="3647" spans="5:8" x14ac:dyDescent="0.2">
      <c r="E3647" s="95"/>
      <c r="F3647" s="95"/>
      <c r="G3647" s="95"/>
      <c r="H3647" s="95"/>
    </row>
    <row r="3648" spans="5:8" x14ac:dyDescent="0.2">
      <c r="E3648" s="95"/>
      <c r="F3648" s="95"/>
      <c r="G3648" s="95"/>
      <c r="H3648" s="95"/>
    </row>
    <row r="3649" spans="5:8" x14ac:dyDescent="0.2">
      <c r="E3649" s="95"/>
      <c r="F3649" s="95"/>
      <c r="G3649" s="95"/>
      <c r="H3649" s="95"/>
    </row>
    <row r="3650" spans="5:8" x14ac:dyDescent="0.2">
      <c r="E3650" s="95"/>
      <c r="F3650" s="95"/>
      <c r="G3650" s="95"/>
      <c r="H3650" s="95"/>
    </row>
    <row r="3651" spans="5:8" x14ac:dyDescent="0.2">
      <c r="E3651" s="95"/>
      <c r="F3651" s="95"/>
      <c r="G3651" s="95"/>
      <c r="H3651" s="95"/>
    </row>
    <row r="3652" spans="5:8" x14ac:dyDescent="0.2">
      <c r="E3652" s="95"/>
      <c r="F3652" s="95"/>
      <c r="G3652" s="95"/>
      <c r="H3652" s="95"/>
    </row>
    <row r="3653" spans="5:8" x14ac:dyDescent="0.2">
      <c r="E3653" s="95"/>
      <c r="F3653" s="95"/>
      <c r="G3653" s="95"/>
      <c r="H3653" s="95"/>
    </row>
    <row r="3654" spans="5:8" x14ac:dyDescent="0.2">
      <c r="E3654" s="95"/>
      <c r="F3654" s="95"/>
      <c r="G3654" s="95"/>
      <c r="H3654" s="95"/>
    </row>
    <row r="3655" spans="5:8" x14ac:dyDescent="0.2">
      <c r="E3655" s="95"/>
      <c r="F3655" s="95"/>
      <c r="G3655" s="95"/>
      <c r="H3655" s="95"/>
    </row>
    <row r="3656" spans="5:8" x14ac:dyDescent="0.2">
      <c r="E3656" s="95"/>
      <c r="F3656" s="95"/>
      <c r="G3656" s="95"/>
      <c r="H3656" s="95"/>
    </row>
    <row r="3657" spans="5:8" x14ac:dyDescent="0.2">
      <c r="E3657" s="95"/>
      <c r="F3657" s="95"/>
      <c r="G3657" s="95"/>
      <c r="H3657" s="95"/>
    </row>
    <row r="3658" spans="5:8" x14ac:dyDescent="0.2">
      <c r="E3658" s="95"/>
      <c r="F3658" s="95"/>
      <c r="G3658" s="95"/>
      <c r="H3658" s="95"/>
    </row>
    <row r="3659" spans="5:8" x14ac:dyDescent="0.2">
      <c r="E3659" s="95"/>
      <c r="F3659" s="95"/>
      <c r="G3659" s="95"/>
      <c r="H3659" s="95"/>
    </row>
    <row r="3660" spans="5:8" x14ac:dyDescent="0.2">
      <c r="E3660" s="95"/>
      <c r="F3660" s="95"/>
      <c r="G3660" s="95"/>
      <c r="H3660" s="95"/>
    </row>
    <row r="3661" spans="5:8" x14ac:dyDescent="0.2">
      <c r="E3661" s="95"/>
      <c r="F3661" s="95"/>
      <c r="G3661" s="95"/>
      <c r="H3661" s="95"/>
    </row>
    <row r="3662" spans="5:8" x14ac:dyDescent="0.2">
      <c r="E3662" s="95"/>
      <c r="F3662" s="95"/>
      <c r="G3662" s="95"/>
      <c r="H3662" s="95"/>
    </row>
    <row r="3663" spans="5:8" x14ac:dyDescent="0.2">
      <c r="E3663" s="95"/>
      <c r="F3663" s="95"/>
      <c r="G3663" s="95"/>
      <c r="H3663" s="95"/>
    </row>
    <row r="3664" spans="5:8" x14ac:dyDescent="0.2">
      <c r="E3664" s="95"/>
      <c r="F3664" s="95"/>
      <c r="G3664" s="95"/>
      <c r="H3664" s="95"/>
    </row>
    <row r="3665" spans="5:8" x14ac:dyDescent="0.2">
      <c r="E3665" s="95"/>
      <c r="F3665" s="95"/>
      <c r="G3665" s="95"/>
      <c r="H3665" s="95"/>
    </row>
    <row r="3666" spans="5:8" x14ac:dyDescent="0.2">
      <c r="E3666" s="95"/>
      <c r="F3666" s="95"/>
      <c r="G3666" s="95"/>
      <c r="H3666" s="95"/>
    </row>
    <row r="3667" spans="5:8" x14ac:dyDescent="0.2">
      <c r="E3667" s="95"/>
      <c r="F3667" s="95"/>
      <c r="G3667" s="95"/>
      <c r="H3667" s="95"/>
    </row>
    <row r="3668" spans="5:8" x14ac:dyDescent="0.2">
      <c r="E3668" s="95"/>
      <c r="F3668" s="95"/>
      <c r="G3668" s="95"/>
      <c r="H3668" s="95"/>
    </row>
    <row r="3669" spans="5:8" x14ac:dyDescent="0.2">
      <c r="E3669" s="95"/>
      <c r="F3669" s="95"/>
      <c r="G3669" s="95"/>
      <c r="H3669" s="95"/>
    </row>
    <row r="3670" spans="5:8" x14ac:dyDescent="0.2">
      <c r="E3670" s="95"/>
      <c r="F3670" s="95"/>
      <c r="G3670" s="95"/>
      <c r="H3670" s="95"/>
    </row>
    <row r="3671" spans="5:8" x14ac:dyDescent="0.2">
      <c r="E3671" s="95"/>
      <c r="F3671" s="95"/>
      <c r="G3671" s="95"/>
      <c r="H3671" s="95"/>
    </row>
    <row r="3672" spans="5:8" x14ac:dyDescent="0.2">
      <c r="E3672" s="95"/>
      <c r="F3672" s="95"/>
      <c r="G3672" s="95"/>
      <c r="H3672" s="95"/>
    </row>
    <row r="3673" spans="5:8" x14ac:dyDescent="0.2">
      <c r="E3673" s="95"/>
      <c r="F3673" s="95"/>
      <c r="G3673" s="95"/>
      <c r="H3673" s="95"/>
    </row>
    <row r="3674" spans="5:8" x14ac:dyDescent="0.2">
      <c r="E3674" s="95"/>
      <c r="F3674" s="95"/>
      <c r="G3674" s="95"/>
      <c r="H3674" s="95"/>
    </row>
    <row r="3675" spans="5:8" x14ac:dyDescent="0.2">
      <c r="E3675" s="95"/>
      <c r="F3675" s="95"/>
      <c r="G3675" s="95"/>
      <c r="H3675" s="95"/>
    </row>
    <row r="3676" spans="5:8" x14ac:dyDescent="0.2">
      <c r="E3676" s="95"/>
      <c r="F3676" s="95"/>
      <c r="G3676" s="95"/>
      <c r="H3676" s="95"/>
    </row>
    <row r="3677" spans="5:8" x14ac:dyDescent="0.2">
      <c r="E3677" s="95"/>
      <c r="F3677" s="95"/>
      <c r="G3677" s="95"/>
      <c r="H3677" s="95"/>
    </row>
    <row r="3678" spans="5:8" x14ac:dyDescent="0.2">
      <c r="E3678" s="95"/>
      <c r="F3678" s="95"/>
      <c r="G3678" s="95"/>
      <c r="H3678" s="95"/>
    </row>
    <row r="3679" spans="5:8" x14ac:dyDescent="0.2">
      <c r="E3679" s="95"/>
      <c r="F3679" s="95"/>
      <c r="G3679" s="95"/>
      <c r="H3679" s="95"/>
    </row>
    <row r="3680" spans="5:8" x14ac:dyDescent="0.2">
      <c r="E3680" s="95"/>
      <c r="F3680" s="95"/>
      <c r="G3680" s="95"/>
      <c r="H3680" s="95"/>
    </row>
    <row r="3681" spans="5:8" x14ac:dyDescent="0.2">
      <c r="E3681" s="95"/>
      <c r="F3681" s="95"/>
      <c r="G3681" s="95"/>
      <c r="H3681" s="95"/>
    </row>
    <row r="3682" spans="5:8" x14ac:dyDescent="0.2">
      <c r="E3682" s="95"/>
      <c r="F3682" s="95"/>
      <c r="G3682" s="95"/>
      <c r="H3682" s="95"/>
    </row>
    <row r="3683" spans="5:8" x14ac:dyDescent="0.2">
      <c r="E3683" s="95"/>
      <c r="F3683" s="95"/>
      <c r="G3683" s="95"/>
      <c r="H3683" s="95"/>
    </row>
    <row r="3684" spans="5:8" x14ac:dyDescent="0.2">
      <c r="E3684" s="95"/>
      <c r="F3684" s="95"/>
      <c r="G3684" s="95"/>
      <c r="H3684" s="95"/>
    </row>
    <row r="3685" spans="5:8" x14ac:dyDescent="0.2">
      <c r="E3685" s="95"/>
      <c r="F3685" s="95"/>
      <c r="G3685" s="95"/>
      <c r="H3685" s="95"/>
    </row>
    <row r="3686" spans="5:8" x14ac:dyDescent="0.2">
      <c r="E3686" s="95"/>
      <c r="F3686" s="95"/>
      <c r="G3686" s="95"/>
      <c r="H3686" s="95"/>
    </row>
    <row r="3687" spans="5:8" x14ac:dyDescent="0.2">
      <c r="E3687" s="95"/>
      <c r="F3687" s="95"/>
      <c r="G3687" s="95"/>
      <c r="H3687" s="95"/>
    </row>
    <row r="3688" spans="5:8" x14ac:dyDescent="0.2">
      <c r="E3688" s="95"/>
      <c r="F3688" s="95"/>
      <c r="G3688" s="95"/>
      <c r="H3688" s="95"/>
    </row>
    <row r="3689" spans="5:8" x14ac:dyDescent="0.2">
      <c r="E3689" s="95"/>
      <c r="F3689" s="95"/>
      <c r="G3689" s="95"/>
      <c r="H3689" s="95"/>
    </row>
    <row r="3690" spans="5:8" x14ac:dyDescent="0.2">
      <c r="E3690" s="95"/>
      <c r="F3690" s="95"/>
      <c r="G3690" s="95"/>
      <c r="H3690" s="95"/>
    </row>
    <row r="3691" spans="5:8" x14ac:dyDescent="0.2">
      <c r="E3691" s="95"/>
      <c r="F3691" s="95"/>
      <c r="G3691" s="95"/>
      <c r="H3691" s="95"/>
    </row>
    <row r="3692" spans="5:8" x14ac:dyDescent="0.2">
      <c r="E3692" s="95"/>
      <c r="F3692" s="95"/>
      <c r="G3692" s="95"/>
      <c r="H3692" s="95"/>
    </row>
    <row r="3693" spans="5:8" x14ac:dyDescent="0.2">
      <c r="E3693" s="95"/>
      <c r="F3693" s="95"/>
      <c r="G3693" s="95"/>
      <c r="H3693" s="95"/>
    </row>
    <row r="3694" spans="5:8" x14ac:dyDescent="0.2">
      <c r="E3694" s="95"/>
      <c r="F3694" s="95"/>
      <c r="G3694" s="95"/>
      <c r="H3694" s="95"/>
    </row>
    <row r="3695" spans="5:8" x14ac:dyDescent="0.2">
      <c r="E3695" s="95"/>
      <c r="F3695" s="95"/>
      <c r="G3695" s="95"/>
      <c r="H3695" s="95"/>
    </row>
    <row r="3696" spans="5:8" x14ac:dyDescent="0.2">
      <c r="E3696" s="95"/>
      <c r="F3696" s="95"/>
      <c r="G3696" s="95"/>
      <c r="H3696" s="95"/>
    </row>
    <row r="3697" spans="5:8" x14ac:dyDescent="0.2">
      <c r="E3697" s="95"/>
      <c r="F3697" s="95"/>
      <c r="G3697" s="95"/>
      <c r="H3697" s="95"/>
    </row>
    <row r="3698" spans="5:8" x14ac:dyDescent="0.2">
      <c r="E3698" s="95"/>
      <c r="F3698" s="95"/>
      <c r="G3698" s="95"/>
      <c r="H3698" s="95"/>
    </row>
    <row r="3699" spans="5:8" x14ac:dyDescent="0.2">
      <c r="E3699" s="95"/>
      <c r="F3699" s="95"/>
      <c r="G3699" s="95"/>
      <c r="H3699" s="95"/>
    </row>
    <row r="3700" spans="5:8" x14ac:dyDescent="0.2">
      <c r="E3700" s="95"/>
      <c r="F3700" s="95"/>
      <c r="G3700" s="95"/>
      <c r="H3700" s="95"/>
    </row>
    <row r="3701" spans="5:8" x14ac:dyDescent="0.2">
      <c r="E3701" s="95"/>
      <c r="F3701" s="95"/>
      <c r="G3701" s="95"/>
      <c r="H3701" s="95"/>
    </row>
    <row r="3702" spans="5:8" x14ac:dyDescent="0.2">
      <c r="E3702" s="95"/>
      <c r="F3702" s="95"/>
      <c r="G3702" s="95"/>
      <c r="H3702" s="95"/>
    </row>
    <row r="3703" spans="5:8" x14ac:dyDescent="0.2">
      <c r="E3703" s="95"/>
      <c r="F3703" s="95"/>
      <c r="G3703" s="95"/>
      <c r="H3703" s="95"/>
    </row>
    <row r="3704" spans="5:8" x14ac:dyDescent="0.2">
      <c r="E3704" s="95"/>
      <c r="F3704" s="95"/>
      <c r="G3704" s="95"/>
      <c r="H3704" s="95"/>
    </row>
    <row r="3705" spans="5:8" x14ac:dyDescent="0.2">
      <c r="E3705" s="95"/>
      <c r="F3705" s="95"/>
      <c r="G3705" s="95"/>
      <c r="H3705" s="95"/>
    </row>
    <row r="3706" spans="5:8" x14ac:dyDescent="0.2">
      <c r="E3706" s="95"/>
      <c r="F3706" s="95"/>
      <c r="G3706" s="95"/>
      <c r="H3706" s="95"/>
    </row>
    <row r="3707" spans="5:8" x14ac:dyDescent="0.2">
      <c r="E3707" s="95"/>
      <c r="F3707" s="95"/>
      <c r="G3707" s="95"/>
      <c r="H3707" s="95"/>
    </row>
    <row r="3708" spans="5:8" x14ac:dyDescent="0.2">
      <c r="E3708" s="95"/>
      <c r="F3708" s="95"/>
      <c r="G3708" s="95"/>
      <c r="H3708" s="95"/>
    </row>
    <row r="3709" spans="5:8" x14ac:dyDescent="0.2">
      <c r="E3709" s="95"/>
      <c r="F3709" s="95"/>
      <c r="G3709" s="95"/>
      <c r="H3709" s="95"/>
    </row>
    <row r="3710" spans="5:8" x14ac:dyDescent="0.2">
      <c r="E3710" s="95"/>
      <c r="F3710" s="95"/>
      <c r="G3710" s="95"/>
      <c r="H3710" s="95"/>
    </row>
    <row r="3711" spans="5:8" x14ac:dyDescent="0.2">
      <c r="E3711" s="95"/>
      <c r="F3711" s="95"/>
      <c r="G3711" s="95"/>
      <c r="H3711" s="95"/>
    </row>
    <row r="3712" spans="5:8" x14ac:dyDescent="0.2">
      <c r="E3712" s="95"/>
      <c r="F3712" s="95"/>
      <c r="G3712" s="95"/>
      <c r="H3712" s="95"/>
    </row>
    <row r="3713" spans="5:8" x14ac:dyDescent="0.2">
      <c r="E3713" s="95"/>
      <c r="F3713" s="95"/>
      <c r="G3713" s="95"/>
      <c r="H3713" s="95"/>
    </row>
    <row r="3714" spans="5:8" x14ac:dyDescent="0.2">
      <c r="E3714" s="95"/>
      <c r="F3714" s="95"/>
      <c r="G3714" s="95"/>
      <c r="H3714" s="95"/>
    </row>
    <row r="3715" spans="5:8" x14ac:dyDescent="0.2">
      <c r="E3715" s="95"/>
      <c r="F3715" s="95"/>
      <c r="G3715" s="95"/>
      <c r="H3715" s="95"/>
    </row>
    <row r="3716" spans="5:8" x14ac:dyDescent="0.2">
      <c r="E3716" s="95"/>
      <c r="F3716" s="95"/>
      <c r="G3716" s="95"/>
      <c r="H3716" s="95"/>
    </row>
    <row r="3717" spans="5:8" x14ac:dyDescent="0.2">
      <c r="E3717" s="95"/>
      <c r="F3717" s="95"/>
      <c r="G3717" s="95"/>
      <c r="H3717" s="95"/>
    </row>
    <row r="3718" spans="5:8" x14ac:dyDescent="0.2">
      <c r="E3718" s="95"/>
      <c r="F3718" s="95"/>
      <c r="G3718" s="95"/>
      <c r="H3718" s="95"/>
    </row>
    <row r="3719" spans="5:8" x14ac:dyDescent="0.2">
      <c r="E3719" s="95"/>
      <c r="F3719" s="95"/>
      <c r="G3719" s="95"/>
      <c r="H3719" s="95"/>
    </row>
    <row r="3720" spans="5:8" x14ac:dyDescent="0.2">
      <c r="E3720" s="95"/>
      <c r="F3720" s="95"/>
      <c r="G3720" s="95"/>
      <c r="H3720" s="95"/>
    </row>
    <row r="3721" spans="5:8" x14ac:dyDescent="0.2">
      <c r="E3721" s="95"/>
      <c r="F3721" s="95"/>
      <c r="G3721" s="95"/>
      <c r="H3721" s="95"/>
    </row>
    <row r="3722" spans="5:8" x14ac:dyDescent="0.2">
      <c r="E3722" s="95"/>
      <c r="F3722" s="95"/>
      <c r="G3722" s="95"/>
      <c r="H3722" s="95"/>
    </row>
    <row r="3723" spans="5:8" x14ac:dyDescent="0.2">
      <c r="E3723" s="95"/>
      <c r="F3723" s="95"/>
      <c r="G3723" s="95"/>
      <c r="H3723" s="95"/>
    </row>
    <row r="3724" spans="5:8" x14ac:dyDescent="0.2">
      <c r="E3724" s="95"/>
      <c r="F3724" s="95"/>
      <c r="G3724" s="95"/>
      <c r="H3724" s="95"/>
    </row>
    <row r="3725" spans="5:8" x14ac:dyDescent="0.2">
      <c r="E3725" s="95"/>
      <c r="F3725" s="95"/>
      <c r="G3725" s="95"/>
      <c r="H3725" s="95"/>
    </row>
    <row r="3726" spans="5:8" x14ac:dyDescent="0.2">
      <c r="E3726" s="95"/>
      <c r="F3726" s="95"/>
      <c r="G3726" s="95"/>
      <c r="H3726" s="95"/>
    </row>
    <row r="3727" spans="5:8" x14ac:dyDescent="0.2">
      <c r="E3727" s="95"/>
      <c r="F3727" s="95"/>
      <c r="G3727" s="95"/>
      <c r="H3727" s="95"/>
    </row>
    <row r="3728" spans="5:8" x14ac:dyDescent="0.2">
      <c r="E3728" s="95"/>
      <c r="F3728" s="95"/>
      <c r="G3728" s="95"/>
      <c r="H3728" s="95"/>
    </row>
    <row r="3729" spans="5:8" x14ac:dyDescent="0.2">
      <c r="E3729" s="95"/>
      <c r="F3729" s="95"/>
      <c r="G3729" s="95"/>
      <c r="H3729" s="95"/>
    </row>
    <row r="3730" spans="5:8" x14ac:dyDescent="0.2">
      <c r="E3730" s="95"/>
      <c r="F3730" s="95"/>
      <c r="G3730" s="95"/>
      <c r="H3730" s="95"/>
    </row>
    <row r="3731" spans="5:8" x14ac:dyDescent="0.2">
      <c r="E3731" s="95"/>
      <c r="F3731" s="95"/>
      <c r="G3731" s="95"/>
      <c r="H3731" s="95"/>
    </row>
    <row r="3732" spans="5:8" x14ac:dyDescent="0.2">
      <c r="E3732" s="95"/>
      <c r="F3732" s="95"/>
      <c r="G3732" s="95"/>
      <c r="H3732" s="95"/>
    </row>
    <row r="3733" spans="5:8" x14ac:dyDescent="0.2">
      <c r="E3733" s="95"/>
      <c r="F3733" s="95"/>
      <c r="G3733" s="95"/>
      <c r="H3733" s="95"/>
    </row>
    <row r="3734" spans="5:8" x14ac:dyDescent="0.2">
      <c r="E3734" s="95"/>
      <c r="F3734" s="95"/>
      <c r="G3734" s="95"/>
      <c r="H3734" s="95"/>
    </row>
    <row r="3735" spans="5:8" x14ac:dyDescent="0.2">
      <c r="E3735" s="95"/>
      <c r="F3735" s="95"/>
      <c r="G3735" s="95"/>
      <c r="H3735" s="95"/>
    </row>
    <row r="3736" spans="5:8" x14ac:dyDescent="0.2">
      <c r="E3736" s="95"/>
      <c r="F3736" s="95"/>
      <c r="G3736" s="95"/>
      <c r="H3736" s="95"/>
    </row>
    <row r="3737" spans="5:8" x14ac:dyDescent="0.2">
      <c r="E3737" s="95"/>
      <c r="F3737" s="95"/>
      <c r="G3737" s="95"/>
      <c r="H3737" s="95"/>
    </row>
    <row r="3738" spans="5:8" x14ac:dyDescent="0.2">
      <c r="E3738" s="95"/>
      <c r="F3738" s="95"/>
      <c r="G3738" s="95"/>
      <c r="H3738" s="95"/>
    </row>
    <row r="3739" spans="5:8" x14ac:dyDescent="0.2">
      <c r="E3739" s="95"/>
      <c r="F3739" s="95"/>
      <c r="G3739" s="95"/>
      <c r="H3739" s="95"/>
    </row>
    <row r="3740" spans="5:8" x14ac:dyDescent="0.2">
      <c r="E3740" s="95"/>
      <c r="F3740" s="95"/>
      <c r="G3740" s="95"/>
      <c r="H3740" s="95"/>
    </row>
    <row r="3741" spans="5:8" x14ac:dyDescent="0.2">
      <c r="E3741" s="95"/>
      <c r="F3741" s="95"/>
      <c r="G3741" s="95"/>
      <c r="H3741" s="95"/>
    </row>
    <row r="3742" spans="5:8" x14ac:dyDescent="0.2">
      <c r="E3742" s="95"/>
      <c r="F3742" s="95"/>
      <c r="G3742" s="95"/>
      <c r="H3742" s="95"/>
    </row>
    <row r="3743" spans="5:8" x14ac:dyDescent="0.2">
      <c r="E3743" s="95"/>
      <c r="F3743" s="95"/>
      <c r="G3743" s="95"/>
      <c r="H3743" s="95"/>
    </row>
    <row r="3744" spans="5:8" x14ac:dyDescent="0.2">
      <c r="E3744" s="95"/>
      <c r="F3744" s="95"/>
      <c r="G3744" s="95"/>
      <c r="H3744" s="95"/>
    </row>
    <row r="3745" spans="5:8" x14ac:dyDescent="0.2">
      <c r="E3745" s="95"/>
      <c r="F3745" s="95"/>
      <c r="G3745" s="95"/>
      <c r="H3745" s="95"/>
    </row>
    <row r="3746" spans="5:8" x14ac:dyDescent="0.2">
      <c r="E3746" s="95"/>
      <c r="F3746" s="95"/>
      <c r="G3746" s="95"/>
      <c r="H3746" s="95"/>
    </row>
    <row r="3747" spans="5:8" x14ac:dyDescent="0.2">
      <c r="E3747" s="95"/>
      <c r="F3747" s="95"/>
      <c r="G3747" s="95"/>
      <c r="H3747" s="95"/>
    </row>
    <row r="3748" spans="5:8" x14ac:dyDescent="0.2">
      <c r="E3748" s="95"/>
      <c r="F3748" s="95"/>
      <c r="G3748" s="95"/>
      <c r="H3748" s="95"/>
    </row>
    <row r="3749" spans="5:8" x14ac:dyDescent="0.2">
      <c r="E3749" s="95"/>
      <c r="F3749" s="95"/>
      <c r="G3749" s="95"/>
      <c r="H3749" s="95"/>
    </row>
    <row r="3750" spans="5:8" x14ac:dyDescent="0.2">
      <c r="E3750" s="95"/>
      <c r="F3750" s="95"/>
      <c r="G3750" s="95"/>
      <c r="H3750" s="95"/>
    </row>
    <row r="3751" spans="5:8" x14ac:dyDescent="0.2">
      <c r="E3751" s="95"/>
      <c r="F3751" s="95"/>
      <c r="G3751" s="95"/>
      <c r="H3751" s="95"/>
    </row>
    <row r="3752" spans="5:8" x14ac:dyDescent="0.2">
      <c r="E3752" s="95"/>
      <c r="F3752" s="95"/>
      <c r="G3752" s="95"/>
      <c r="H3752" s="95"/>
    </row>
    <row r="3753" spans="5:8" x14ac:dyDescent="0.2">
      <c r="E3753" s="95"/>
      <c r="F3753" s="95"/>
      <c r="G3753" s="95"/>
      <c r="H3753" s="95"/>
    </row>
    <row r="3754" spans="5:8" x14ac:dyDescent="0.2">
      <c r="E3754" s="95"/>
      <c r="F3754" s="95"/>
      <c r="G3754" s="95"/>
      <c r="H3754" s="95"/>
    </row>
    <row r="3755" spans="5:8" x14ac:dyDescent="0.2">
      <c r="E3755" s="95"/>
      <c r="F3755" s="95"/>
      <c r="G3755" s="95"/>
      <c r="H3755" s="95"/>
    </row>
    <row r="3756" spans="5:8" x14ac:dyDescent="0.2">
      <c r="E3756" s="95"/>
      <c r="F3756" s="95"/>
      <c r="G3756" s="95"/>
      <c r="H3756" s="95"/>
    </row>
    <row r="3757" spans="5:8" x14ac:dyDescent="0.2">
      <c r="E3757" s="95"/>
      <c r="F3757" s="95"/>
      <c r="G3757" s="95"/>
      <c r="H3757" s="95"/>
    </row>
    <row r="3758" spans="5:8" x14ac:dyDescent="0.2">
      <c r="E3758" s="95"/>
      <c r="F3758" s="95"/>
      <c r="G3758" s="95"/>
      <c r="H3758" s="95"/>
    </row>
    <row r="3759" spans="5:8" x14ac:dyDescent="0.2">
      <c r="E3759" s="95"/>
      <c r="F3759" s="95"/>
      <c r="G3759" s="95"/>
      <c r="H3759" s="95"/>
    </row>
    <row r="3760" spans="5:8" x14ac:dyDescent="0.2">
      <c r="E3760" s="95"/>
      <c r="F3760" s="95"/>
      <c r="G3760" s="95"/>
      <c r="H3760" s="95"/>
    </row>
    <row r="3761" spans="5:8" x14ac:dyDescent="0.2">
      <c r="E3761" s="95"/>
      <c r="F3761" s="95"/>
      <c r="G3761" s="95"/>
      <c r="H3761" s="95"/>
    </row>
    <row r="3762" spans="5:8" x14ac:dyDescent="0.2">
      <c r="E3762" s="95"/>
      <c r="F3762" s="95"/>
      <c r="G3762" s="95"/>
      <c r="H3762" s="95"/>
    </row>
    <row r="3763" spans="5:8" x14ac:dyDescent="0.2">
      <c r="E3763" s="95"/>
      <c r="F3763" s="95"/>
      <c r="G3763" s="95"/>
      <c r="H3763" s="95"/>
    </row>
    <row r="3764" spans="5:8" x14ac:dyDescent="0.2">
      <c r="E3764" s="95"/>
      <c r="F3764" s="95"/>
      <c r="G3764" s="95"/>
      <c r="H3764" s="95"/>
    </row>
    <row r="3765" spans="5:8" x14ac:dyDescent="0.2">
      <c r="E3765" s="95"/>
      <c r="F3765" s="95"/>
      <c r="G3765" s="95"/>
      <c r="H3765" s="95"/>
    </row>
    <row r="3766" spans="5:8" x14ac:dyDescent="0.2">
      <c r="E3766" s="95"/>
      <c r="F3766" s="95"/>
      <c r="G3766" s="95"/>
      <c r="H3766" s="95"/>
    </row>
    <row r="3767" spans="5:8" x14ac:dyDescent="0.2">
      <c r="E3767" s="95"/>
      <c r="F3767" s="95"/>
      <c r="G3767" s="95"/>
      <c r="H3767" s="95"/>
    </row>
    <row r="3768" spans="5:8" x14ac:dyDescent="0.2">
      <c r="E3768" s="95"/>
      <c r="F3768" s="95"/>
      <c r="G3768" s="95"/>
      <c r="H3768" s="95"/>
    </row>
    <row r="3769" spans="5:8" x14ac:dyDescent="0.2">
      <c r="E3769" s="95"/>
      <c r="F3769" s="95"/>
      <c r="G3769" s="95"/>
      <c r="H3769" s="95"/>
    </row>
    <row r="3770" spans="5:8" x14ac:dyDescent="0.2">
      <c r="E3770" s="95"/>
      <c r="F3770" s="95"/>
      <c r="G3770" s="95"/>
      <c r="H3770" s="95"/>
    </row>
    <row r="3771" spans="5:8" x14ac:dyDescent="0.2">
      <c r="E3771" s="95"/>
      <c r="F3771" s="95"/>
      <c r="G3771" s="95"/>
      <c r="H3771" s="95"/>
    </row>
    <row r="3772" spans="5:8" x14ac:dyDescent="0.2">
      <c r="E3772" s="95"/>
      <c r="F3772" s="95"/>
      <c r="G3772" s="95"/>
      <c r="H3772" s="95"/>
    </row>
    <row r="3773" spans="5:8" x14ac:dyDescent="0.2">
      <c r="E3773" s="95"/>
      <c r="F3773" s="95"/>
      <c r="G3773" s="95"/>
      <c r="H3773" s="95"/>
    </row>
    <row r="3774" spans="5:8" x14ac:dyDescent="0.2">
      <c r="E3774" s="95"/>
      <c r="F3774" s="95"/>
      <c r="G3774" s="95"/>
      <c r="H3774" s="95"/>
    </row>
    <row r="3775" spans="5:8" x14ac:dyDescent="0.2">
      <c r="E3775" s="95"/>
      <c r="F3775" s="95"/>
      <c r="G3775" s="95"/>
      <c r="H3775" s="95"/>
    </row>
    <row r="3776" spans="5:8" x14ac:dyDescent="0.2">
      <c r="E3776" s="95"/>
      <c r="F3776" s="95"/>
      <c r="G3776" s="95"/>
      <c r="H3776" s="95"/>
    </row>
    <row r="3777" spans="5:8" x14ac:dyDescent="0.2">
      <c r="E3777" s="95"/>
      <c r="F3777" s="95"/>
      <c r="G3777" s="95"/>
      <c r="H3777" s="95"/>
    </row>
    <row r="3778" spans="5:8" x14ac:dyDescent="0.2">
      <c r="E3778" s="95"/>
      <c r="F3778" s="95"/>
      <c r="G3778" s="95"/>
      <c r="H3778" s="95"/>
    </row>
    <row r="3779" spans="5:8" x14ac:dyDescent="0.2">
      <c r="E3779" s="95"/>
      <c r="F3779" s="95"/>
      <c r="G3779" s="95"/>
      <c r="H3779" s="95"/>
    </row>
    <row r="3780" spans="5:8" x14ac:dyDescent="0.2">
      <c r="E3780" s="95"/>
      <c r="F3780" s="95"/>
      <c r="G3780" s="95"/>
      <c r="H3780" s="95"/>
    </row>
    <row r="3781" spans="5:8" x14ac:dyDescent="0.2">
      <c r="E3781" s="95"/>
      <c r="F3781" s="95"/>
      <c r="G3781" s="95"/>
      <c r="H3781" s="95"/>
    </row>
    <row r="3782" spans="5:8" x14ac:dyDescent="0.2">
      <c r="E3782" s="95"/>
      <c r="F3782" s="95"/>
      <c r="G3782" s="95"/>
      <c r="H3782" s="95"/>
    </row>
    <row r="3783" spans="5:8" x14ac:dyDescent="0.2">
      <c r="E3783" s="95"/>
      <c r="F3783" s="95"/>
      <c r="G3783" s="95"/>
      <c r="H3783" s="95"/>
    </row>
    <row r="3784" spans="5:8" x14ac:dyDescent="0.2">
      <c r="E3784" s="95"/>
      <c r="F3784" s="95"/>
      <c r="G3784" s="95"/>
      <c r="H3784" s="95"/>
    </row>
    <row r="3785" spans="5:8" x14ac:dyDescent="0.2">
      <c r="E3785" s="95"/>
      <c r="F3785" s="95"/>
      <c r="G3785" s="95"/>
      <c r="H3785" s="95"/>
    </row>
    <row r="3786" spans="5:8" x14ac:dyDescent="0.2">
      <c r="E3786" s="95"/>
      <c r="F3786" s="95"/>
      <c r="G3786" s="95"/>
      <c r="H3786" s="95"/>
    </row>
    <row r="3787" spans="5:8" x14ac:dyDescent="0.2">
      <c r="E3787" s="95"/>
      <c r="F3787" s="95"/>
      <c r="G3787" s="95"/>
      <c r="H3787" s="95"/>
    </row>
    <row r="3788" spans="5:8" x14ac:dyDescent="0.2">
      <c r="E3788" s="95"/>
      <c r="F3788" s="95"/>
      <c r="G3788" s="95"/>
      <c r="H3788" s="95"/>
    </row>
    <row r="3789" spans="5:8" x14ac:dyDescent="0.2">
      <c r="E3789" s="95"/>
      <c r="F3789" s="95"/>
      <c r="G3789" s="95"/>
      <c r="H3789" s="95"/>
    </row>
    <row r="3790" spans="5:8" x14ac:dyDescent="0.2">
      <c r="E3790" s="95"/>
      <c r="F3790" s="95"/>
      <c r="G3790" s="95"/>
      <c r="H3790" s="95"/>
    </row>
    <row r="3791" spans="5:8" x14ac:dyDescent="0.2">
      <c r="E3791" s="95"/>
      <c r="F3791" s="95"/>
      <c r="G3791" s="95"/>
      <c r="H3791" s="95"/>
    </row>
    <row r="3792" spans="5:8" x14ac:dyDescent="0.2">
      <c r="E3792" s="95"/>
      <c r="F3792" s="95"/>
      <c r="G3792" s="95"/>
      <c r="H3792" s="95"/>
    </row>
    <row r="3793" spans="5:8" x14ac:dyDescent="0.2">
      <c r="E3793" s="95"/>
      <c r="F3793" s="95"/>
      <c r="G3793" s="95"/>
      <c r="H3793" s="95"/>
    </row>
    <row r="3794" spans="5:8" x14ac:dyDescent="0.2">
      <c r="E3794" s="95"/>
      <c r="F3794" s="95"/>
      <c r="G3794" s="95"/>
      <c r="H3794" s="95"/>
    </row>
    <row r="3795" spans="5:8" x14ac:dyDescent="0.2">
      <c r="E3795" s="95"/>
      <c r="F3795" s="95"/>
      <c r="G3795" s="95"/>
      <c r="H3795" s="95"/>
    </row>
    <row r="3796" spans="5:8" x14ac:dyDescent="0.2">
      <c r="E3796" s="95"/>
      <c r="F3796" s="95"/>
      <c r="G3796" s="95"/>
      <c r="H3796" s="95"/>
    </row>
    <row r="3797" spans="5:8" x14ac:dyDescent="0.2">
      <c r="E3797" s="95"/>
      <c r="F3797" s="95"/>
      <c r="G3797" s="95"/>
      <c r="H3797" s="95"/>
    </row>
    <row r="3798" spans="5:8" x14ac:dyDescent="0.2">
      <c r="E3798" s="95"/>
      <c r="F3798" s="95"/>
      <c r="G3798" s="95"/>
      <c r="H3798" s="95"/>
    </row>
    <row r="3799" spans="5:8" x14ac:dyDescent="0.2">
      <c r="E3799" s="95"/>
      <c r="F3799" s="95"/>
      <c r="G3799" s="95"/>
      <c r="H3799" s="95"/>
    </row>
    <row r="3800" spans="5:8" x14ac:dyDescent="0.2">
      <c r="E3800" s="95"/>
      <c r="F3800" s="95"/>
      <c r="G3800" s="95"/>
      <c r="H3800" s="95"/>
    </row>
    <row r="3801" spans="5:8" x14ac:dyDescent="0.2">
      <c r="E3801" s="95"/>
      <c r="F3801" s="95"/>
      <c r="G3801" s="95"/>
      <c r="H3801" s="95"/>
    </row>
    <row r="3802" spans="5:8" x14ac:dyDescent="0.2">
      <c r="E3802" s="95"/>
      <c r="F3802" s="95"/>
      <c r="G3802" s="95"/>
      <c r="H3802" s="95"/>
    </row>
    <row r="3803" spans="5:8" x14ac:dyDescent="0.2">
      <c r="E3803" s="95"/>
      <c r="F3803" s="95"/>
      <c r="G3803" s="95"/>
      <c r="H3803" s="95"/>
    </row>
    <row r="3804" spans="5:8" x14ac:dyDescent="0.2">
      <c r="E3804" s="95"/>
      <c r="F3804" s="95"/>
      <c r="G3804" s="95"/>
      <c r="H3804" s="95"/>
    </row>
    <row r="3805" spans="5:8" x14ac:dyDescent="0.2">
      <c r="E3805" s="95"/>
      <c r="F3805" s="95"/>
      <c r="G3805" s="95"/>
      <c r="H3805" s="95"/>
    </row>
    <row r="3806" spans="5:8" x14ac:dyDescent="0.2">
      <c r="E3806" s="95"/>
      <c r="F3806" s="95"/>
      <c r="G3806" s="95"/>
      <c r="H3806" s="95"/>
    </row>
    <row r="3807" spans="5:8" x14ac:dyDescent="0.2">
      <c r="E3807" s="95"/>
      <c r="F3807" s="95"/>
      <c r="G3807" s="95"/>
      <c r="H3807" s="95"/>
    </row>
    <row r="3808" spans="5:8" x14ac:dyDescent="0.2">
      <c r="E3808" s="95"/>
      <c r="F3808" s="95"/>
      <c r="G3808" s="95"/>
      <c r="H3808" s="95"/>
    </row>
    <row r="3809" spans="5:8" x14ac:dyDescent="0.2">
      <c r="E3809" s="95"/>
      <c r="F3809" s="95"/>
      <c r="G3809" s="95"/>
      <c r="H3809" s="95"/>
    </row>
    <row r="3810" spans="5:8" x14ac:dyDescent="0.2">
      <c r="E3810" s="95"/>
      <c r="F3810" s="95"/>
      <c r="G3810" s="95"/>
      <c r="H3810" s="95"/>
    </row>
    <row r="3811" spans="5:8" x14ac:dyDescent="0.2">
      <c r="E3811" s="95"/>
      <c r="F3811" s="95"/>
      <c r="G3811" s="95"/>
      <c r="H3811" s="95"/>
    </row>
    <row r="3812" spans="5:8" x14ac:dyDescent="0.2">
      <c r="E3812" s="95"/>
      <c r="F3812" s="95"/>
      <c r="G3812" s="95"/>
      <c r="H3812" s="95"/>
    </row>
    <row r="3813" spans="5:8" x14ac:dyDescent="0.2">
      <c r="E3813" s="95"/>
      <c r="F3813" s="95"/>
      <c r="G3813" s="95"/>
      <c r="H3813" s="95"/>
    </row>
    <row r="3814" spans="5:8" x14ac:dyDescent="0.2">
      <c r="E3814" s="95"/>
      <c r="F3814" s="95"/>
      <c r="G3814" s="95"/>
      <c r="H3814" s="95"/>
    </row>
    <row r="3815" spans="5:8" x14ac:dyDescent="0.2">
      <c r="E3815" s="95"/>
      <c r="F3815" s="95"/>
      <c r="G3815" s="95"/>
      <c r="H3815" s="95"/>
    </row>
    <row r="3816" spans="5:8" x14ac:dyDescent="0.2">
      <c r="E3816" s="95"/>
      <c r="F3816" s="95"/>
      <c r="G3816" s="95"/>
      <c r="H3816" s="95"/>
    </row>
    <row r="3817" spans="5:8" x14ac:dyDescent="0.2">
      <c r="E3817" s="95"/>
      <c r="F3817" s="95"/>
      <c r="G3817" s="95"/>
      <c r="H3817" s="95"/>
    </row>
    <row r="3818" spans="5:8" x14ac:dyDescent="0.2">
      <c r="E3818" s="95"/>
      <c r="F3818" s="95"/>
      <c r="G3818" s="95"/>
      <c r="H3818" s="95"/>
    </row>
    <row r="3819" spans="5:8" x14ac:dyDescent="0.2">
      <c r="E3819" s="95"/>
      <c r="F3819" s="95"/>
      <c r="G3819" s="95"/>
      <c r="H3819" s="95"/>
    </row>
    <row r="3820" spans="5:8" x14ac:dyDescent="0.2">
      <c r="E3820" s="95"/>
      <c r="F3820" s="95"/>
      <c r="G3820" s="95"/>
      <c r="H3820" s="95"/>
    </row>
    <row r="3821" spans="5:8" x14ac:dyDescent="0.2">
      <c r="E3821" s="95"/>
      <c r="F3821" s="95"/>
      <c r="G3821" s="95"/>
      <c r="H3821" s="95"/>
    </row>
    <row r="3822" spans="5:8" x14ac:dyDescent="0.2">
      <c r="E3822" s="95"/>
      <c r="F3822" s="95"/>
      <c r="G3822" s="95"/>
      <c r="H3822" s="95"/>
    </row>
    <row r="3823" spans="5:8" x14ac:dyDescent="0.2">
      <c r="E3823" s="95"/>
      <c r="F3823" s="95"/>
      <c r="G3823" s="95"/>
      <c r="H3823" s="95"/>
    </row>
    <row r="3824" spans="5:8" x14ac:dyDescent="0.2">
      <c r="E3824" s="95"/>
      <c r="F3824" s="95"/>
      <c r="G3824" s="95"/>
      <c r="H3824" s="95"/>
    </row>
    <row r="3825" spans="5:8" x14ac:dyDescent="0.2">
      <c r="E3825" s="95"/>
      <c r="F3825" s="95"/>
      <c r="G3825" s="95"/>
      <c r="H3825" s="95"/>
    </row>
    <row r="3826" spans="5:8" x14ac:dyDescent="0.2">
      <c r="E3826" s="95"/>
      <c r="F3826" s="95"/>
      <c r="G3826" s="95"/>
      <c r="H3826" s="95"/>
    </row>
    <row r="3827" spans="5:8" x14ac:dyDescent="0.2">
      <c r="E3827" s="95"/>
      <c r="F3827" s="95"/>
      <c r="G3827" s="95"/>
      <c r="H3827" s="95"/>
    </row>
    <row r="3828" spans="5:8" x14ac:dyDescent="0.2">
      <c r="E3828" s="95"/>
      <c r="F3828" s="95"/>
      <c r="G3828" s="95"/>
      <c r="H3828" s="95"/>
    </row>
    <row r="3829" spans="5:8" x14ac:dyDescent="0.2">
      <c r="E3829" s="95"/>
      <c r="F3829" s="95"/>
      <c r="G3829" s="95"/>
      <c r="H3829" s="95"/>
    </row>
    <row r="3830" spans="5:8" x14ac:dyDescent="0.2">
      <c r="E3830" s="95"/>
      <c r="F3830" s="95"/>
      <c r="G3830" s="95"/>
      <c r="H3830" s="95"/>
    </row>
    <row r="3831" spans="5:8" x14ac:dyDescent="0.2">
      <c r="E3831" s="95"/>
      <c r="F3831" s="95"/>
      <c r="G3831" s="95"/>
      <c r="H3831" s="95"/>
    </row>
    <row r="3832" spans="5:8" x14ac:dyDescent="0.2">
      <c r="E3832" s="95"/>
      <c r="F3832" s="95"/>
      <c r="G3832" s="95"/>
      <c r="H3832" s="95"/>
    </row>
    <row r="3833" spans="5:8" x14ac:dyDescent="0.2">
      <c r="E3833" s="95"/>
      <c r="F3833" s="95"/>
      <c r="G3833" s="95"/>
      <c r="H3833" s="95"/>
    </row>
    <row r="3834" spans="5:8" x14ac:dyDescent="0.2">
      <c r="E3834" s="95"/>
      <c r="F3834" s="95"/>
      <c r="G3834" s="95"/>
      <c r="H3834" s="95"/>
    </row>
    <row r="3835" spans="5:8" x14ac:dyDescent="0.2">
      <c r="E3835" s="95"/>
      <c r="F3835" s="95"/>
      <c r="G3835" s="95"/>
      <c r="H3835" s="95"/>
    </row>
    <row r="3836" spans="5:8" x14ac:dyDescent="0.2">
      <c r="E3836" s="95"/>
      <c r="F3836" s="95"/>
      <c r="G3836" s="95"/>
      <c r="H3836" s="95"/>
    </row>
    <row r="3837" spans="5:8" x14ac:dyDescent="0.2">
      <c r="E3837" s="95"/>
      <c r="F3837" s="95"/>
      <c r="G3837" s="95"/>
      <c r="H3837" s="95"/>
    </row>
    <row r="3838" spans="5:8" x14ac:dyDescent="0.2">
      <c r="E3838" s="95"/>
      <c r="F3838" s="95"/>
      <c r="G3838" s="95"/>
      <c r="H3838" s="95"/>
    </row>
    <row r="3839" spans="5:8" x14ac:dyDescent="0.2">
      <c r="E3839" s="95"/>
      <c r="F3839" s="95"/>
      <c r="G3839" s="95"/>
      <c r="H3839" s="95"/>
    </row>
    <row r="3840" spans="5:8" x14ac:dyDescent="0.2">
      <c r="E3840" s="95"/>
      <c r="F3840" s="95"/>
      <c r="G3840" s="95"/>
      <c r="H3840" s="95"/>
    </row>
    <row r="3841" spans="5:8" x14ac:dyDescent="0.2">
      <c r="E3841" s="95"/>
      <c r="F3841" s="95"/>
      <c r="G3841" s="95"/>
      <c r="H3841" s="95"/>
    </row>
    <row r="3842" spans="5:8" x14ac:dyDescent="0.2">
      <c r="E3842" s="95"/>
      <c r="F3842" s="95"/>
      <c r="G3842" s="95"/>
      <c r="H3842" s="95"/>
    </row>
    <row r="3843" spans="5:8" x14ac:dyDescent="0.2">
      <c r="E3843" s="95"/>
      <c r="F3843" s="95"/>
      <c r="G3843" s="95"/>
      <c r="H3843" s="95"/>
    </row>
    <row r="3844" spans="5:8" x14ac:dyDescent="0.2">
      <c r="E3844" s="95"/>
      <c r="F3844" s="95"/>
      <c r="G3844" s="95"/>
      <c r="H3844" s="95"/>
    </row>
    <row r="3845" spans="5:8" x14ac:dyDescent="0.2">
      <c r="E3845" s="95"/>
      <c r="F3845" s="95"/>
      <c r="G3845" s="95"/>
      <c r="H3845" s="95"/>
    </row>
    <row r="3846" spans="5:8" x14ac:dyDescent="0.2">
      <c r="E3846" s="95"/>
      <c r="F3846" s="95"/>
      <c r="G3846" s="95"/>
      <c r="H3846" s="95"/>
    </row>
    <row r="3847" spans="5:8" x14ac:dyDescent="0.2">
      <c r="E3847" s="95"/>
      <c r="F3847" s="95"/>
      <c r="G3847" s="95"/>
      <c r="H3847" s="95"/>
    </row>
    <row r="3848" spans="5:8" x14ac:dyDescent="0.2">
      <c r="E3848" s="95"/>
      <c r="F3848" s="95"/>
      <c r="G3848" s="95"/>
      <c r="H3848" s="95"/>
    </row>
    <row r="3849" spans="5:8" x14ac:dyDescent="0.2">
      <c r="E3849" s="95"/>
      <c r="F3849" s="95"/>
      <c r="G3849" s="95"/>
      <c r="H3849" s="95"/>
    </row>
    <row r="3850" spans="5:8" x14ac:dyDescent="0.2">
      <c r="E3850" s="95"/>
      <c r="F3850" s="95"/>
      <c r="G3850" s="95"/>
      <c r="H3850" s="95"/>
    </row>
    <row r="3851" spans="5:8" x14ac:dyDescent="0.2">
      <c r="E3851" s="95"/>
      <c r="F3851" s="95"/>
      <c r="G3851" s="95"/>
      <c r="H3851" s="95"/>
    </row>
    <row r="3852" spans="5:8" x14ac:dyDescent="0.2">
      <c r="E3852" s="95"/>
      <c r="F3852" s="95"/>
      <c r="G3852" s="95"/>
      <c r="H3852" s="95"/>
    </row>
    <row r="3853" spans="5:8" x14ac:dyDescent="0.2">
      <c r="E3853" s="95"/>
      <c r="F3853" s="95"/>
      <c r="G3853" s="95"/>
      <c r="H3853" s="95"/>
    </row>
    <row r="3854" spans="5:8" x14ac:dyDescent="0.2">
      <c r="E3854" s="95"/>
      <c r="F3854" s="95"/>
      <c r="G3854" s="95"/>
      <c r="H3854" s="95"/>
    </row>
    <row r="3855" spans="5:8" x14ac:dyDescent="0.2">
      <c r="E3855" s="95"/>
      <c r="F3855" s="95"/>
      <c r="G3855" s="95"/>
      <c r="H3855" s="95"/>
    </row>
    <row r="3856" spans="5:8" x14ac:dyDescent="0.2">
      <c r="E3856" s="95"/>
      <c r="F3856" s="95"/>
      <c r="G3856" s="95"/>
      <c r="H3856" s="95"/>
    </row>
    <row r="3857" spans="5:8" x14ac:dyDescent="0.2">
      <c r="E3857" s="95"/>
      <c r="F3857" s="95"/>
      <c r="G3857" s="95"/>
      <c r="H3857" s="95"/>
    </row>
    <row r="3858" spans="5:8" x14ac:dyDescent="0.2">
      <c r="E3858" s="95"/>
      <c r="F3858" s="95"/>
      <c r="G3858" s="95"/>
      <c r="H3858" s="95"/>
    </row>
    <row r="3859" spans="5:8" x14ac:dyDescent="0.2">
      <c r="E3859" s="95"/>
      <c r="F3859" s="95"/>
      <c r="G3859" s="95"/>
      <c r="H3859" s="95"/>
    </row>
    <row r="3860" spans="5:8" x14ac:dyDescent="0.2">
      <c r="E3860" s="95"/>
      <c r="F3860" s="95"/>
      <c r="G3860" s="95"/>
      <c r="H3860" s="95"/>
    </row>
    <row r="3861" spans="5:8" x14ac:dyDescent="0.2">
      <c r="E3861" s="95"/>
      <c r="F3861" s="95"/>
      <c r="G3861" s="95"/>
      <c r="H3861" s="95"/>
    </row>
    <row r="3862" spans="5:8" x14ac:dyDescent="0.2">
      <c r="E3862" s="95"/>
      <c r="F3862" s="95"/>
      <c r="G3862" s="95"/>
      <c r="H3862" s="95"/>
    </row>
    <row r="3863" spans="5:8" x14ac:dyDescent="0.2">
      <c r="E3863" s="95"/>
      <c r="F3863" s="95"/>
      <c r="G3863" s="95"/>
      <c r="H3863" s="95"/>
    </row>
    <row r="3864" spans="5:8" x14ac:dyDescent="0.2">
      <c r="E3864" s="95"/>
      <c r="F3864" s="95"/>
      <c r="G3864" s="95"/>
      <c r="H3864" s="95"/>
    </row>
    <row r="3865" spans="5:8" x14ac:dyDescent="0.2">
      <c r="E3865" s="95"/>
      <c r="F3865" s="95"/>
      <c r="G3865" s="95"/>
      <c r="H3865" s="95"/>
    </row>
    <row r="3866" spans="5:8" x14ac:dyDescent="0.2">
      <c r="E3866" s="95"/>
      <c r="F3866" s="95"/>
      <c r="G3866" s="95"/>
      <c r="H3866" s="95"/>
    </row>
    <row r="3867" spans="5:8" x14ac:dyDescent="0.2">
      <c r="E3867" s="95"/>
      <c r="F3867" s="95"/>
      <c r="G3867" s="95"/>
      <c r="H3867" s="95"/>
    </row>
    <row r="3868" spans="5:8" x14ac:dyDescent="0.2">
      <c r="E3868" s="95"/>
      <c r="F3868" s="95"/>
      <c r="G3868" s="95"/>
      <c r="H3868" s="95"/>
    </row>
    <row r="3869" spans="5:8" x14ac:dyDescent="0.2">
      <c r="E3869" s="95"/>
      <c r="F3869" s="95"/>
      <c r="G3869" s="95"/>
      <c r="H3869" s="95"/>
    </row>
    <row r="3870" spans="5:8" x14ac:dyDescent="0.2">
      <c r="E3870" s="95"/>
      <c r="F3870" s="95"/>
      <c r="G3870" s="95"/>
      <c r="H3870" s="95"/>
    </row>
    <row r="3871" spans="5:8" x14ac:dyDescent="0.2">
      <c r="E3871" s="95"/>
      <c r="F3871" s="95"/>
      <c r="G3871" s="95"/>
      <c r="H3871" s="95"/>
    </row>
    <row r="3872" spans="5:8" x14ac:dyDescent="0.2">
      <c r="E3872" s="95"/>
      <c r="F3872" s="95"/>
      <c r="G3872" s="95"/>
      <c r="H3872" s="95"/>
    </row>
    <row r="3873" spans="5:8" x14ac:dyDescent="0.2">
      <c r="E3873" s="95"/>
      <c r="F3873" s="95"/>
      <c r="G3873" s="95"/>
      <c r="H3873" s="95"/>
    </row>
    <row r="3874" spans="5:8" x14ac:dyDescent="0.2">
      <c r="E3874" s="95"/>
      <c r="F3874" s="95"/>
      <c r="G3874" s="95"/>
      <c r="H3874" s="95"/>
    </row>
    <row r="3875" spans="5:8" x14ac:dyDescent="0.2">
      <c r="E3875" s="95"/>
      <c r="F3875" s="95"/>
      <c r="G3875" s="95"/>
      <c r="H3875" s="95"/>
    </row>
    <row r="3876" spans="5:8" x14ac:dyDescent="0.2">
      <c r="E3876" s="95"/>
      <c r="F3876" s="95"/>
      <c r="G3876" s="95"/>
      <c r="H3876" s="95"/>
    </row>
    <row r="3877" spans="5:8" x14ac:dyDescent="0.2">
      <c r="E3877" s="95"/>
      <c r="F3877" s="95"/>
      <c r="G3877" s="95"/>
      <c r="H3877" s="95"/>
    </row>
    <row r="3878" spans="5:8" x14ac:dyDescent="0.2">
      <c r="E3878" s="95"/>
      <c r="F3878" s="95"/>
      <c r="G3878" s="95"/>
      <c r="H3878" s="95"/>
    </row>
    <row r="3879" spans="5:8" x14ac:dyDescent="0.2">
      <c r="E3879" s="95"/>
      <c r="F3879" s="95"/>
      <c r="G3879" s="95"/>
      <c r="H3879" s="95"/>
    </row>
    <row r="3880" spans="5:8" x14ac:dyDescent="0.2">
      <c r="E3880" s="95"/>
      <c r="F3880" s="95"/>
      <c r="G3880" s="95"/>
      <c r="H3880" s="95"/>
    </row>
    <row r="3881" spans="5:8" x14ac:dyDescent="0.2">
      <c r="E3881" s="95"/>
      <c r="F3881" s="95"/>
      <c r="G3881" s="95"/>
      <c r="H3881" s="95"/>
    </row>
    <row r="3882" spans="5:8" x14ac:dyDescent="0.2">
      <c r="E3882" s="95"/>
      <c r="F3882" s="95"/>
      <c r="G3882" s="95"/>
      <c r="H3882" s="95"/>
    </row>
    <row r="3883" spans="5:8" x14ac:dyDescent="0.2">
      <c r="E3883" s="95"/>
      <c r="F3883" s="95"/>
      <c r="G3883" s="95"/>
      <c r="H3883" s="95"/>
    </row>
    <row r="3884" spans="5:8" x14ac:dyDescent="0.2">
      <c r="E3884" s="95"/>
      <c r="F3884" s="95"/>
      <c r="G3884" s="95"/>
      <c r="H3884" s="95"/>
    </row>
    <row r="3885" spans="5:8" x14ac:dyDescent="0.2">
      <c r="E3885" s="95"/>
      <c r="F3885" s="95"/>
      <c r="G3885" s="95"/>
      <c r="H3885" s="95"/>
    </row>
    <row r="3886" spans="5:8" x14ac:dyDescent="0.2">
      <c r="E3886" s="95"/>
      <c r="F3886" s="95"/>
      <c r="G3886" s="95"/>
      <c r="H3886" s="95"/>
    </row>
    <row r="3887" spans="5:8" x14ac:dyDescent="0.2">
      <c r="E3887" s="95"/>
      <c r="F3887" s="95"/>
      <c r="G3887" s="95"/>
      <c r="H3887" s="95"/>
    </row>
    <row r="3888" spans="5:8" x14ac:dyDescent="0.2">
      <c r="E3888" s="95"/>
      <c r="F3888" s="95"/>
      <c r="G3888" s="95"/>
      <c r="H3888" s="95"/>
    </row>
    <row r="3889" spans="5:8" x14ac:dyDescent="0.2">
      <c r="E3889" s="95"/>
      <c r="F3889" s="95"/>
      <c r="G3889" s="95"/>
      <c r="H3889" s="95"/>
    </row>
    <row r="3890" spans="5:8" x14ac:dyDescent="0.2">
      <c r="E3890" s="95"/>
      <c r="F3890" s="95"/>
      <c r="G3890" s="95"/>
      <c r="H3890" s="95"/>
    </row>
    <row r="3891" spans="5:8" x14ac:dyDescent="0.2">
      <c r="E3891" s="95"/>
      <c r="F3891" s="95"/>
      <c r="G3891" s="95"/>
      <c r="H3891" s="95"/>
    </row>
    <row r="3892" spans="5:8" x14ac:dyDescent="0.2">
      <c r="E3892" s="95"/>
      <c r="F3892" s="95"/>
      <c r="G3892" s="95"/>
      <c r="H3892" s="95"/>
    </row>
    <row r="3893" spans="5:8" x14ac:dyDescent="0.2">
      <c r="E3893" s="95"/>
      <c r="F3893" s="95"/>
      <c r="G3893" s="95"/>
      <c r="H3893" s="95"/>
    </row>
    <row r="3894" spans="5:8" x14ac:dyDescent="0.2">
      <c r="E3894" s="95"/>
      <c r="F3894" s="95"/>
      <c r="G3894" s="95"/>
      <c r="H3894" s="95"/>
    </row>
    <row r="3895" spans="5:8" x14ac:dyDescent="0.2">
      <c r="E3895" s="95"/>
      <c r="F3895" s="95"/>
      <c r="G3895" s="95"/>
      <c r="H3895" s="95"/>
    </row>
    <row r="3896" spans="5:8" x14ac:dyDescent="0.2">
      <c r="E3896" s="95"/>
      <c r="F3896" s="95"/>
      <c r="G3896" s="95"/>
      <c r="H3896" s="95"/>
    </row>
    <row r="3897" spans="5:8" x14ac:dyDescent="0.2">
      <c r="E3897" s="95"/>
      <c r="F3897" s="95"/>
      <c r="G3897" s="95"/>
      <c r="H3897" s="95"/>
    </row>
    <row r="3898" spans="5:8" x14ac:dyDescent="0.2">
      <c r="E3898" s="95"/>
      <c r="F3898" s="95"/>
      <c r="G3898" s="95"/>
      <c r="H3898" s="95"/>
    </row>
    <row r="3899" spans="5:8" x14ac:dyDescent="0.2">
      <c r="E3899" s="95"/>
      <c r="F3899" s="95"/>
      <c r="G3899" s="95"/>
      <c r="H3899" s="95"/>
    </row>
    <row r="3900" spans="5:8" x14ac:dyDescent="0.2">
      <c r="E3900" s="95"/>
      <c r="F3900" s="95"/>
      <c r="G3900" s="95"/>
      <c r="H3900" s="95"/>
    </row>
    <row r="3901" spans="5:8" x14ac:dyDescent="0.2">
      <c r="E3901" s="95"/>
      <c r="F3901" s="95"/>
      <c r="G3901" s="95"/>
      <c r="H3901" s="95"/>
    </row>
    <row r="3902" spans="5:8" x14ac:dyDescent="0.2">
      <c r="E3902" s="95"/>
      <c r="F3902" s="95"/>
      <c r="G3902" s="95"/>
      <c r="H3902" s="95"/>
    </row>
    <row r="3903" spans="5:8" x14ac:dyDescent="0.2">
      <c r="E3903" s="95"/>
      <c r="F3903" s="95"/>
      <c r="G3903" s="95"/>
      <c r="H3903" s="95"/>
    </row>
    <row r="3904" spans="5:8" x14ac:dyDescent="0.2">
      <c r="E3904" s="95"/>
      <c r="F3904" s="95"/>
      <c r="G3904" s="95"/>
      <c r="H3904" s="95"/>
    </row>
    <row r="3905" spans="5:8" x14ac:dyDescent="0.2">
      <c r="E3905" s="95"/>
      <c r="F3905" s="95"/>
      <c r="G3905" s="95"/>
      <c r="H3905" s="95"/>
    </row>
    <row r="3906" spans="5:8" x14ac:dyDescent="0.2">
      <c r="E3906" s="95"/>
      <c r="F3906" s="95"/>
      <c r="G3906" s="95"/>
      <c r="H3906" s="95"/>
    </row>
    <row r="3907" spans="5:8" x14ac:dyDescent="0.2">
      <c r="E3907" s="95"/>
      <c r="F3907" s="95"/>
      <c r="G3907" s="95"/>
      <c r="H3907" s="95"/>
    </row>
    <row r="3908" spans="5:8" x14ac:dyDescent="0.2">
      <c r="E3908" s="95"/>
      <c r="F3908" s="95"/>
      <c r="G3908" s="95"/>
      <c r="H3908" s="95"/>
    </row>
    <row r="3909" spans="5:8" x14ac:dyDescent="0.2">
      <c r="E3909" s="95"/>
      <c r="F3909" s="95"/>
      <c r="G3909" s="95"/>
      <c r="H3909" s="95"/>
    </row>
    <row r="3910" spans="5:8" x14ac:dyDescent="0.2">
      <c r="E3910" s="95"/>
      <c r="F3910" s="95"/>
      <c r="G3910" s="95"/>
      <c r="H3910" s="95"/>
    </row>
    <row r="3911" spans="5:8" x14ac:dyDescent="0.2">
      <c r="E3911" s="95"/>
      <c r="F3911" s="95"/>
      <c r="G3911" s="95"/>
      <c r="H3911" s="95"/>
    </row>
    <row r="3912" spans="5:8" x14ac:dyDescent="0.2">
      <c r="E3912" s="95"/>
      <c r="F3912" s="95"/>
      <c r="G3912" s="95"/>
      <c r="H3912" s="95"/>
    </row>
    <row r="3913" spans="5:8" x14ac:dyDescent="0.2">
      <c r="E3913" s="95"/>
      <c r="F3913" s="95"/>
      <c r="G3913" s="95"/>
      <c r="H3913" s="95"/>
    </row>
    <row r="3914" spans="5:8" x14ac:dyDescent="0.2">
      <c r="E3914" s="95"/>
      <c r="F3914" s="95"/>
      <c r="G3914" s="95"/>
      <c r="H3914" s="95"/>
    </row>
    <row r="3915" spans="5:8" x14ac:dyDescent="0.2">
      <c r="E3915" s="95"/>
      <c r="F3915" s="95"/>
      <c r="G3915" s="95"/>
      <c r="H3915" s="95"/>
    </row>
    <row r="3916" spans="5:8" x14ac:dyDescent="0.2">
      <c r="E3916" s="95"/>
      <c r="F3916" s="95"/>
      <c r="G3916" s="95"/>
      <c r="H3916" s="95"/>
    </row>
    <row r="3917" spans="5:8" x14ac:dyDescent="0.2">
      <c r="E3917" s="95"/>
      <c r="F3917" s="95"/>
      <c r="G3917" s="95"/>
      <c r="H3917" s="95"/>
    </row>
    <row r="3918" spans="5:8" x14ac:dyDescent="0.2">
      <c r="E3918" s="95"/>
      <c r="F3918" s="95"/>
      <c r="G3918" s="95"/>
      <c r="H3918" s="95"/>
    </row>
    <row r="3919" spans="5:8" x14ac:dyDescent="0.2">
      <c r="E3919" s="95"/>
      <c r="F3919" s="95"/>
      <c r="G3919" s="95"/>
      <c r="H3919" s="95"/>
    </row>
    <row r="3920" spans="5:8" x14ac:dyDescent="0.2">
      <c r="E3920" s="95"/>
      <c r="F3920" s="95"/>
      <c r="G3920" s="95"/>
      <c r="H3920" s="95"/>
    </row>
    <row r="3921" spans="5:8" x14ac:dyDescent="0.2">
      <c r="E3921" s="95"/>
      <c r="F3921" s="95"/>
      <c r="G3921" s="95"/>
      <c r="H3921" s="95"/>
    </row>
    <row r="3922" spans="5:8" x14ac:dyDescent="0.2">
      <c r="E3922" s="95"/>
      <c r="F3922" s="95"/>
      <c r="G3922" s="95"/>
      <c r="H3922" s="95"/>
    </row>
    <row r="3923" spans="5:8" x14ac:dyDescent="0.2">
      <c r="E3923" s="95"/>
      <c r="F3923" s="95"/>
      <c r="G3923" s="95"/>
      <c r="H3923" s="95"/>
    </row>
    <row r="3924" spans="5:8" x14ac:dyDescent="0.2">
      <c r="E3924" s="95"/>
      <c r="F3924" s="95"/>
      <c r="G3924" s="95"/>
      <c r="H3924" s="95"/>
    </row>
    <row r="3925" spans="5:8" x14ac:dyDescent="0.2">
      <c r="E3925" s="95"/>
      <c r="F3925" s="95"/>
      <c r="G3925" s="95"/>
      <c r="H3925" s="95"/>
    </row>
    <row r="3926" spans="5:8" x14ac:dyDescent="0.2">
      <c r="E3926" s="95"/>
      <c r="F3926" s="95"/>
      <c r="G3926" s="95"/>
      <c r="H3926" s="95"/>
    </row>
    <row r="3927" spans="5:8" x14ac:dyDescent="0.2">
      <c r="E3927" s="95"/>
      <c r="F3927" s="95"/>
      <c r="G3927" s="95"/>
      <c r="H3927" s="95"/>
    </row>
    <row r="3928" spans="5:8" x14ac:dyDescent="0.2">
      <c r="E3928" s="95"/>
      <c r="F3928" s="95"/>
      <c r="G3928" s="95"/>
      <c r="H3928" s="95"/>
    </row>
    <row r="3929" spans="5:8" x14ac:dyDescent="0.2">
      <c r="E3929" s="95"/>
      <c r="F3929" s="95"/>
      <c r="G3929" s="95"/>
      <c r="H3929" s="95"/>
    </row>
    <row r="3930" spans="5:8" x14ac:dyDescent="0.2">
      <c r="E3930" s="95"/>
      <c r="F3930" s="95"/>
      <c r="G3930" s="95"/>
      <c r="H3930" s="95"/>
    </row>
    <row r="3931" spans="5:8" x14ac:dyDescent="0.2">
      <c r="E3931" s="95"/>
      <c r="F3931" s="95"/>
      <c r="G3931" s="95"/>
      <c r="H3931" s="95"/>
    </row>
    <row r="3932" spans="5:8" x14ac:dyDescent="0.2">
      <c r="E3932" s="95"/>
      <c r="F3932" s="95"/>
      <c r="G3932" s="95"/>
      <c r="H3932" s="95"/>
    </row>
    <row r="3933" spans="5:8" x14ac:dyDescent="0.2">
      <c r="E3933" s="95"/>
      <c r="F3933" s="95"/>
      <c r="G3933" s="95"/>
      <c r="H3933" s="95"/>
    </row>
    <row r="3934" spans="5:8" x14ac:dyDescent="0.2">
      <c r="E3934" s="95"/>
      <c r="F3934" s="95"/>
      <c r="G3934" s="95"/>
      <c r="H3934" s="95"/>
    </row>
    <row r="3935" spans="5:8" x14ac:dyDescent="0.2">
      <c r="E3935" s="95"/>
      <c r="F3935" s="95"/>
      <c r="G3935" s="95"/>
      <c r="H3935" s="95"/>
    </row>
    <row r="3936" spans="5:8" x14ac:dyDescent="0.2">
      <c r="E3936" s="95"/>
      <c r="F3936" s="95"/>
      <c r="G3936" s="95"/>
      <c r="H3936" s="95"/>
    </row>
    <row r="3937" spans="5:8" x14ac:dyDescent="0.2">
      <c r="E3937" s="95"/>
      <c r="F3937" s="95"/>
      <c r="G3937" s="95"/>
      <c r="H3937" s="95"/>
    </row>
    <row r="3938" spans="5:8" x14ac:dyDescent="0.2">
      <c r="E3938" s="95"/>
      <c r="F3938" s="95"/>
      <c r="G3938" s="95"/>
      <c r="H3938" s="95"/>
    </row>
    <row r="3939" spans="5:8" x14ac:dyDescent="0.2">
      <c r="E3939" s="95"/>
      <c r="F3939" s="95"/>
      <c r="G3939" s="95"/>
      <c r="H3939" s="95"/>
    </row>
    <row r="3940" spans="5:8" x14ac:dyDescent="0.2">
      <c r="E3940" s="95"/>
      <c r="F3940" s="95"/>
      <c r="G3940" s="95"/>
      <c r="H3940" s="95"/>
    </row>
    <row r="3941" spans="5:8" x14ac:dyDescent="0.2">
      <c r="E3941" s="95"/>
      <c r="F3941" s="95"/>
      <c r="G3941" s="95"/>
      <c r="H3941" s="95"/>
    </row>
    <row r="3942" spans="5:8" x14ac:dyDescent="0.2">
      <c r="E3942" s="95"/>
      <c r="F3942" s="95"/>
      <c r="G3942" s="95"/>
      <c r="H3942" s="95"/>
    </row>
    <row r="3943" spans="5:8" x14ac:dyDescent="0.2">
      <c r="E3943" s="95"/>
      <c r="F3943" s="95"/>
      <c r="G3943" s="95"/>
      <c r="H3943" s="95"/>
    </row>
    <row r="3944" spans="5:8" x14ac:dyDescent="0.2">
      <c r="E3944" s="95"/>
      <c r="F3944" s="95"/>
      <c r="G3944" s="95"/>
      <c r="H3944" s="95"/>
    </row>
    <row r="3945" spans="5:8" x14ac:dyDescent="0.2">
      <c r="E3945" s="95"/>
      <c r="F3945" s="95"/>
      <c r="G3945" s="95"/>
      <c r="H3945" s="95"/>
    </row>
    <row r="3946" spans="5:8" x14ac:dyDescent="0.2">
      <c r="E3946" s="95"/>
      <c r="F3946" s="95"/>
      <c r="G3946" s="95"/>
      <c r="H3946" s="95"/>
    </row>
    <row r="3947" spans="5:8" x14ac:dyDescent="0.2">
      <c r="E3947" s="95"/>
      <c r="F3947" s="95"/>
      <c r="G3947" s="95"/>
      <c r="H3947" s="95"/>
    </row>
    <row r="3948" spans="5:8" x14ac:dyDescent="0.2">
      <c r="E3948" s="95"/>
      <c r="F3948" s="95"/>
      <c r="G3948" s="95"/>
      <c r="H3948" s="95"/>
    </row>
    <row r="3949" spans="5:8" x14ac:dyDescent="0.2">
      <c r="E3949" s="95"/>
      <c r="F3949" s="95"/>
      <c r="G3949" s="95"/>
      <c r="H3949" s="95"/>
    </row>
    <row r="3950" spans="5:8" x14ac:dyDescent="0.2">
      <c r="E3950" s="95"/>
      <c r="F3950" s="95"/>
      <c r="G3950" s="95"/>
      <c r="H3950" s="95"/>
    </row>
    <row r="3951" spans="5:8" x14ac:dyDescent="0.2">
      <c r="E3951" s="95"/>
      <c r="F3951" s="95"/>
      <c r="G3951" s="95"/>
      <c r="H3951" s="95"/>
    </row>
    <row r="3952" spans="5:8" x14ac:dyDescent="0.2">
      <c r="E3952" s="95"/>
      <c r="F3952" s="95"/>
      <c r="G3952" s="95"/>
      <c r="H3952" s="95"/>
    </row>
    <row r="3953" spans="5:8" x14ac:dyDescent="0.2">
      <c r="E3953" s="95"/>
      <c r="F3953" s="95"/>
      <c r="G3953" s="95"/>
      <c r="H3953" s="95"/>
    </row>
    <row r="3954" spans="5:8" x14ac:dyDescent="0.2">
      <c r="E3954" s="95"/>
      <c r="F3954" s="95"/>
      <c r="G3954" s="95"/>
      <c r="H3954" s="95"/>
    </row>
    <row r="3955" spans="5:8" x14ac:dyDescent="0.2">
      <c r="E3955" s="95"/>
      <c r="F3955" s="95"/>
      <c r="G3955" s="95"/>
      <c r="H3955" s="95"/>
    </row>
    <row r="3956" spans="5:8" x14ac:dyDescent="0.2">
      <c r="E3956" s="95"/>
      <c r="F3956" s="95"/>
      <c r="G3956" s="95"/>
      <c r="H3956" s="95"/>
    </row>
    <row r="3957" spans="5:8" x14ac:dyDescent="0.2">
      <c r="E3957" s="95"/>
      <c r="F3957" s="95"/>
      <c r="G3957" s="95"/>
      <c r="H3957" s="95"/>
    </row>
    <row r="3958" spans="5:8" x14ac:dyDescent="0.2">
      <c r="E3958" s="95"/>
      <c r="F3958" s="95"/>
      <c r="G3958" s="95"/>
      <c r="H3958" s="95"/>
    </row>
    <row r="3959" spans="5:8" x14ac:dyDescent="0.2">
      <c r="E3959" s="95"/>
      <c r="F3959" s="95"/>
      <c r="G3959" s="95"/>
      <c r="H3959" s="95"/>
    </row>
    <row r="3960" spans="5:8" x14ac:dyDescent="0.2">
      <c r="E3960" s="95"/>
      <c r="F3960" s="95"/>
      <c r="G3960" s="95"/>
      <c r="H3960" s="95"/>
    </row>
    <row r="3961" spans="5:8" x14ac:dyDescent="0.2">
      <c r="E3961" s="95"/>
      <c r="F3961" s="95"/>
      <c r="G3961" s="95"/>
      <c r="H3961" s="95"/>
    </row>
    <row r="3962" spans="5:8" x14ac:dyDescent="0.2">
      <c r="E3962" s="95"/>
      <c r="F3962" s="95"/>
      <c r="G3962" s="95"/>
      <c r="H3962" s="95"/>
    </row>
    <row r="3963" spans="5:8" x14ac:dyDescent="0.2">
      <c r="E3963" s="95"/>
      <c r="F3963" s="95"/>
      <c r="G3963" s="95"/>
      <c r="H3963" s="95"/>
    </row>
    <row r="3964" spans="5:8" x14ac:dyDescent="0.2">
      <c r="E3964" s="95"/>
      <c r="F3964" s="95"/>
      <c r="G3964" s="95"/>
      <c r="H3964" s="95"/>
    </row>
    <row r="3965" spans="5:8" x14ac:dyDescent="0.2">
      <c r="E3965" s="95"/>
      <c r="F3965" s="95"/>
      <c r="G3965" s="95"/>
      <c r="H3965" s="95"/>
    </row>
    <row r="3966" spans="5:8" x14ac:dyDescent="0.2">
      <c r="E3966" s="95"/>
      <c r="F3966" s="95"/>
      <c r="G3966" s="95"/>
      <c r="H3966" s="95"/>
    </row>
    <row r="3967" spans="5:8" x14ac:dyDescent="0.2">
      <c r="E3967" s="95"/>
      <c r="F3967" s="95"/>
      <c r="G3967" s="95"/>
      <c r="H3967" s="95"/>
    </row>
    <row r="3968" spans="5:8" x14ac:dyDescent="0.2">
      <c r="E3968" s="95"/>
      <c r="F3968" s="95"/>
      <c r="G3968" s="95"/>
      <c r="H3968" s="95"/>
    </row>
    <row r="3969" spans="5:8" x14ac:dyDescent="0.2">
      <c r="E3969" s="95"/>
      <c r="F3969" s="95"/>
      <c r="G3969" s="95"/>
      <c r="H3969" s="95"/>
    </row>
    <row r="3970" spans="5:8" x14ac:dyDescent="0.2">
      <c r="E3970" s="95"/>
      <c r="F3970" s="95"/>
      <c r="G3970" s="95"/>
      <c r="H3970" s="95"/>
    </row>
    <row r="3971" spans="5:8" x14ac:dyDescent="0.2">
      <c r="E3971" s="95"/>
      <c r="F3971" s="95"/>
      <c r="G3971" s="95"/>
      <c r="H3971" s="95"/>
    </row>
    <row r="3972" spans="5:8" x14ac:dyDescent="0.2">
      <c r="E3972" s="95"/>
      <c r="F3972" s="95"/>
      <c r="G3972" s="95"/>
      <c r="H3972" s="95"/>
    </row>
    <row r="3973" spans="5:8" x14ac:dyDescent="0.2">
      <c r="E3973" s="95"/>
      <c r="F3973" s="95"/>
      <c r="G3973" s="95"/>
      <c r="H3973" s="95"/>
    </row>
    <row r="3974" spans="5:8" x14ac:dyDescent="0.2">
      <c r="E3974" s="95"/>
      <c r="F3974" s="95"/>
      <c r="G3974" s="95"/>
      <c r="H3974" s="95"/>
    </row>
    <row r="3975" spans="5:8" x14ac:dyDescent="0.2">
      <c r="E3975" s="95"/>
      <c r="F3975" s="95"/>
      <c r="G3975" s="95"/>
      <c r="H3975" s="95"/>
    </row>
    <row r="3976" spans="5:8" x14ac:dyDescent="0.2">
      <c r="E3976" s="95"/>
      <c r="F3976" s="95"/>
      <c r="G3976" s="95"/>
      <c r="H3976" s="95"/>
    </row>
    <row r="3977" spans="5:8" x14ac:dyDescent="0.2">
      <c r="E3977" s="95"/>
      <c r="F3977" s="95"/>
      <c r="G3977" s="95"/>
      <c r="H3977" s="95"/>
    </row>
    <row r="3978" spans="5:8" x14ac:dyDescent="0.2">
      <c r="E3978" s="95"/>
      <c r="F3978" s="95"/>
      <c r="G3978" s="95"/>
      <c r="H3978" s="95"/>
    </row>
    <row r="3979" spans="5:8" x14ac:dyDescent="0.2">
      <c r="E3979" s="95"/>
      <c r="F3979" s="95"/>
      <c r="G3979" s="95"/>
      <c r="H3979" s="95"/>
    </row>
    <row r="3980" spans="5:8" x14ac:dyDescent="0.2">
      <c r="E3980" s="95"/>
      <c r="F3980" s="95"/>
      <c r="G3980" s="95"/>
      <c r="H3980" s="95"/>
    </row>
    <row r="3981" spans="5:8" x14ac:dyDescent="0.2">
      <c r="E3981" s="95"/>
      <c r="F3981" s="95"/>
      <c r="G3981" s="95"/>
      <c r="H3981" s="95"/>
    </row>
    <row r="3982" spans="5:8" x14ac:dyDescent="0.2">
      <c r="E3982" s="95"/>
      <c r="F3982" s="95"/>
      <c r="G3982" s="95"/>
      <c r="H3982" s="95"/>
    </row>
    <row r="3983" spans="5:8" x14ac:dyDescent="0.2">
      <c r="E3983" s="95"/>
      <c r="F3983" s="95"/>
      <c r="G3983" s="95"/>
      <c r="H3983" s="95"/>
    </row>
    <row r="3984" spans="5:8" x14ac:dyDescent="0.2">
      <c r="E3984" s="95"/>
      <c r="F3984" s="95"/>
      <c r="G3984" s="95"/>
      <c r="H3984" s="95"/>
    </row>
    <row r="3985" spans="5:8" x14ac:dyDescent="0.2">
      <c r="E3985" s="95"/>
      <c r="F3985" s="95"/>
      <c r="G3985" s="95"/>
      <c r="H3985" s="95"/>
    </row>
    <row r="3986" spans="5:8" x14ac:dyDescent="0.2">
      <c r="E3986" s="95"/>
      <c r="F3986" s="95"/>
      <c r="G3986" s="95"/>
      <c r="H3986" s="95"/>
    </row>
    <row r="3987" spans="5:8" x14ac:dyDescent="0.2">
      <c r="E3987" s="95"/>
      <c r="F3987" s="95"/>
      <c r="G3987" s="95"/>
      <c r="H3987" s="95"/>
    </row>
    <row r="3988" spans="5:8" x14ac:dyDescent="0.2">
      <c r="E3988" s="95"/>
      <c r="F3988" s="95"/>
      <c r="G3988" s="95"/>
      <c r="H3988" s="95"/>
    </row>
    <row r="3989" spans="5:8" x14ac:dyDescent="0.2">
      <c r="E3989" s="95"/>
      <c r="F3989" s="95"/>
      <c r="G3989" s="95"/>
      <c r="H3989" s="95"/>
    </row>
    <row r="3990" spans="5:8" x14ac:dyDescent="0.2">
      <c r="E3990" s="95"/>
      <c r="F3990" s="95"/>
      <c r="G3990" s="95"/>
      <c r="H3990" s="95"/>
    </row>
    <row r="3991" spans="5:8" x14ac:dyDescent="0.2">
      <c r="E3991" s="95"/>
      <c r="F3991" s="95"/>
      <c r="G3991" s="95"/>
      <c r="H3991" s="95"/>
    </row>
    <row r="3992" spans="5:8" x14ac:dyDescent="0.2">
      <c r="E3992" s="95"/>
      <c r="F3992" s="95"/>
      <c r="G3992" s="95"/>
      <c r="H3992" s="95"/>
    </row>
    <row r="3993" spans="5:8" x14ac:dyDescent="0.2">
      <c r="E3993" s="95"/>
      <c r="F3993" s="95"/>
      <c r="G3993" s="95"/>
      <c r="H3993" s="95"/>
    </row>
    <row r="3994" spans="5:8" x14ac:dyDescent="0.2">
      <c r="E3994" s="95"/>
      <c r="F3994" s="95"/>
      <c r="G3994" s="95"/>
      <c r="H3994" s="95"/>
    </row>
    <row r="3995" spans="5:8" x14ac:dyDescent="0.2">
      <c r="E3995" s="95"/>
      <c r="F3995" s="95"/>
      <c r="G3995" s="95"/>
      <c r="H3995" s="95"/>
    </row>
    <row r="3996" spans="5:8" x14ac:dyDescent="0.2">
      <c r="E3996" s="95"/>
      <c r="F3996" s="95"/>
      <c r="G3996" s="95"/>
      <c r="H3996" s="95"/>
    </row>
    <row r="3997" spans="5:8" x14ac:dyDescent="0.2">
      <c r="E3997" s="95"/>
      <c r="F3997" s="95"/>
      <c r="G3997" s="95"/>
      <c r="H3997" s="95"/>
    </row>
    <row r="3998" spans="5:8" x14ac:dyDescent="0.2">
      <c r="E3998" s="95"/>
      <c r="F3998" s="95"/>
      <c r="G3998" s="95"/>
      <c r="H3998" s="95"/>
    </row>
    <row r="3999" spans="5:8" x14ac:dyDescent="0.2">
      <c r="E3999" s="95"/>
      <c r="F3999" s="95"/>
      <c r="G3999" s="95"/>
      <c r="H3999" s="95"/>
    </row>
    <row r="4000" spans="5:8" x14ac:dyDescent="0.2">
      <c r="E4000" s="95"/>
      <c r="F4000" s="95"/>
      <c r="G4000" s="95"/>
      <c r="H4000" s="95"/>
    </row>
    <row r="4001" spans="5:8" x14ac:dyDescent="0.2">
      <c r="E4001" s="95"/>
      <c r="F4001" s="95"/>
      <c r="G4001" s="95"/>
      <c r="H4001" s="95"/>
    </row>
    <row r="4002" spans="5:8" x14ac:dyDescent="0.2">
      <c r="E4002" s="95"/>
      <c r="F4002" s="95"/>
      <c r="G4002" s="95"/>
      <c r="H4002" s="95"/>
    </row>
    <row r="4003" spans="5:8" x14ac:dyDescent="0.2">
      <c r="E4003" s="95"/>
      <c r="F4003" s="95"/>
      <c r="G4003" s="95"/>
      <c r="H4003" s="95"/>
    </row>
    <row r="4004" spans="5:8" x14ac:dyDescent="0.2">
      <c r="E4004" s="95"/>
      <c r="F4004" s="95"/>
      <c r="G4004" s="95"/>
      <c r="H4004" s="95"/>
    </row>
    <row r="4005" spans="5:8" x14ac:dyDescent="0.2">
      <c r="E4005" s="95"/>
      <c r="F4005" s="95"/>
      <c r="G4005" s="95"/>
      <c r="H4005" s="95"/>
    </row>
    <row r="4006" spans="5:8" x14ac:dyDescent="0.2">
      <c r="E4006" s="95"/>
      <c r="F4006" s="95"/>
      <c r="G4006" s="95"/>
      <c r="H4006" s="95"/>
    </row>
    <row r="4007" spans="5:8" x14ac:dyDescent="0.2">
      <c r="E4007" s="95"/>
      <c r="F4007" s="95"/>
      <c r="G4007" s="95"/>
      <c r="H4007" s="95"/>
    </row>
    <row r="4008" spans="5:8" x14ac:dyDescent="0.2">
      <c r="E4008" s="95"/>
      <c r="F4008" s="95"/>
      <c r="G4008" s="95"/>
      <c r="H4008" s="95"/>
    </row>
    <row r="4009" spans="5:8" x14ac:dyDescent="0.2">
      <c r="E4009" s="95"/>
      <c r="F4009" s="95"/>
      <c r="G4009" s="95"/>
      <c r="H4009" s="95"/>
    </row>
    <row r="4010" spans="5:8" x14ac:dyDescent="0.2">
      <c r="E4010" s="95"/>
      <c r="F4010" s="95"/>
      <c r="G4010" s="95"/>
      <c r="H4010" s="95"/>
    </row>
    <row r="4011" spans="5:8" x14ac:dyDescent="0.2">
      <c r="E4011" s="95"/>
      <c r="F4011" s="95"/>
      <c r="G4011" s="95"/>
      <c r="H4011" s="95"/>
    </row>
    <row r="4012" spans="5:8" x14ac:dyDescent="0.2">
      <c r="E4012" s="95"/>
      <c r="F4012" s="95"/>
      <c r="G4012" s="95"/>
      <c r="H4012" s="95"/>
    </row>
    <row r="4013" spans="5:8" x14ac:dyDescent="0.2">
      <c r="E4013" s="95"/>
      <c r="F4013" s="95"/>
      <c r="G4013" s="95"/>
      <c r="H4013" s="95"/>
    </row>
    <row r="4014" spans="5:8" x14ac:dyDescent="0.2">
      <c r="E4014" s="95"/>
      <c r="F4014" s="95"/>
      <c r="G4014" s="95"/>
      <c r="H4014" s="95"/>
    </row>
    <row r="4015" spans="5:8" x14ac:dyDescent="0.2">
      <c r="E4015" s="95"/>
      <c r="F4015" s="95"/>
      <c r="G4015" s="95"/>
      <c r="H4015" s="95"/>
    </row>
    <row r="4016" spans="5:8" x14ac:dyDescent="0.2">
      <c r="E4016" s="95"/>
      <c r="F4016" s="95"/>
      <c r="G4016" s="95"/>
      <c r="H4016" s="95"/>
    </row>
    <row r="4017" spans="5:8" x14ac:dyDescent="0.2">
      <c r="E4017" s="95"/>
      <c r="F4017" s="95"/>
      <c r="G4017" s="95"/>
      <c r="H4017" s="95"/>
    </row>
    <row r="4018" spans="5:8" x14ac:dyDescent="0.2">
      <c r="E4018" s="95"/>
      <c r="F4018" s="95"/>
      <c r="G4018" s="95"/>
      <c r="H4018" s="95"/>
    </row>
    <row r="4019" spans="5:8" x14ac:dyDescent="0.2">
      <c r="E4019" s="95"/>
      <c r="F4019" s="95"/>
      <c r="G4019" s="95"/>
      <c r="H4019" s="95"/>
    </row>
    <row r="4020" spans="5:8" x14ac:dyDescent="0.2">
      <c r="E4020" s="95"/>
      <c r="F4020" s="95"/>
      <c r="G4020" s="95"/>
      <c r="H4020" s="95"/>
    </row>
    <row r="4021" spans="5:8" x14ac:dyDescent="0.2">
      <c r="E4021" s="95"/>
      <c r="F4021" s="95"/>
      <c r="G4021" s="95"/>
      <c r="H4021" s="95"/>
    </row>
    <row r="4022" spans="5:8" x14ac:dyDescent="0.2">
      <c r="E4022" s="95"/>
      <c r="F4022" s="95"/>
      <c r="G4022" s="95"/>
      <c r="H4022" s="95"/>
    </row>
    <row r="4023" spans="5:8" x14ac:dyDescent="0.2">
      <c r="E4023" s="95"/>
      <c r="F4023" s="95"/>
      <c r="G4023" s="95"/>
      <c r="H4023" s="95"/>
    </row>
    <row r="4024" spans="5:8" x14ac:dyDescent="0.2">
      <c r="E4024" s="95"/>
      <c r="F4024" s="95"/>
      <c r="G4024" s="95"/>
      <c r="H4024" s="95"/>
    </row>
    <row r="4025" spans="5:8" x14ac:dyDescent="0.2">
      <c r="E4025" s="95"/>
      <c r="F4025" s="95"/>
      <c r="G4025" s="95"/>
      <c r="H4025" s="95"/>
    </row>
    <row r="4026" spans="5:8" x14ac:dyDescent="0.2">
      <c r="E4026" s="95"/>
      <c r="F4026" s="95"/>
      <c r="G4026" s="95"/>
      <c r="H4026" s="95"/>
    </row>
    <row r="4027" spans="5:8" x14ac:dyDescent="0.2">
      <c r="E4027" s="95"/>
      <c r="F4027" s="95"/>
      <c r="G4027" s="95"/>
      <c r="H4027" s="95"/>
    </row>
    <row r="4028" spans="5:8" x14ac:dyDescent="0.2">
      <c r="E4028" s="95"/>
      <c r="F4028" s="95"/>
      <c r="G4028" s="95"/>
      <c r="H4028" s="95"/>
    </row>
    <row r="4029" spans="5:8" x14ac:dyDescent="0.2">
      <c r="E4029" s="95"/>
      <c r="F4029" s="95"/>
      <c r="G4029" s="95"/>
      <c r="H4029" s="95"/>
    </row>
    <row r="4030" spans="5:8" x14ac:dyDescent="0.2">
      <c r="E4030" s="95"/>
      <c r="F4030" s="95"/>
      <c r="G4030" s="95"/>
      <c r="H4030" s="95"/>
    </row>
    <row r="4031" spans="5:8" x14ac:dyDescent="0.2">
      <c r="E4031" s="95"/>
      <c r="F4031" s="95"/>
      <c r="G4031" s="95"/>
      <c r="H4031" s="95"/>
    </row>
    <row r="4032" spans="5:8" x14ac:dyDescent="0.2">
      <c r="E4032" s="95"/>
      <c r="F4032" s="95"/>
      <c r="G4032" s="95"/>
      <c r="H4032" s="95"/>
    </row>
    <row r="4033" spans="5:8" x14ac:dyDescent="0.2">
      <c r="E4033" s="95"/>
      <c r="F4033" s="95"/>
      <c r="G4033" s="95"/>
      <c r="H4033" s="95"/>
    </row>
    <row r="4034" spans="5:8" x14ac:dyDescent="0.2">
      <c r="E4034" s="95"/>
      <c r="F4034" s="95"/>
      <c r="G4034" s="95"/>
      <c r="H4034" s="95"/>
    </row>
    <row r="4035" spans="5:8" x14ac:dyDescent="0.2">
      <c r="E4035" s="95"/>
      <c r="F4035" s="95"/>
      <c r="G4035" s="95"/>
      <c r="H4035" s="95"/>
    </row>
    <row r="4036" spans="5:8" x14ac:dyDescent="0.2">
      <c r="E4036" s="95"/>
      <c r="F4036" s="95"/>
      <c r="G4036" s="95"/>
      <c r="H4036" s="95"/>
    </row>
    <row r="4037" spans="5:8" x14ac:dyDescent="0.2">
      <c r="E4037" s="95"/>
      <c r="F4037" s="95"/>
      <c r="G4037" s="95"/>
      <c r="H4037" s="95"/>
    </row>
    <row r="4038" spans="5:8" x14ac:dyDescent="0.2">
      <c r="E4038" s="95"/>
      <c r="F4038" s="95"/>
      <c r="G4038" s="95"/>
      <c r="H4038" s="95"/>
    </row>
    <row r="4039" spans="5:8" x14ac:dyDescent="0.2">
      <c r="E4039" s="95"/>
      <c r="F4039" s="95"/>
      <c r="G4039" s="95"/>
      <c r="H4039" s="95"/>
    </row>
    <row r="4040" spans="5:8" x14ac:dyDescent="0.2">
      <c r="E4040" s="95"/>
      <c r="F4040" s="95"/>
      <c r="G4040" s="95"/>
      <c r="H4040" s="95"/>
    </row>
    <row r="4041" spans="5:8" x14ac:dyDescent="0.2">
      <c r="E4041" s="95"/>
      <c r="F4041" s="95"/>
      <c r="G4041" s="95"/>
      <c r="H4041" s="95"/>
    </row>
    <row r="4042" spans="5:8" x14ac:dyDescent="0.2">
      <c r="E4042" s="95"/>
      <c r="F4042" s="95"/>
      <c r="G4042" s="95"/>
      <c r="H4042" s="95"/>
    </row>
    <row r="4043" spans="5:8" x14ac:dyDescent="0.2">
      <c r="E4043" s="95"/>
      <c r="F4043" s="95"/>
      <c r="G4043" s="95"/>
      <c r="H4043" s="95"/>
    </row>
    <row r="4044" spans="5:8" x14ac:dyDescent="0.2">
      <c r="E4044" s="95"/>
      <c r="F4044" s="95"/>
      <c r="G4044" s="95"/>
      <c r="H4044" s="95"/>
    </row>
    <row r="4045" spans="5:8" x14ac:dyDescent="0.2">
      <c r="E4045" s="95"/>
      <c r="F4045" s="95"/>
      <c r="G4045" s="95"/>
      <c r="H4045" s="95"/>
    </row>
    <row r="4046" spans="5:8" x14ac:dyDescent="0.2">
      <c r="E4046" s="95"/>
      <c r="F4046" s="95"/>
      <c r="G4046" s="95"/>
      <c r="H4046" s="95"/>
    </row>
    <row r="4047" spans="5:8" x14ac:dyDescent="0.2">
      <c r="E4047" s="95"/>
      <c r="F4047" s="95"/>
      <c r="G4047" s="95"/>
      <c r="H4047" s="95"/>
    </row>
    <row r="4048" spans="5:8" x14ac:dyDescent="0.2">
      <c r="E4048" s="95"/>
      <c r="F4048" s="95"/>
      <c r="G4048" s="95"/>
      <c r="H4048" s="95"/>
    </row>
    <row r="4049" spans="5:8" x14ac:dyDescent="0.2">
      <c r="E4049" s="95"/>
      <c r="F4049" s="95"/>
      <c r="G4049" s="95"/>
      <c r="H4049" s="95"/>
    </row>
    <row r="4050" spans="5:8" x14ac:dyDescent="0.2">
      <c r="E4050" s="95"/>
      <c r="F4050" s="95"/>
      <c r="G4050" s="95"/>
      <c r="H4050" s="95"/>
    </row>
    <row r="4051" spans="5:8" x14ac:dyDescent="0.2">
      <c r="E4051" s="95"/>
      <c r="F4051" s="95"/>
      <c r="G4051" s="95"/>
      <c r="H4051" s="95"/>
    </row>
    <row r="4052" spans="5:8" x14ac:dyDescent="0.2">
      <c r="E4052" s="95"/>
      <c r="F4052" s="95"/>
      <c r="G4052" s="95"/>
      <c r="H4052" s="95"/>
    </row>
    <row r="4053" spans="5:8" x14ac:dyDescent="0.2">
      <c r="E4053" s="95"/>
      <c r="F4053" s="95"/>
      <c r="G4053" s="95"/>
      <c r="H4053" s="95"/>
    </row>
    <row r="4054" spans="5:8" x14ac:dyDescent="0.2">
      <c r="E4054" s="95"/>
      <c r="F4054" s="95"/>
      <c r="G4054" s="95"/>
      <c r="H4054" s="95"/>
    </row>
    <row r="4055" spans="5:8" x14ac:dyDescent="0.2">
      <c r="E4055" s="95"/>
      <c r="F4055" s="95"/>
      <c r="G4055" s="95"/>
      <c r="H4055" s="95"/>
    </row>
    <row r="4056" spans="5:8" x14ac:dyDescent="0.2">
      <c r="E4056" s="95"/>
      <c r="F4056" s="95"/>
      <c r="G4056" s="95"/>
      <c r="H4056" s="95"/>
    </row>
    <row r="4057" spans="5:8" x14ac:dyDescent="0.2">
      <c r="E4057" s="95"/>
      <c r="F4057" s="95"/>
      <c r="G4057" s="95"/>
      <c r="H4057" s="95"/>
    </row>
    <row r="4058" spans="5:8" x14ac:dyDescent="0.2">
      <c r="E4058" s="95"/>
      <c r="F4058" s="95"/>
      <c r="G4058" s="95"/>
      <c r="H4058" s="95"/>
    </row>
    <row r="4059" spans="5:8" x14ac:dyDescent="0.2">
      <c r="E4059" s="95"/>
      <c r="F4059" s="95"/>
      <c r="G4059" s="95"/>
      <c r="H4059" s="95"/>
    </row>
    <row r="4060" spans="5:8" x14ac:dyDescent="0.2">
      <c r="E4060" s="95"/>
      <c r="F4060" s="95"/>
      <c r="G4060" s="95"/>
      <c r="H4060" s="95"/>
    </row>
    <row r="4061" spans="5:8" x14ac:dyDescent="0.2">
      <c r="E4061" s="95"/>
      <c r="F4061" s="95"/>
      <c r="G4061" s="95"/>
      <c r="H4061" s="95"/>
    </row>
    <row r="4062" spans="5:8" x14ac:dyDescent="0.2">
      <c r="E4062" s="95"/>
      <c r="F4062" s="95"/>
      <c r="G4062" s="95"/>
      <c r="H4062" s="95"/>
    </row>
    <row r="4063" spans="5:8" x14ac:dyDescent="0.2">
      <c r="E4063" s="95"/>
      <c r="F4063" s="95"/>
      <c r="G4063" s="95"/>
      <c r="H4063" s="95"/>
    </row>
    <row r="4064" spans="5:8" x14ac:dyDescent="0.2">
      <c r="E4064" s="95"/>
      <c r="F4064" s="95"/>
      <c r="G4064" s="95"/>
      <c r="H4064" s="95"/>
    </row>
    <row r="4065" spans="5:8" x14ac:dyDescent="0.2">
      <c r="E4065" s="95"/>
      <c r="F4065" s="95"/>
      <c r="G4065" s="95"/>
      <c r="H4065" s="95"/>
    </row>
    <row r="4066" spans="5:8" x14ac:dyDescent="0.2">
      <c r="E4066" s="95"/>
      <c r="F4066" s="95"/>
      <c r="G4066" s="95"/>
      <c r="H4066" s="95"/>
    </row>
    <row r="4067" spans="5:8" x14ac:dyDescent="0.2">
      <c r="E4067" s="95"/>
      <c r="F4067" s="95"/>
      <c r="G4067" s="95"/>
      <c r="H4067" s="95"/>
    </row>
    <row r="4068" spans="5:8" x14ac:dyDescent="0.2">
      <c r="E4068" s="95"/>
      <c r="F4068" s="95"/>
      <c r="G4068" s="95"/>
      <c r="H4068" s="95"/>
    </row>
    <row r="4069" spans="5:8" x14ac:dyDescent="0.2">
      <c r="E4069" s="95"/>
      <c r="F4069" s="95"/>
      <c r="G4069" s="95"/>
      <c r="H4069" s="95"/>
    </row>
    <row r="4070" spans="5:8" x14ac:dyDescent="0.2">
      <c r="E4070" s="95"/>
      <c r="F4070" s="95"/>
      <c r="G4070" s="95"/>
      <c r="H4070" s="95"/>
    </row>
    <row r="4071" spans="5:8" x14ac:dyDescent="0.2">
      <c r="E4071" s="95"/>
      <c r="F4071" s="95"/>
      <c r="G4071" s="95"/>
      <c r="H4071" s="95"/>
    </row>
    <row r="4072" spans="5:8" x14ac:dyDescent="0.2">
      <c r="E4072" s="95"/>
      <c r="F4072" s="95"/>
      <c r="G4072" s="95"/>
      <c r="H4072" s="95"/>
    </row>
    <row r="4073" spans="5:8" x14ac:dyDescent="0.2">
      <c r="E4073" s="95"/>
      <c r="F4073" s="95"/>
      <c r="G4073" s="95"/>
      <c r="H4073" s="95"/>
    </row>
    <row r="4074" spans="5:8" x14ac:dyDescent="0.2">
      <c r="E4074" s="95"/>
      <c r="F4074" s="95"/>
      <c r="G4074" s="95"/>
      <c r="H4074" s="95"/>
    </row>
    <row r="4075" spans="5:8" x14ac:dyDescent="0.2">
      <c r="E4075" s="95"/>
      <c r="F4075" s="95"/>
      <c r="G4075" s="95"/>
      <c r="H4075" s="95"/>
    </row>
    <row r="4076" spans="5:8" x14ac:dyDescent="0.2">
      <c r="E4076" s="95"/>
      <c r="F4076" s="95"/>
      <c r="G4076" s="95"/>
      <c r="H4076" s="95"/>
    </row>
    <row r="4077" spans="5:8" x14ac:dyDescent="0.2">
      <c r="E4077" s="95"/>
      <c r="F4077" s="95"/>
      <c r="G4077" s="95"/>
      <c r="H4077" s="95"/>
    </row>
    <row r="4078" spans="5:8" x14ac:dyDescent="0.2">
      <c r="E4078" s="95"/>
      <c r="F4078" s="95"/>
      <c r="G4078" s="95"/>
      <c r="H4078" s="95"/>
    </row>
    <row r="4079" spans="5:8" x14ac:dyDescent="0.2">
      <c r="E4079" s="95"/>
      <c r="F4079" s="95"/>
      <c r="G4079" s="95"/>
      <c r="H4079" s="95"/>
    </row>
    <row r="4080" spans="5:8" x14ac:dyDescent="0.2">
      <c r="E4080" s="95"/>
      <c r="F4080" s="95"/>
      <c r="G4080" s="95"/>
      <c r="H4080" s="95"/>
    </row>
    <row r="4081" spans="5:8" x14ac:dyDescent="0.2">
      <c r="E4081" s="95"/>
      <c r="F4081" s="95"/>
      <c r="G4081" s="95"/>
      <c r="H4081" s="95"/>
    </row>
    <row r="4082" spans="5:8" x14ac:dyDescent="0.2">
      <c r="E4082" s="95"/>
      <c r="F4082" s="95"/>
      <c r="G4082" s="95"/>
      <c r="H4082" s="95"/>
    </row>
    <row r="4083" spans="5:8" x14ac:dyDescent="0.2">
      <c r="E4083" s="95"/>
      <c r="F4083" s="95"/>
      <c r="G4083" s="95"/>
      <c r="H4083" s="95"/>
    </row>
    <row r="4084" spans="5:8" x14ac:dyDescent="0.2">
      <c r="E4084" s="95"/>
      <c r="F4084" s="95"/>
      <c r="G4084" s="95"/>
      <c r="H4084" s="95"/>
    </row>
    <row r="4085" spans="5:8" x14ac:dyDescent="0.2">
      <c r="E4085" s="95"/>
      <c r="F4085" s="95"/>
      <c r="G4085" s="95"/>
      <c r="H4085" s="95"/>
    </row>
    <row r="4086" spans="5:8" x14ac:dyDescent="0.2">
      <c r="E4086" s="95"/>
      <c r="F4086" s="95"/>
      <c r="G4086" s="95"/>
      <c r="H4086" s="95"/>
    </row>
    <row r="4087" spans="5:8" x14ac:dyDescent="0.2">
      <c r="E4087" s="95"/>
      <c r="F4087" s="95"/>
      <c r="G4087" s="95"/>
      <c r="H4087" s="95"/>
    </row>
    <row r="4088" spans="5:8" x14ac:dyDescent="0.2">
      <c r="E4088" s="95"/>
      <c r="F4088" s="95"/>
      <c r="G4088" s="95"/>
      <c r="H4088" s="95"/>
    </row>
    <row r="4089" spans="5:8" x14ac:dyDescent="0.2">
      <c r="E4089" s="95"/>
      <c r="F4089" s="95"/>
      <c r="G4089" s="95"/>
      <c r="H4089" s="95"/>
    </row>
    <row r="4090" spans="5:8" x14ac:dyDescent="0.2">
      <c r="E4090" s="95"/>
      <c r="F4090" s="95"/>
      <c r="G4090" s="95"/>
      <c r="H4090" s="95"/>
    </row>
    <row r="4091" spans="5:8" x14ac:dyDescent="0.2">
      <c r="E4091" s="95"/>
      <c r="F4091" s="95"/>
      <c r="G4091" s="95"/>
      <c r="H4091" s="95"/>
    </row>
    <row r="4092" spans="5:8" x14ac:dyDescent="0.2">
      <c r="E4092" s="95"/>
      <c r="F4092" s="95"/>
      <c r="G4092" s="95"/>
      <c r="H4092" s="95"/>
    </row>
    <row r="4093" spans="5:8" x14ac:dyDescent="0.2">
      <c r="E4093" s="95"/>
      <c r="F4093" s="95"/>
      <c r="G4093" s="95"/>
      <c r="H4093" s="95"/>
    </row>
    <row r="4094" spans="5:8" x14ac:dyDescent="0.2">
      <c r="E4094" s="95"/>
      <c r="F4094" s="95"/>
      <c r="G4094" s="95"/>
      <c r="H4094" s="95"/>
    </row>
    <row r="4095" spans="5:8" x14ac:dyDescent="0.2">
      <c r="E4095" s="95"/>
      <c r="F4095" s="95"/>
      <c r="G4095" s="95"/>
      <c r="H4095" s="95"/>
    </row>
    <row r="4096" spans="5:8" x14ac:dyDescent="0.2">
      <c r="E4096" s="95"/>
      <c r="F4096" s="95"/>
      <c r="G4096" s="95"/>
      <c r="H4096" s="95"/>
    </row>
    <row r="4097" spans="5:8" x14ac:dyDescent="0.2">
      <c r="E4097" s="95"/>
      <c r="F4097" s="95"/>
      <c r="G4097" s="95"/>
      <c r="H4097" s="95"/>
    </row>
    <row r="4098" spans="5:8" x14ac:dyDescent="0.2">
      <c r="E4098" s="95"/>
      <c r="F4098" s="95"/>
      <c r="G4098" s="95"/>
      <c r="H4098" s="95"/>
    </row>
    <row r="4099" spans="5:8" x14ac:dyDescent="0.2">
      <c r="E4099" s="95"/>
      <c r="F4099" s="95"/>
      <c r="G4099" s="95"/>
      <c r="H4099" s="95"/>
    </row>
    <row r="4100" spans="5:8" x14ac:dyDescent="0.2">
      <c r="E4100" s="95"/>
      <c r="F4100" s="95"/>
      <c r="G4100" s="95"/>
      <c r="H4100" s="95"/>
    </row>
    <row r="4101" spans="5:8" x14ac:dyDescent="0.2">
      <c r="E4101" s="95"/>
      <c r="F4101" s="95"/>
      <c r="G4101" s="95"/>
      <c r="H4101" s="95"/>
    </row>
    <row r="4102" spans="5:8" x14ac:dyDescent="0.2">
      <c r="E4102" s="95"/>
      <c r="F4102" s="95"/>
      <c r="G4102" s="95"/>
      <c r="H4102" s="95"/>
    </row>
    <row r="4103" spans="5:8" x14ac:dyDescent="0.2">
      <c r="E4103" s="95"/>
      <c r="F4103" s="95"/>
      <c r="G4103" s="95"/>
      <c r="H4103" s="95"/>
    </row>
    <row r="4104" spans="5:8" x14ac:dyDescent="0.2">
      <c r="E4104" s="95"/>
      <c r="F4104" s="95"/>
      <c r="G4104" s="95"/>
      <c r="H4104" s="95"/>
    </row>
    <row r="4105" spans="5:8" x14ac:dyDescent="0.2">
      <c r="E4105" s="95"/>
      <c r="F4105" s="95"/>
      <c r="G4105" s="95"/>
      <c r="H4105" s="95"/>
    </row>
    <row r="4106" spans="5:8" x14ac:dyDescent="0.2">
      <c r="E4106" s="95"/>
      <c r="F4106" s="95"/>
      <c r="G4106" s="95"/>
      <c r="H4106" s="95"/>
    </row>
    <row r="4107" spans="5:8" x14ac:dyDescent="0.2">
      <c r="E4107" s="95"/>
      <c r="F4107" s="95"/>
      <c r="G4107" s="95"/>
      <c r="H4107" s="95"/>
    </row>
    <row r="4108" spans="5:8" x14ac:dyDescent="0.2">
      <c r="E4108" s="95"/>
      <c r="F4108" s="95"/>
      <c r="G4108" s="95"/>
      <c r="H4108" s="95"/>
    </row>
    <row r="4109" spans="5:8" x14ac:dyDescent="0.2">
      <c r="E4109" s="95"/>
      <c r="F4109" s="95"/>
      <c r="G4109" s="95"/>
      <c r="H4109" s="95"/>
    </row>
    <row r="4110" spans="5:8" x14ac:dyDescent="0.2">
      <c r="E4110" s="95"/>
      <c r="F4110" s="95"/>
      <c r="G4110" s="95"/>
      <c r="H4110" s="95"/>
    </row>
    <row r="4111" spans="5:8" x14ac:dyDescent="0.2">
      <c r="E4111" s="95"/>
      <c r="F4111" s="95"/>
      <c r="G4111" s="95"/>
      <c r="H4111" s="95"/>
    </row>
    <row r="4112" spans="5:8" x14ac:dyDescent="0.2">
      <c r="E4112" s="95"/>
      <c r="F4112" s="95"/>
      <c r="G4112" s="95"/>
      <c r="H4112" s="95"/>
    </row>
    <row r="4113" spans="5:8" x14ac:dyDescent="0.2">
      <c r="E4113" s="95"/>
      <c r="F4113" s="95"/>
      <c r="G4113" s="95"/>
      <c r="H4113" s="95"/>
    </row>
    <row r="4114" spans="5:8" x14ac:dyDescent="0.2">
      <c r="E4114" s="95"/>
      <c r="F4114" s="95"/>
      <c r="G4114" s="95"/>
      <c r="H4114" s="95"/>
    </row>
    <row r="4115" spans="5:8" x14ac:dyDescent="0.2">
      <c r="E4115" s="95"/>
      <c r="F4115" s="95"/>
      <c r="G4115" s="95"/>
      <c r="H4115" s="95"/>
    </row>
    <row r="4116" spans="5:8" x14ac:dyDescent="0.2">
      <c r="E4116" s="95"/>
      <c r="F4116" s="95"/>
      <c r="G4116" s="95"/>
      <c r="H4116" s="95"/>
    </row>
    <row r="4117" spans="5:8" x14ac:dyDescent="0.2">
      <c r="E4117" s="95"/>
      <c r="F4117" s="95"/>
      <c r="G4117" s="95"/>
      <c r="H4117" s="95"/>
    </row>
    <row r="4118" spans="5:8" x14ac:dyDescent="0.2">
      <c r="E4118" s="95"/>
      <c r="F4118" s="95"/>
      <c r="G4118" s="95"/>
      <c r="H4118" s="95"/>
    </row>
    <row r="4119" spans="5:8" x14ac:dyDescent="0.2">
      <c r="E4119" s="95"/>
      <c r="F4119" s="95"/>
      <c r="G4119" s="95"/>
      <c r="H4119" s="95"/>
    </row>
    <row r="4120" spans="5:8" x14ac:dyDescent="0.2">
      <c r="E4120" s="95"/>
      <c r="F4120" s="95"/>
      <c r="G4120" s="95"/>
      <c r="H4120" s="95"/>
    </row>
    <row r="4121" spans="5:8" x14ac:dyDescent="0.2">
      <c r="E4121" s="95"/>
      <c r="F4121" s="95"/>
      <c r="G4121" s="95"/>
      <c r="H4121" s="95"/>
    </row>
    <row r="4122" spans="5:8" x14ac:dyDescent="0.2">
      <c r="E4122" s="95"/>
      <c r="F4122" s="95"/>
      <c r="G4122" s="95"/>
      <c r="H4122" s="95"/>
    </row>
    <row r="4123" spans="5:8" x14ac:dyDescent="0.2">
      <c r="E4123" s="95"/>
      <c r="F4123" s="95"/>
      <c r="G4123" s="95"/>
      <c r="H4123" s="95"/>
    </row>
    <row r="4124" spans="5:8" x14ac:dyDescent="0.2">
      <c r="E4124" s="95"/>
      <c r="F4124" s="95"/>
      <c r="G4124" s="95"/>
      <c r="H4124" s="95"/>
    </row>
    <row r="4125" spans="5:8" x14ac:dyDescent="0.2">
      <c r="E4125" s="95"/>
      <c r="F4125" s="95"/>
      <c r="G4125" s="95"/>
      <c r="H4125" s="95"/>
    </row>
    <row r="4126" spans="5:8" x14ac:dyDescent="0.2">
      <c r="E4126" s="95"/>
      <c r="F4126" s="95"/>
      <c r="G4126" s="95"/>
      <c r="H4126" s="95"/>
    </row>
    <row r="4127" spans="5:8" x14ac:dyDescent="0.2">
      <c r="E4127" s="95"/>
      <c r="F4127" s="95"/>
      <c r="G4127" s="95"/>
      <c r="H4127" s="95"/>
    </row>
    <row r="4128" spans="5:8" x14ac:dyDescent="0.2">
      <c r="E4128" s="95"/>
      <c r="F4128" s="95"/>
      <c r="G4128" s="95"/>
      <c r="H4128" s="95"/>
    </row>
    <row r="4129" spans="5:8" x14ac:dyDescent="0.2">
      <c r="E4129" s="95"/>
      <c r="F4129" s="95"/>
      <c r="G4129" s="95"/>
      <c r="H4129" s="95"/>
    </row>
    <row r="4130" spans="5:8" x14ac:dyDescent="0.2">
      <c r="E4130" s="95"/>
      <c r="F4130" s="95"/>
      <c r="G4130" s="95"/>
      <c r="H4130" s="95"/>
    </row>
    <row r="4131" spans="5:8" x14ac:dyDescent="0.2">
      <c r="E4131" s="95"/>
      <c r="F4131" s="95"/>
      <c r="G4131" s="95"/>
      <c r="H4131" s="95"/>
    </row>
    <row r="4132" spans="5:8" x14ac:dyDescent="0.2">
      <c r="E4132" s="95"/>
      <c r="F4132" s="95"/>
      <c r="G4132" s="95"/>
      <c r="H4132" s="95"/>
    </row>
    <row r="4133" spans="5:8" x14ac:dyDescent="0.2">
      <c r="E4133" s="95"/>
      <c r="F4133" s="95"/>
      <c r="G4133" s="95"/>
      <c r="H4133" s="95"/>
    </row>
    <row r="4134" spans="5:8" x14ac:dyDescent="0.2">
      <c r="E4134" s="95"/>
      <c r="F4134" s="95"/>
      <c r="G4134" s="95"/>
      <c r="H4134" s="95"/>
    </row>
    <row r="4135" spans="5:8" x14ac:dyDescent="0.2">
      <c r="E4135" s="95"/>
      <c r="F4135" s="95"/>
      <c r="G4135" s="95"/>
      <c r="H4135" s="95"/>
    </row>
    <row r="4136" spans="5:8" x14ac:dyDescent="0.2">
      <c r="E4136" s="95"/>
      <c r="F4136" s="95"/>
      <c r="G4136" s="95"/>
      <c r="H4136" s="95"/>
    </row>
    <row r="4137" spans="5:8" x14ac:dyDescent="0.2">
      <c r="E4137" s="95"/>
      <c r="F4137" s="95"/>
      <c r="G4137" s="95"/>
      <c r="H4137" s="95"/>
    </row>
    <row r="4138" spans="5:8" x14ac:dyDescent="0.2">
      <c r="E4138" s="95"/>
      <c r="F4138" s="95"/>
      <c r="G4138" s="95"/>
      <c r="H4138" s="95"/>
    </row>
    <row r="4139" spans="5:8" x14ac:dyDescent="0.2">
      <c r="E4139" s="95"/>
      <c r="F4139" s="95"/>
      <c r="G4139" s="95"/>
      <c r="H4139" s="95"/>
    </row>
    <row r="4140" spans="5:8" x14ac:dyDescent="0.2">
      <c r="E4140" s="95"/>
      <c r="F4140" s="95"/>
      <c r="G4140" s="95"/>
      <c r="H4140" s="95"/>
    </row>
    <row r="4141" spans="5:8" x14ac:dyDescent="0.2">
      <c r="E4141" s="95"/>
      <c r="F4141" s="95"/>
      <c r="G4141" s="95"/>
      <c r="H4141" s="95"/>
    </row>
    <row r="4142" spans="5:8" x14ac:dyDescent="0.2">
      <c r="E4142" s="95"/>
      <c r="F4142" s="95"/>
      <c r="G4142" s="95"/>
      <c r="H4142" s="95"/>
    </row>
    <row r="4143" spans="5:8" x14ac:dyDescent="0.2">
      <c r="E4143" s="95"/>
      <c r="F4143" s="95"/>
      <c r="G4143" s="95"/>
      <c r="H4143" s="95"/>
    </row>
    <row r="4144" spans="5:8" x14ac:dyDescent="0.2">
      <c r="E4144" s="95"/>
      <c r="F4144" s="95"/>
      <c r="G4144" s="95"/>
      <c r="H4144" s="95"/>
    </row>
    <row r="4145" spans="5:8" x14ac:dyDescent="0.2">
      <c r="E4145" s="95"/>
      <c r="F4145" s="95"/>
      <c r="G4145" s="95"/>
      <c r="H4145" s="95"/>
    </row>
    <row r="4146" spans="5:8" x14ac:dyDescent="0.2">
      <c r="E4146" s="95"/>
      <c r="F4146" s="95"/>
      <c r="G4146" s="95"/>
      <c r="H4146" s="95"/>
    </row>
    <row r="4147" spans="5:8" x14ac:dyDescent="0.2">
      <c r="E4147" s="95"/>
      <c r="F4147" s="95"/>
      <c r="G4147" s="95"/>
      <c r="H4147" s="95"/>
    </row>
    <row r="4148" spans="5:8" x14ac:dyDescent="0.2">
      <c r="E4148" s="95"/>
      <c r="F4148" s="95"/>
      <c r="G4148" s="95"/>
      <c r="H4148" s="95"/>
    </row>
    <row r="4149" spans="5:8" x14ac:dyDescent="0.2">
      <c r="E4149" s="95"/>
      <c r="F4149" s="95"/>
      <c r="G4149" s="95"/>
      <c r="H4149" s="95"/>
    </row>
    <row r="4150" spans="5:8" x14ac:dyDescent="0.2">
      <c r="E4150" s="95"/>
      <c r="F4150" s="95"/>
      <c r="G4150" s="95"/>
      <c r="H4150" s="95"/>
    </row>
    <row r="4151" spans="5:8" x14ac:dyDescent="0.2">
      <c r="E4151" s="95"/>
      <c r="F4151" s="95"/>
      <c r="G4151" s="95"/>
      <c r="H4151" s="95"/>
    </row>
    <row r="4152" spans="5:8" x14ac:dyDescent="0.2">
      <c r="E4152" s="95"/>
      <c r="F4152" s="95"/>
      <c r="G4152" s="95"/>
      <c r="H4152" s="95"/>
    </row>
    <row r="4153" spans="5:8" x14ac:dyDescent="0.2">
      <c r="E4153" s="95"/>
      <c r="F4153" s="95"/>
      <c r="G4153" s="95"/>
      <c r="H4153" s="95"/>
    </row>
    <row r="4154" spans="5:8" x14ac:dyDescent="0.2">
      <c r="E4154" s="95"/>
      <c r="F4154" s="95"/>
      <c r="G4154" s="95"/>
      <c r="H4154" s="95"/>
    </row>
    <row r="4155" spans="5:8" x14ac:dyDescent="0.2">
      <c r="E4155" s="95"/>
      <c r="F4155" s="95"/>
      <c r="G4155" s="95"/>
      <c r="H4155" s="95"/>
    </row>
    <row r="4156" spans="5:8" x14ac:dyDescent="0.2">
      <c r="E4156" s="95"/>
      <c r="F4156" s="95"/>
      <c r="G4156" s="95"/>
      <c r="H4156" s="95"/>
    </row>
    <row r="4157" spans="5:8" x14ac:dyDescent="0.2">
      <c r="E4157" s="95"/>
      <c r="F4157" s="95"/>
      <c r="G4157" s="95"/>
      <c r="H4157" s="95"/>
    </row>
    <row r="4158" spans="5:8" x14ac:dyDescent="0.2">
      <c r="E4158" s="95"/>
      <c r="F4158" s="95"/>
      <c r="G4158" s="95"/>
      <c r="H4158" s="95"/>
    </row>
    <row r="4159" spans="5:8" x14ac:dyDescent="0.2">
      <c r="E4159" s="95"/>
      <c r="F4159" s="95"/>
      <c r="G4159" s="95"/>
      <c r="H4159" s="95"/>
    </row>
    <row r="4160" spans="5:8" x14ac:dyDescent="0.2">
      <c r="E4160" s="95"/>
      <c r="F4160" s="95"/>
      <c r="G4160" s="95"/>
      <c r="H4160" s="95"/>
    </row>
    <row r="4161" spans="5:8" x14ac:dyDescent="0.2">
      <c r="E4161" s="95"/>
      <c r="F4161" s="95"/>
      <c r="G4161" s="95"/>
      <c r="H4161" s="95"/>
    </row>
    <row r="4162" spans="5:8" x14ac:dyDescent="0.2">
      <c r="E4162" s="95"/>
      <c r="F4162" s="95"/>
      <c r="G4162" s="95"/>
      <c r="H4162" s="95"/>
    </row>
    <row r="4163" spans="5:8" x14ac:dyDescent="0.2">
      <c r="E4163" s="95"/>
      <c r="F4163" s="95"/>
      <c r="G4163" s="95"/>
      <c r="H4163" s="95"/>
    </row>
    <row r="4164" spans="5:8" x14ac:dyDescent="0.2">
      <c r="E4164" s="95"/>
      <c r="F4164" s="95"/>
      <c r="G4164" s="95"/>
      <c r="H4164" s="95"/>
    </row>
    <row r="4165" spans="5:8" x14ac:dyDescent="0.2">
      <c r="E4165" s="95"/>
      <c r="F4165" s="95"/>
      <c r="G4165" s="95"/>
      <c r="H4165" s="95"/>
    </row>
    <row r="4166" spans="5:8" x14ac:dyDescent="0.2">
      <c r="E4166" s="95"/>
      <c r="F4166" s="95"/>
      <c r="G4166" s="95"/>
      <c r="H4166" s="95"/>
    </row>
    <row r="4167" spans="5:8" x14ac:dyDescent="0.2">
      <c r="E4167" s="95"/>
      <c r="F4167" s="95"/>
      <c r="G4167" s="95"/>
      <c r="H4167" s="95"/>
    </row>
    <row r="4168" spans="5:8" x14ac:dyDescent="0.2">
      <c r="E4168" s="95"/>
      <c r="F4168" s="95"/>
      <c r="G4168" s="95"/>
      <c r="H4168" s="95"/>
    </row>
    <row r="4169" spans="5:8" x14ac:dyDescent="0.2">
      <c r="E4169" s="95"/>
      <c r="F4169" s="95"/>
      <c r="G4169" s="95"/>
      <c r="H4169" s="95"/>
    </row>
    <row r="4170" spans="5:8" x14ac:dyDescent="0.2">
      <c r="E4170" s="95"/>
      <c r="F4170" s="95"/>
      <c r="G4170" s="95"/>
      <c r="H4170" s="95"/>
    </row>
    <row r="4171" spans="5:8" x14ac:dyDescent="0.2">
      <c r="E4171" s="95"/>
      <c r="F4171" s="95"/>
      <c r="G4171" s="95"/>
      <c r="H4171" s="95"/>
    </row>
    <row r="4172" spans="5:8" x14ac:dyDescent="0.2">
      <c r="E4172" s="95"/>
      <c r="F4172" s="95"/>
      <c r="G4172" s="95"/>
      <c r="H4172" s="95"/>
    </row>
    <row r="4173" spans="5:8" x14ac:dyDescent="0.2">
      <c r="E4173" s="95"/>
      <c r="F4173" s="95"/>
      <c r="G4173" s="95"/>
      <c r="H4173" s="95"/>
    </row>
    <row r="4174" spans="5:8" x14ac:dyDescent="0.2">
      <c r="E4174" s="95"/>
      <c r="F4174" s="95"/>
      <c r="G4174" s="95"/>
      <c r="H4174" s="95"/>
    </row>
    <row r="4175" spans="5:8" x14ac:dyDescent="0.2">
      <c r="E4175" s="95"/>
      <c r="F4175" s="95"/>
      <c r="G4175" s="95"/>
      <c r="H4175" s="95"/>
    </row>
    <row r="4176" spans="5:8" x14ac:dyDescent="0.2">
      <c r="E4176" s="95"/>
      <c r="F4176" s="95"/>
      <c r="G4176" s="95"/>
      <c r="H4176" s="95"/>
    </row>
    <row r="4177" spans="5:8" x14ac:dyDescent="0.2">
      <c r="E4177" s="95"/>
      <c r="F4177" s="95"/>
      <c r="G4177" s="95"/>
      <c r="H4177" s="95"/>
    </row>
    <row r="4178" spans="5:8" x14ac:dyDescent="0.2">
      <c r="E4178" s="95"/>
      <c r="F4178" s="95"/>
      <c r="G4178" s="95"/>
      <c r="H4178" s="95"/>
    </row>
    <row r="4179" spans="5:8" x14ac:dyDescent="0.2">
      <c r="E4179" s="95"/>
      <c r="F4179" s="95"/>
      <c r="G4179" s="95"/>
      <c r="H4179" s="95"/>
    </row>
    <row r="4180" spans="5:8" x14ac:dyDescent="0.2">
      <c r="E4180" s="95"/>
      <c r="F4180" s="95"/>
      <c r="G4180" s="95"/>
      <c r="H4180" s="95"/>
    </row>
    <row r="4181" spans="5:8" x14ac:dyDescent="0.2">
      <c r="E4181" s="95"/>
      <c r="F4181" s="95"/>
      <c r="G4181" s="95"/>
      <c r="H4181" s="95"/>
    </row>
    <row r="4182" spans="5:8" x14ac:dyDescent="0.2">
      <c r="E4182" s="95"/>
      <c r="F4182" s="95"/>
      <c r="G4182" s="95"/>
      <c r="H4182" s="95"/>
    </row>
    <row r="4183" spans="5:8" x14ac:dyDescent="0.2">
      <c r="E4183" s="95"/>
      <c r="F4183" s="95"/>
      <c r="G4183" s="95"/>
      <c r="H4183" s="95"/>
    </row>
    <row r="4184" spans="5:8" x14ac:dyDescent="0.2">
      <c r="E4184" s="95"/>
      <c r="F4184" s="95"/>
      <c r="G4184" s="95"/>
      <c r="H4184" s="95"/>
    </row>
    <row r="4185" spans="5:8" x14ac:dyDescent="0.2">
      <c r="E4185" s="95"/>
      <c r="F4185" s="95"/>
      <c r="G4185" s="95"/>
      <c r="H4185" s="95"/>
    </row>
    <row r="4186" spans="5:8" x14ac:dyDescent="0.2">
      <c r="E4186" s="95"/>
      <c r="F4186" s="95"/>
      <c r="G4186" s="95"/>
      <c r="H4186" s="95"/>
    </row>
    <row r="4187" spans="5:8" x14ac:dyDescent="0.2">
      <c r="E4187" s="95"/>
      <c r="F4187" s="95"/>
      <c r="G4187" s="95"/>
      <c r="H4187" s="95"/>
    </row>
    <row r="4188" spans="5:8" x14ac:dyDescent="0.2">
      <c r="E4188" s="95"/>
      <c r="F4188" s="95"/>
      <c r="G4188" s="95"/>
      <c r="H4188" s="95"/>
    </row>
    <row r="4189" spans="5:8" x14ac:dyDescent="0.2">
      <c r="E4189" s="95"/>
      <c r="F4189" s="95"/>
      <c r="G4189" s="95"/>
      <c r="H4189" s="95"/>
    </row>
    <row r="4190" spans="5:8" x14ac:dyDescent="0.2">
      <c r="E4190" s="95"/>
      <c r="F4190" s="95"/>
      <c r="G4190" s="95"/>
      <c r="H4190" s="95"/>
    </row>
    <row r="4191" spans="5:8" x14ac:dyDescent="0.2">
      <c r="E4191" s="95"/>
      <c r="F4191" s="95"/>
      <c r="G4191" s="95"/>
      <c r="H4191" s="95"/>
    </row>
    <row r="4192" spans="5:8" x14ac:dyDescent="0.2">
      <c r="E4192" s="95"/>
      <c r="F4192" s="95"/>
      <c r="G4192" s="95"/>
      <c r="H4192" s="95"/>
    </row>
    <row r="4193" spans="5:8" x14ac:dyDescent="0.2">
      <c r="E4193" s="95"/>
      <c r="F4193" s="95"/>
      <c r="G4193" s="95"/>
      <c r="H4193" s="95"/>
    </row>
    <row r="4194" spans="5:8" x14ac:dyDescent="0.2">
      <c r="E4194" s="95"/>
      <c r="F4194" s="95"/>
      <c r="G4194" s="95"/>
      <c r="H4194" s="95"/>
    </row>
    <row r="4195" spans="5:8" x14ac:dyDescent="0.2">
      <c r="E4195" s="95"/>
      <c r="F4195" s="95"/>
      <c r="G4195" s="95"/>
      <c r="H4195" s="95"/>
    </row>
    <row r="4196" spans="5:8" x14ac:dyDescent="0.2">
      <c r="E4196" s="95"/>
      <c r="F4196" s="95"/>
      <c r="G4196" s="95"/>
      <c r="H4196" s="95"/>
    </row>
    <row r="4197" spans="5:8" x14ac:dyDescent="0.2">
      <c r="E4197" s="95"/>
      <c r="F4197" s="95"/>
      <c r="G4197" s="95"/>
      <c r="H4197" s="95"/>
    </row>
    <row r="4198" spans="5:8" x14ac:dyDescent="0.2">
      <c r="E4198" s="95"/>
      <c r="F4198" s="95"/>
      <c r="G4198" s="95"/>
      <c r="H4198" s="95"/>
    </row>
    <row r="4199" spans="5:8" x14ac:dyDescent="0.2">
      <c r="E4199" s="95"/>
      <c r="F4199" s="95"/>
      <c r="G4199" s="95"/>
      <c r="H4199" s="95"/>
    </row>
    <row r="4200" spans="5:8" x14ac:dyDescent="0.2">
      <c r="E4200" s="95"/>
      <c r="F4200" s="95"/>
      <c r="G4200" s="95"/>
      <c r="H4200" s="95"/>
    </row>
    <row r="4201" spans="5:8" x14ac:dyDescent="0.2">
      <c r="E4201" s="95"/>
      <c r="F4201" s="95"/>
      <c r="G4201" s="95"/>
      <c r="H4201" s="95"/>
    </row>
    <row r="4202" spans="5:8" x14ac:dyDescent="0.2">
      <c r="E4202" s="95"/>
      <c r="F4202" s="95"/>
      <c r="G4202" s="95"/>
      <c r="H4202" s="95"/>
    </row>
    <row r="4203" spans="5:8" x14ac:dyDescent="0.2">
      <c r="E4203" s="95"/>
      <c r="F4203" s="95"/>
      <c r="G4203" s="95"/>
      <c r="H4203" s="95"/>
    </row>
    <row r="4204" spans="5:8" x14ac:dyDescent="0.2">
      <c r="E4204" s="95"/>
      <c r="F4204" s="95"/>
      <c r="G4204" s="95"/>
      <c r="H4204" s="95"/>
    </row>
    <row r="4205" spans="5:8" x14ac:dyDescent="0.2">
      <c r="E4205" s="95"/>
      <c r="F4205" s="95"/>
      <c r="G4205" s="95"/>
      <c r="H4205" s="95"/>
    </row>
    <row r="4206" spans="5:8" x14ac:dyDescent="0.2">
      <c r="E4206" s="95"/>
      <c r="F4206" s="95"/>
      <c r="G4206" s="95"/>
      <c r="H4206" s="95"/>
    </row>
    <row r="4207" spans="5:8" x14ac:dyDescent="0.2">
      <c r="E4207" s="95"/>
      <c r="F4207" s="95"/>
      <c r="G4207" s="95"/>
      <c r="H4207" s="95"/>
    </row>
    <row r="4208" spans="5:8" x14ac:dyDescent="0.2">
      <c r="E4208" s="95"/>
      <c r="F4208" s="95"/>
      <c r="G4208" s="95"/>
      <c r="H4208" s="95"/>
    </row>
    <row r="4209" spans="5:8" x14ac:dyDescent="0.2">
      <c r="E4209" s="95"/>
      <c r="F4209" s="95"/>
      <c r="G4209" s="95"/>
      <c r="H4209" s="95"/>
    </row>
    <row r="4210" spans="5:8" x14ac:dyDescent="0.2">
      <c r="E4210" s="95"/>
      <c r="F4210" s="95"/>
      <c r="G4210" s="95"/>
      <c r="H4210" s="95"/>
    </row>
    <row r="4211" spans="5:8" x14ac:dyDescent="0.2">
      <c r="E4211" s="95"/>
      <c r="F4211" s="95"/>
      <c r="G4211" s="95"/>
      <c r="H4211" s="95"/>
    </row>
    <row r="4212" spans="5:8" x14ac:dyDescent="0.2">
      <c r="E4212" s="95"/>
      <c r="F4212" s="95"/>
      <c r="G4212" s="95"/>
      <c r="H4212" s="95"/>
    </row>
    <row r="4213" spans="5:8" x14ac:dyDescent="0.2">
      <c r="E4213" s="95"/>
      <c r="F4213" s="95"/>
      <c r="G4213" s="95"/>
      <c r="H4213" s="95"/>
    </row>
    <row r="4214" spans="5:8" x14ac:dyDescent="0.2">
      <c r="E4214" s="95"/>
      <c r="F4214" s="95"/>
      <c r="G4214" s="95"/>
      <c r="H4214" s="95"/>
    </row>
    <row r="4215" spans="5:8" x14ac:dyDescent="0.2">
      <c r="E4215" s="95"/>
      <c r="F4215" s="95"/>
      <c r="G4215" s="95"/>
      <c r="H4215" s="95"/>
    </row>
    <row r="4216" spans="5:8" x14ac:dyDescent="0.2">
      <c r="E4216" s="95"/>
      <c r="F4216" s="95"/>
      <c r="G4216" s="95"/>
      <c r="H4216" s="95"/>
    </row>
    <row r="4217" spans="5:8" x14ac:dyDescent="0.2">
      <c r="E4217" s="95"/>
      <c r="F4217" s="95"/>
      <c r="G4217" s="95"/>
      <c r="H4217" s="95"/>
    </row>
    <row r="4218" spans="5:8" x14ac:dyDescent="0.2">
      <c r="E4218" s="95"/>
      <c r="F4218" s="95"/>
      <c r="G4218" s="95"/>
      <c r="H4218" s="95"/>
    </row>
    <row r="4219" spans="5:8" x14ac:dyDescent="0.2">
      <c r="E4219" s="95"/>
      <c r="F4219" s="95"/>
      <c r="G4219" s="95"/>
      <c r="H4219" s="95"/>
    </row>
    <row r="4220" spans="5:8" x14ac:dyDescent="0.2">
      <c r="E4220" s="95"/>
      <c r="F4220" s="95"/>
      <c r="G4220" s="95"/>
      <c r="H4220" s="95"/>
    </row>
    <row r="4221" spans="5:8" x14ac:dyDescent="0.2">
      <c r="E4221" s="95"/>
      <c r="F4221" s="95"/>
      <c r="G4221" s="95"/>
      <c r="H4221" s="95"/>
    </row>
    <row r="4222" spans="5:8" x14ac:dyDescent="0.2">
      <c r="E4222" s="95"/>
      <c r="F4222" s="95"/>
      <c r="G4222" s="95"/>
      <c r="H4222" s="95"/>
    </row>
    <row r="4223" spans="5:8" x14ac:dyDescent="0.2">
      <c r="E4223" s="95"/>
      <c r="F4223" s="95"/>
      <c r="G4223" s="95"/>
      <c r="H4223" s="95"/>
    </row>
    <row r="4224" spans="5:8" x14ac:dyDescent="0.2">
      <c r="E4224" s="95"/>
      <c r="F4224" s="95"/>
      <c r="G4224" s="95"/>
      <c r="H4224" s="95"/>
    </row>
    <row r="4225" spans="5:8" x14ac:dyDescent="0.2">
      <c r="E4225" s="95"/>
      <c r="F4225" s="95"/>
      <c r="G4225" s="95"/>
      <c r="H4225" s="95"/>
    </row>
    <row r="4226" spans="5:8" x14ac:dyDescent="0.2">
      <c r="E4226" s="95"/>
      <c r="F4226" s="95"/>
      <c r="G4226" s="95"/>
      <c r="H4226" s="95"/>
    </row>
    <row r="4227" spans="5:8" x14ac:dyDescent="0.2">
      <c r="E4227" s="95"/>
      <c r="F4227" s="95"/>
      <c r="G4227" s="95"/>
      <c r="H4227" s="95"/>
    </row>
    <row r="4228" spans="5:8" x14ac:dyDescent="0.2">
      <c r="E4228" s="95"/>
      <c r="F4228" s="95"/>
      <c r="G4228" s="95"/>
      <c r="H4228" s="95"/>
    </row>
    <row r="4229" spans="5:8" x14ac:dyDescent="0.2">
      <c r="E4229" s="95"/>
      <c r="F4229" s="95"/>
      <c r="G4229" s="95"/>
      <c r="H4229" s="95"/>
    </row>
    <row r="4230" spans="5:8" x14ac:dyDescent="0.2">
      <c r="E4230" s="95"/>
      <c r="F4230" s="95"/>
      <c r="G4230" s="95"/>
      <c r="H4230" s="95"/>
    </row>
    <row r="4231" spans="5:8" x14ac:dyDescent="0.2">
      <c r="E4231" s="95"/>
      <c r="F4231" s="95"/>
      <c r="G4231" s="95"/>
      <c r="H4231" s="95"/>
    </row>
    <row r="4232" spans="5:8" x14ac:dyDescent="0.2">
      <c r="E4232" s="95"/>
      <c r="F4232" s="95"/>
      <c r="G4232" s="95"/>
      <c r="H4232" s="95"/>
    </row>
    <row r="4233" spans="5:8" x14ac:dyDescent="0.2">
      <c r="E4233" s="95"/>
      <c r="F4233" s="95"/>
      <c r="G4233" s="95"/>
      <c r="H4233" s="95"/>
    </row>
    <row r="4234" spans="5:8" x14ac:dyDescent="0.2">
      <c r="E4234" s="95"/>
      <c r="F4234" s="95"/>
      <c r="G4234" s="95"/>
      <c r="H4234" s="95"/>
    </row>
    <row r="4235" spans="5:8" x14ac:dyDescent="0.2">
      <c r="E4235" s="95"/>
      <c r="F4235" s="95"/>
      <c r="G4235" s="95"/>
      <c r="H4235" s="95"/>
    </row>
    <row r="4236" spans="5:8" x14ac:dyDescent="0.2">
      <c r="E4236" s="95"/>
      <c r="F4236" s="95"/>
      <c r="G4236" s="95"/>
      <c r="H4236" s="95"/>
    </row>
    <row r="4237" spans="5:8" x14ac:dyDescent="0.2">
      <c r="E4237" s="95"/>
      <c r="F4237" s="95"/>
      <c r="G4237" s="95"/>
      <c r="H4237" s="95"/>
    </row>
    <row r="4238" spans="5:8" x14ac:dyDescent="0.2">
      <c r="E4238" s="95"/>
      <c r="F4238" s="95"/>
      <c r="G4238" s="95"/>
      <c r="H4238" s="95"/>
    </row>
    <row r="4239" spans="5:8" x14ac:dyDescent="0.2">
      <c r="E4239" s="95"/>
      <c r="F4239" s="95"/>
      <c r="G4239" s="95"/>
      <c r="H4239" s="95"/>
    </row>
    <row r="4240" spans="5:8" x14ac:dyDescent="0.2">
      <c r="E4240" s="95"/>
      <c r="F4240" s="95"/>
      <c r="G4240" s="95"/>
      <c r="H4240" s="95"/>
    </row>
    <row r="4241" spans="5:8" x14ac:dyDescent="0.2">
      <c r="E4241" s="95"/>
      <c r="F4241" s="95"/>
      <c r="G4241" s="95"/>
      <c r="H4241" s="95"/>
    </row>
    <row r="4242" spans="5:8" x14ac:dyDescent="0.2">
      <c r="E4242" s="95"/>
      <c r="F4242" s="95"/>
      <c r="G4242" s="95"/>
      <c r="H4242" s="95"/>
    </row>
    <row r="4243" spans="5:8" x14ac:dyDescent="0.2">
      <c r="E4243" s="95"/>
      <c r="F4243" s="95"/>
      <c r="G4243" s="95"/>
      <c r="H4243" s="95"/>
    </row>
    <row r="4244" spans="5:8" x14ac:dyDescent="0.2">
      <c r="E4244" s="95"/>
      <c r="F4244" s="95"/>
      <c r="G4244" s="95"/>
      <c r="H4244" s="95"/>
    </row>
    <row r="4245" spans="5:8" x14ac:dyDescent="0.2">
      <c r="E4245" s="95"/>
      <c r="F4245" s="95"/>
      <c r="G4245" s="95"/>
      <c r="H4245" s="95"/>
    </row>
    <row r="4246" spans="5:8" x14ac:dyDescent="0.2">
      <c r="E4246" s="95"/>
      <c r="F4246" s="95"/>
      <c r="G4246" s="95"/>
      <c r="H4246" s="95"/>
    </row>
    <row r="4247" spans="5:8" x14ac:dyDescent="0.2">
      <c r="E4247" s="95"/>
      <c r="F4247" s="95"/>
      <c r="G4247" s="95"/>
      <c r="H4247" s="95"/>
    </row>
    <row r="4248" spans="5:8" x14ac:dyDescent="0.2">
      <c r="E4248" s="95"/>
      <c r="F4248" s="95"/>
      <c r="G4248" s="95"/>
      <c r="H4248" s="95"/>
    </row>
    <row r="4249" spans="5:8" x14ac:dyDescent="0.2">
      <c r="E4249" s="95"/>
      <c r="F4249" s="95"/>
      <c r="G4249" s="95"/>
      <c r="H4249" s="95"/>
    </row>
    <row r="4250" spans="5:8" x14ac:dyDescent="0.2">
      <c r="E4250" s="95"/>
      <c r="F4250" s="95"/>
      <c r="G4250" s="95"/>
      <c r="H4250" s="95"/>
    </row>
    <row r="4251" spans="5:8" x14ac:dyDescent="0.2">
      <c r="E4251" s="95"/>
      <c r="F4251" s="95"/>
      <c r="G4251" s="95"/>
      <c r="H4251" s="95"/>
    </row>
    <row r="4252" spans="5:8" x14ac:dyDescent="0.2">
      <c r="E4252" s="95"/>
      <c r="F4252" s="95"/>
      <c r="G4252" s="95"/>
      <c r="H4252" s="95"/>
    </row>
    <row r="4253" spans="5:8" x14ac:dyDescent="0.2">
      <c r="E4253" s="95"/>
      <c r="F4253" s="95"/>
      <c r="G4253" s="95"/>
      <c r="H4253" s="95"/>
    </row>
    <row r="4254" spans="5:8" x14ac:dyDescent="0.2">
      <c r="E4254" s="95"/>
      <c r="F4254" s="95"/>
      <c r="G4254" s="95"/>
      <c r="H4254" s="95"/>
    </row>
    <row r="4255" spans="5:8" x14ac:dyDescent="0.2">
      <c r="E4255" s="95"/>
      <c r="F4255" s="95"/>
      <c r="G4255" s="95"/>
      <c r="H4255" s="95"/>
    </row>
    <row r="4256" spans="5:8" x14ac:dyDescent="0.2">
      <c r="E4256" s="95"/>
      <c r="F4256" s="95"/>
      <c r="G4256" s="95"/>
      <c r="H4256" s="95"/>
    </row>
    <row r="4257" spans="5:8" x14ac:dyDescent="0.2">
      <c r="E4257" s="95"/>
      <c r="F4257" s="95"/>
      <c r="G4257" s="95"/>
      <c r="H4257" s="95"/>
    </row>
    <row r="4258" spans="5:8" x14ac:dyDescent="0.2">
      <c r="E4258" s="95"/>
      <c r="F4258" s="95"/>
      <c r="G4258" s="95"/>
      <c r="H4258" s="95"/>
    </row>
    <row r="4259" spans="5:8" x14ac:dyDescent="0.2">
      <c r="E4259" s="95"/>
      <c r="F4259" s="95"/>
      <c r="G4259" s="95"/>
      <c r="H4259" s="95"/>
    </row>
    <row r="4260" spans="5:8" x14ac:dyDescent="0.2">
      <c r="E4260" s="95"/>
      <c r="F4260" s="95"/>
      <c r="G4260" s="95"/>
      <c r="H4260" s="95"/>
    </row>
    <row r="4261" spans="5:8" x14ac:dyDescent="0.2">
      <c r="E4261" s="95"/>
      <c r="F4261" s="95"/>
      <c r="G4261" s="95"/>
      <c r="H4261" s="95"/>
    </row>
    <row r="4262" spans="5:8" x14ac:dyDescent="0.2">
      <c r="E4262" s="95"/>
      <c r="F4262" s="95"/>
      <c r="G4262" s="95"/>
      <c r="H4262" s="95"/>
    </row>
    <row r="4263" spans="5:8" x14ac:dyDescent="0.2">
      <c r="E4263" s="95"/>
      <c r="F4263" s="95"/>
      <c r="G4263" s="95"/>
      <c r="H4263" s="95"/>
    </row>
    <row r="4264" spans="5:8" x14ac:dyDescent="0.2">
      <c r="E4264" s="95"/>
      <c r="F4264" s="95"/>
      <c r="G4264" s="95"/>
      <c r="H4264" s="95"/>
    </row>
    <row r="4265" spans="5:8" x14ac:dyDescent="0.2">
      <c r="E4265" s="95"/>
      <c r="F4265" s="95"/>
      <c r="G4265" s="95"/>
      <c r="H4265" s="95"/>
    </row>
    <row r="4266" spans="5:8" x14ac:dyDescent="0.2">
      <c r="E4266" s="95"/>
      <c r="F4266" s="95"/>
      <c r="G4266" s="95"/>
      <c r="H4266" s="95"/>
    </row>
    <row r="4267" spans="5:8" x14ac:dyDescent="0.2">
      <c r="E4267" s="95"/>
      <c r="F4267" s="95"/>
      <c r="G4267" s="95"/>
      <c r="H4267" s="95"/>
    </row>
    <row r="4268" spans="5:8" x14ac:dyDescent="0.2">
      <c r="E4268" s="95"/>
      <c r="F4268" s="95"/>
      <c r="G4268" s="95"/>
      <c r="H4268" s="95"/>
    </row>
    <row r="4269" spans="5:8" x14ac:dyDescent="0.2">
      <c r="E4269" s="95"/>
      <c r="F4269" s="95"/>
      <c r="G4269" s="95"/>
      <c r="H4269" s="95"/>
    </row>
    <row r="4270" spans="5:8" x14ac:dyDescent="0.2">
      <c r="E4270" s="95"/>
      <c r="F4270" s="95"/>
      <c r="G4270" s="95"/>
      <c r="H4270" s="95"/>
    </row>
    <row r="4271" spans="5:8" x14ac:dyDescent="0.2">
      <c r="E4271" s="95"/>
      <c r="F4271" s="95"/>
      <c r="G4271" s="95"/>
      <c r="H4271" s="95"/>
    </row>
    <row r="4272" spans="5:8" x14ac:dyDescent="0.2">
      <c r="E4272" s="95"/>
      <c r="F4272" s="95"/>
      <c r="G4272" s="95"/>
      <c r="H4272" s="95"/>
    </row>
    <row r="4273" spans="5:8" x14ac:dyDescent="0.2">
      <c r="E4273" s="95"/>
      <c r="F4273" s="95"/>
      <c r="G4273" s="95"/>
      <c r="H4273" s="95"/>
    </row>
    <row r="4274" spans="5:8" x14ac:dyDescent="0.2">
      <c r="E4274" s="95"/>
      <c r="F4274" s="95"/>
      <c r="G4274" s="95"/>
      <c r="H4274" s="95"/>
    </row>
    <row r="4275" spans="5:8" x14ac:dyDescent="0.2">
      <c r="E4275" s="95"/>
      <c r="F4275" s="95"/>
      <c r="G4275" s="95"/>
      <c r="H4275" s="95"/>
    </row>
    <row r="4276" spans="5:8" x14ac:dyDescent="0.2">
      <c r="E4276" s="95"/>
      <c r="F4276" s="95"/>
      <c r="G4276" s="95"/>
      <c r="H4276" s="95"/>
    </row>
    <row r="4277" spans="5:8" x14ac:dyDescent="0.2">
      <c r="E4277" s="95"/>
      <c r="F4277" s="95"/>
      <c r="G4277" s="95"/>
      <c r="H4277" s="95"/>
    </row>
    <row r="4278" spans="5:8" x14ac:dyDescent="0.2">
      <c r="E4278" s="95"/>
      <c r="F4278" s="95"/>
      <c r="G4278" s="95"/>
      <c r="H4278" s="95"/>
    </row>
    <row r="4279" spans="5:8" x14ac:dyDescent="0.2">
      <c r="E4279" s="95"/>
      <c r="F4279" s="95"/>
      <c r="G4279" s="95"/>
      <c r="H4279" s="95"/>
    </row>
    <row r="4280" spans="5:8" x14ac:dyDescent="0.2">
      <c r="E4280" s="95"/>
      <c r="F4280" s="95"/>
      <c r="G4280" s="95"/>
      <c r="H4280" s="95"/>
    </row>
    <row r="4281" spans="5:8" x14ac:dyDescent="0.2">
      <c r="E4281" s="95"/>
      <c r="F4281" s="95"/>
      <c r="G4281" s="95"/>
      <c r="H4281" s="95"/>
    </row>
    <row r="4282" spans="5:8" x14ac:dyDescent="0.2">
      <c r="E4282" s="95"/>
      <c r="F4282" s="95"/>
      <c r="G4282" s="95"/>
      <c r="H4282" s="95"/>
    </row>
    <row r="4283" spans="5:8" x14ac:dyDescent="0.2">
      <c r="E4283" s="95"/>
      <c r="F4283" s="95"/>
      <c r="G4283" s="95"/>
      <c r="H4283" s="95"/>
    </row>
    <row r="4284" spans="5:8" x14ac:dyDescent="0.2">
      <c r="E4284" s="95"/>
      <c r="F4284" s="95"/>
      <c r="G4284" s="95"/>
      <c r="H4284" s="95"/>
    </row>
    <row r="4285" spans="5:8" x14ac:dyDescent="0.2">
      <c r="E4285" s="95"/>
      <c r="F4285" s="95"/>
      <c r="G4285" s="95"/>
      <c r="H4285" s="95"/>
    </row>
    <row r="4286" spans="5:8" x14ac:dyDescent="0.2">
      <c r="E4286" s="95"/>
      <c r="F4286" s="95"/>
      <c r="G4286" s="95"/>
      <c r="H4286" s="95"/>
    </row>
    <row r="4287" spans="5:8" x14ac:dyDescent="0.2">
      <c r="E4287" s="95"/>
      <c r="F4287" s="95"/>
      <c r="G4287" s="95"/>
      <c r="H4287" s="95"/>
    </row>
    <row r="4288" spans="5:8" x14ac:dyDescent="0.2">
      <c r="E4288" s="95"/>
      <c r="F4288" s="95"/>
      <c r="G4288" s="95"/>
      <c r="H4288" s="95"/>
    </row>
    <row r="4289" spans="5:8" x14ac:dyDescent="0.2">
      <c r="E4289" s="95"/>
      <c r="F4289" s="95"/>
      <c r="G4289" s="95"/>
      <c r="H4289" s="95"/>
    </row>
    <row r="4290" spans="5:8" x14ac:dyDescent="0.2">
      <c r="E4290" s="95"/>
      <c r="F4290" s="95"/>
      <c r="G4290" s="95"/>
      <c r="H4290" s="95"/>
    </row>
    <row r="4291" spans="5:8" x14ac:dyDescent="0.2">
      <c r="E4291" s="95"/>
      <c r="F4291" s="95"/>
      <c r="G4291" s="95"/>
      <c r="H4291" s="95"/>
    </row>
    <row r="4292" spans="5:8" x14ac:dyDescent="0.2">
      <c r="E4292" s="95"/>
      <c r="F4292" s="95"/>
      <c r="G4292" s="95"/>
      <c r="H4292" s="95"/>
    </row>
    <row r="4293" spans="5:8" x14ac:dyDescent="0.2">
      <c r="E4293" s="95"/>
      <c r="F4293" s="95"/>
      <c r="G4293" s="95"/>
      <c r="H4293" s="95"/>
    </row>
    <row r="4294" spans="5:8" x14ac:dyDescent="0.2">
      <c r="E4294" s="95"/>
      <c r="F4294" s="95"/>
      <c r="G4294" s="95"/>
      <c r="H4294" s="95"/>
    </row>
    <row r="4295" spans="5:8" x14ac:dyDescent="0.2">
      <c r="E4295" s="95"/>
      <c r="F4295" s="95"/>
      <c r="G4295" s="95"/>
      <c r="H4295" s="95"/>
    </row>
    <row r="4296" spans="5:8" x14ac:dyDescent="0.2">
      <c r="E4296" s="95"/>
      <c r="F4296" s="95"/>
      <c r="G4296" s="95"/>
      <c r="H4296" s="95"/>
    </row>
    <row r="4297" spans="5:8" x14ac:dyDescent="0.2">
      <c r="E4297" s="95"/>
      <c r="F4297" s="95"/>
      <c r="G4297" s="95"/>
      <c r="H4297" s="95"/>
    </row>
    <row r="4298" spans="5:8" x14ac:dyDescent="0.2">
      <c r="E4298" s="95"/>
      <c r="F4298" s="95"/>
      <c r="G4298" s="95"/>
      <c r="H4298" s="95"/>
    </row>
    <row r="4299" spans="5:8" x14ac:dyDescent="0.2">
      <c r="E4299" s="95"/>
      <c r="F4299" s="95"/>
      <c r="G4299" s="95"/>
      <c r="H4299" s="95"/>
    </row>
    <row r="4300" spans="5:8" x14ac:dyDescent="0.2">
      <c r="E4300" s="95"/>
      <c r="F4300" s="95"/>
      <c r="G4300" s="95"/>
      <c r="H4300" s="95"/>
    </row>
    <row r="4301" spans="5:8" x14ac:dyDescent="0.2">
      <c r="E4301" s="95"/>
      <c r="F4301" s="95"/>
      <c r="G4301" s="95"/>
      <c r="H4301" s="95"/>
    </row>
    <row r="4302" spans="5:8" x14ac:dyDescent="0.2">
      <c r="E4302" s="95"/>
      <c r="F4302" s="95"/>
      <c r="G4302" s="95"/>
      <c r="H4302" s="95"/>
    </row>
    <row r="4303" spans="5:8" x14ac:dyDescent="0.2">
      <c r="E4303" s="95"/>
      <c r="F4303" s="95"/>
      <c r="G4303" s="95"/>
      <c r="H4303" s="95"/>
    </row>
    <row r="4304" spans="5:8" x14ac:dyDescent="0.2">
      <c r="E4304" s="95"/>
      <c r="F4304" s="95"/>
      <c r="G4304" s="95"/>
      <c r="H4304" s="95"/>
    </row>
    <row r="4305" spans="5:8" x14ac:dyDescent="0.2">
      <c r="E4305" s="95"/>
      <c r="F4305" s="95"/>
      <c r="G4305" s="95"/>
      <c r="H4305" s="95"/>
    </row>
    <row r="4306" spans="5:8" x14ac:dyDescent="0.2">
      <c r="E4306" s="95"/>
      <c r="F4306" s="95"/>
      <c r="G4306" s="95"/>
      <c r="H4306" s="95"/>
    </row>
    <row r="4307" spans="5:8" x14ac:dyDescent="0.2">
      <c r="E4307" s="95"/>
      <c r="F4307" s="95"/>
      <c r="G4307" s="95"/>
      <c r="H4307" s="95"/>
    </row>
    <row r="4308" spans="5:8" x14ac:dyDescent="0.2">
      <c r="E4308" s="95"/>
      <c r="F4308" s="95"/>
      <c r="G4308" s="95"/>
      <c r="H4308" s="95"/>
    </row>
    <row r="4309" spans="5:8" x14ac:dyDescent="0.2">
      <c r="E4309" s="95"/>
      <c r="F4309" s="95"/>
      <c r="G4309" s="95"/>
      <c r="H4309" s="95"/>
    </row>
    <row r="4310" spans="5:8" x14ac:dyDescent="0.2">
      <c r="E4310" s="95"/>
      <c r="F4310" s="95"/>
      <c r="G4310" s="95"/>
      <c r="H4310" s="95"/>
    </row>
    <row r="4311" spans="5:8" x14ac:dyDescent="0.2">
      <c r="E4311" s="95"/>
      <c r="F4311" s="95"/>
      <c r="G4311" s="95"/>
      <c r="H4311" s="95"/>
    </row>
    <row r="4312" spans="5:8" x14ac:dyDescent="0.2">
      <c r="E4312" s="95"/>
      <c r="F4312" s="95"/>
      <c r="G4312" s="95"/>
      <c r="H4312" s="95"/>
    </row>
    <row r="4313" spans="5:8" x14ac:dyDescent="0.2">
      <c r="E4313" s="95"/>
      <c r="F4313" s="95"/>
      <c r="G4313" s="95"/>
      <c r="H4313" s="95"/>
    </row>
    <row r="4314" spans="5:8" x14ac:dyDescent="0.2">
      <c r="E4314" s="95"/>
      <c r="F4314" s="95"/>
      <c r="G4314" s="95"/>
      <c r="H4314" s="95"/>
    </row>
    <row r="4315" spans="5:8" x14ac:dyDescent="0.2">
      <c r="E4315" s="95"/>
      <c r="F4315" s="95"/>
      <c r="G4315" s="95"/>
      <c r="H4315" s="95"/>
    </row>
    <row r="4316" spans="5:8" x14ac:dyDescent="0.2">
      <c r="E4316" s="95"/>
      <c r="F4316" s="95"/>
      <c r="G4316" s="95"/>
      <c r="H4316" s="95"/>
    </row>
    <row r="4317" spans="5:8" x14ac:dyDescent="0.2">
      <c r="E4317" s="95"/>
      <c r="F4317" s="95"/>
      <c r="G4317" s="95"/>
      <c r="H4317" s="95"/>
    </row>
    <row r="4318" spans="5:8" x14ac:dyDescent="0.2">
      <c r="E4318" s="95"/>
      <c r="F4318" s="95"/>
      <c r="G4318" s="95"/>
      <c r="H4318" s="95"/>
    </row>
    <row r="4319" spans="5:8" x14ac:dyDescent="0.2">
      <c r="E4319" s="95"/>
      <c r="F4319" s="95"/>
      <c r="G4319" s="95"/>
      <c r="H4319" s="95"/>
    </row>
    <row r="4320" spans="5:8" x14ac:dyDescent="0.2">
      <c r="E4320" s="95"/>
      <c r="F4320" s="95"/>
      <c r="G4320" s="95"/>
      <c r="H4320" s="95"/>
    </row>
    <row r="4321" spans="5:8" x14ac:dyDescent="0.2">
      <c r="E4321" s="95"/>
      <c r="F4321" s="95"/>
      <c r="G4321" s="95"/>
      <c r="H4321" s="95"/>
    </row>
    <row r="4322" spans="5:8" x14ac:dyDescent="0.2">
      <c r="E4322" s="95"/>
      <c r="F4322" s="95"/>
      <c r="G4322" s="95"/>
      <c r="H4322" s="95"/>
    </row>
    <row r="4323" spans="5:8" x14ac:dyDescent="0.2">
      <c r="E4323" s="95"/>
      <c r="F4323" s="95"/>
      <c r="G4323" s="95"/>
      <c r="H4323" s="95"/>
    </row>
    <row r="4324" spans="5:8" x14ac:dyDescent="0.2">
      <c r="E4324" s="95"/>
      <c r="F4324" s="95"/>
      <c r="G4324" s="95"/>
      <c r="H4324" s="95"/>
    </row>
    <row r="4325" spans="5:8" x14ac:dyDescent="0.2">
      <c r="E4325" s="95"/>
      <c r="F4325" s="95"/>
      <c r="G4325" s="95"/>
      <c r="H4325" s="95"/>
    </row>
    <row r="4326" spans="5:8" x14ac:dyDescent="0.2">
      <c r="E4326" s="95"/>
      <c r="F4326" s="95"/>
      <c r="G4326" s="95"/>
      <c r="H4326" s="95"/>
    </row>
    <row r="4327" spans="5:8" x14ac:dyDescent="0.2">
      <c r="E4327" s="95"/>
      <c r="F4327" s="95"/>
      <c r="G4327" s="95"/>
      <c r="H4327" s="95"/>
    </row>
    <row r="4328" spans="5:8" x14ac:dyDescent="0.2">
      <c r="E4328" s="95"/>
      <c r="F4328" s="95"/>
      <c r="G4328" s="95"/>
      <c r="H4328" s="95"/>
    </row>
    <row r="4329" spans="5:8" x14ac:dyDescent="0.2">
      <c r="E4329" s="95"/>
      <c r="F4329" s="95"/>
      <c r="G4329" s="95"/>
      <c r="H4329" s="95"/>
    </row>
    <row r="4330" spans="5:8" x14ac:dyDescent="0.2">
      <c r="E4330" s="95"/>
      <c r="F4330" s="95"/>
      <c r="G4330" s="95"/>
      <c r="H4330" s="95"/>
    </row>
    <row r="4331" spans="5:8" x14ac:dyDescent="0.2">
      <c r="E4331" s="95"/>
      <c r="F4331" s="95"/>
      <c r="G4331" s="95"/>
      <c r="H4331" s="95"/>
    </row>
    <row r="4332" spans="5:8" x14ac:dyDescent="0.2">
      <c r="E4332" s="95"/>
      <c r="F4332" s="95"/>
      <c r="G4332" s="95"/>
      <c r="H4332" s="95"/>
    </row>
    <row r="4333" spans="5:8" x14ac:dyDescent="0.2">
      <c r="E4333" s="95"/>
      <c r="F4333" s="95"/>
      <c r="G4333" s="95"/>
      <c r="H4333" s="95"/>
    </row>
    <row r="4334" spans="5:8" x14ac:dyDescent="0.2">
      <c r="E4334" s="95"/>
      <c r="F4334" s="95"/>
      <c r="G4334" s="95"/>
      <c r="H4334" s="95"/>
    </row>
    <row r="4335" spans="5:8" x14ac:dyDescent="0.2">
      <c r="E4335" s="95"/>
      <c r="F4335" s="95"/>
      <c r="G4335" s="95"/>
      <c r="H4335" s="95"/>
    </row>
    <row r="4336" spans="5:8" x14ac:dyDescent="0.2">
      <c r="E4336" s="95"/>
      <c r="F4336" s="95"/>
      <c r="G4336" s="95"/>
      <c r="H4336" s="95"/>
    </row>
    <row r="4337" spans="5:8" x14ac:dyDescent="0.2">
      <c r="E4337" s="95"/>
      <c r="F4337" s="95"/>
      <c r="G4337" s="95"/>
      <c r="H4337" s="95"/>
    </row>
    <row r="4338" spans="5:8" x14ac:dyDescent="0.2">
      <c r="E4338" s="95"/>
      <c r="F4338" s="95"/>
      <c r="G4338" s="95"/>
      <c r="H4338" s="95"/>
    </row>
    <row r="4339" spans="5:8" x14ac:dyDescent="0.2">
      <c r="E4339" s="95"/>
      <c r="F4339" s="95"/>
      <c r="G4339" s="95"/>
      <c r="H4339" s="95"/>
    </row>
    <row r="4340" spans="5:8" x14ac:dyDescent="0.2">
      <c r="E4340" s="95"/>
      <c r="F4340" s="95"/>
      <c r="G4340" s="95"/>
      <c r="H4340" s="95"/>
    </row>
    <row r="4341" spans="5:8" x14ac:dyDescent="0.2">
      <c r="E4341" s="95"/>
      <c r="F4341" s="95"/>
      <c r="G4341" s="95"/>
      <c r="H4341" s="95"/>
    </row>
    <row r="4342" spans="5:8" x14ac:dyDescent="0.2">
      <c r="E4342" s="95"/>
      <c r="F4342" s="95"/>
      <c r="G4342" s="95"/>
      <c r="H4342" s="95"/>
    </row>
    <row r="4343" spans="5:8" x14ac:dyDescent="0.2">
      <c r="E4343" s="95"/>
      <c r="F4343" s="95"/>
      <c r="G4343" s="95"/>
      <c r="H4343" s="95"/>
    </row>
    <row r="4344" spans="5:8" x14ac:dyDescent="0.2">
      <c r="E4344" s="95"/>
      <c r="F4344" s="95"/>
      <c r="G4344" s="95"/>
      <c r="H4344" s="95"/>
    </row>
    <row r="4345" spans="5:8" x14ac:dyDescent="0.2">
      <c r="E4345" s="95"/>
      <c r="F4345" s="95"/>
      <c r="G4345" s="95"/>
      <c r="H4345" s="95"/>
    </row>
    <row r="4346" spans="5:8" x14ac:dyDescent="0.2">
      <c r="E4346" s="95"/>
      <c r="F4346" s="95"/>
      <c r="G4346" s="95"/>
      <c r="H4346" s="95"/>
    </row>
    <row r="4347" spans="5:8" x14ac:dyDescent="0.2">
      <c r="E4347" s="95"/>
      <c r="F4347" s="95"/>
      <c r="G4347" s="95"/>
      <c r="H4347" s="95"/>
    </row>
    <row r="4348" spans="5:8" x14ac:dyDescent="0.2">
      <c r="E4348" s="95"/>
      <c r="F4348" s="95"/>
      <c r="G4348" s="95"/>
      <c r="H4348" s="95"/>
    </row>
    <row r="4349" spans="5:8" x14ac:dyDescent="0.2">
      <c r="E4349" s="95"/>
      <c r="F4349" s="95"/>
      <c r="G4349" s="95"/>
      <c r="H4349" s="95"/>
    </row>
    <row r="4350" spans="5:8" x14ac:dyDescent="0.2">
      <c r="E4350" s="95"/>
      <c r="F4350" s="95"/>
      <c r="G4350" s="95"/>
      <c r="H4350" s="95"/>
    </row>
    <row r="4351" spans="5:8" x14ac:dyDescent="0.2">
      <c r="E4351" s="95"/>
      <c r="F4351" s="95"/>
      <c r="G4351" s="95"/>
      <c r="H4351" s="95"/>
    </row>
    <row r="4352" spans="5:8" x14ac:dyDescent="0.2">
      <c r="E4352" s="95"/>
      <c r="F4352" s="95"/>
      <c r="G4352" s="95"/>
      <c r="H4352" s="95"/>
    </row>
    <row r="4353" spans="5:8" x14ac:dyDescent="0.2">
      <c r="E4353" s="95"/>
      <c r="F4353" s="95"/>
      <c r="G4353" s="95"/>
      <c r="H4353" s="95"/>
    </row>
    <row r="4354" spans="5:8" x14ac:dyDescent="0.2">
      <c r="E4354" s="95"/>
      <c r="F4354" s="95"/>
      <c r="G4354" s="95"/>
      <c r="H4354" s="95"/>
    </row>
    <row r="4355" spans="5:8" x14ac:dyDescent="0.2">
      <c r="E4355" s="95"/>
      <c r="F4355" s="95"/>
      <c r="G4355" s="95"/>
      <c r="H4355" s="95"/>
    </row>
    <row r="4356" spans="5:8" x14ac:dyDescent="0.2">
      <c r="E4356" s="95"/>
      <c r="F4356" s="95"/>
      <c r="G4356" s="95"/>
      <c r="H4356" s="95"/>
    </row>
    <row r="4357" spans="5:8" x14ac:dyDescent="0.2">
      <c r="E4357" s="95"/>
      <c r="F4357" s="95"/>
      <c r="G4357" s="95"/>
      <c r="H4357" s="95"/>
    </row>
    <row r="4358" spans="5:8" x14ac:dyDescent="0.2">
      <c r="E4358" s="95"/>
      <c r="F4358" s="95"/>
      <c r="G4358" s="95"/>
      <c r="H4358" s="95"/>
    </row>
    <row r="4359" spans="5:8" x14ac:dyDescent="0.2">
      <c r="E4359" s="95"/>
      <c r="F4359" s="95"/>
      <c r="G4359" s="95"/>
      <c r="H4359" s="95"/>
    </row>
    <row r="4360" spans="5:8" x14ac:dyDescent="0.2">
      <c r="E4360" s="95"/>
      <c r="F4360" s="95"/>
      <c r="G4360" s="95"/>
      <c r="H4360" s="95"/>
    </row>
    <row r="4361" spans="5:8" x14ac:dyDescent="0.2">
      <c r="E4361" s="95"/>
      <c r="F4361" s="95"/>
      <c r="G4361" s="95"/>
      <c r="H4361" s="95"/>
    </row>
    <row r="4362" spans="5:8" x14ac:dyDescent="0.2">
      <c r="E4362" s="95"/>
      <c r="F4362" s="95"/>
      <c r="G4362" s="95"/>
      <c r="H4362" s="95"/>
    </row>
    <row r="4363" spans="5:8" x14ac:dyDescent="0.2">
      <c r="E4363" s="95"/>
      <c r="F4363" s="95"/>
      <c r="G4363" s="95"/>
      <c r="H4363" s="95"/>
    </row>
    <row r="4364" spans="5:8" x14ac:dyDescent="0.2">
      <c r="E4364" s="95"/>
      <c r="F4364" s="95"/>
      <c r="G4364" s="95"/>
      <c r="H4364" s="95"/>
    </row>
    <row r="4365" spans="5:8" x14ac:dyDescent="0.2">
      <c r="E4365" s="95"/>
      <c r="F4365" s="95"/>
      <c r="G4365" s="95"/>
      <c r="H4365" s="95"/>
    </row>
    <row r="4366" spans="5:8" x14ac:dyDescent="0.2">
      <c r="E4366" s="95"/>
      <c r="F4366" s="95"/>
      <c r="G4366" s="95"/>
      <c r="H4366" s="95"/>
    </row>
    <row r="4367" spans="5:8" x14ac:dyDescent="0.2">
      <c r="E4367" s="95"/>
      <c r="F4367" s="95"/>
      <c r="G4367" s="95"/>
      <c r="H4367" s="95"/>
    </row>
    <row r="4368" spans="5:8" x14ac:dyDescent="0.2">
      <c r="E4368" s="95"/>
      <c r="F4368" s="95"/>
      <c r="G4368" s="95"/>
      <c r="H4368" s="95"/>
    </row>
    <row r="4369" spans="5:8" x14ac:dyDescent="0.2">
      <c r="E4369" s="95"/>
      <c r="F4369" s="95"/>
      <c r="G4369" s="95"/>
      <c r="H4369" s="95"/>
    </row>
    <row r="4370" spans="5:8" x14ac:dyDescent="0.2">
      <c r="E4370" s="95"/>
      <c r="F4370" s="95"/>
      <c r="G4370" s="95"/>
      <c r="H4370" s="95"/>
    </row>
    <row r="4371" spans="5:8" x14ac:dyDescent="0.2">
      <c r="E4371" s="95"/>
      <c r="F4371" s="95"/>
      <c r="G4371" s="95"/>
      <c r="H4371" s="95"/>
    </row>
    <row r="4372" spans="5:8" x14ac:dyDescent="0.2">
      <c r="E4372" s="95"/>
      <c r="F4372" s="95"/>
      <c r="G4372" s="95"/>
      <c r="H4372" s="95"/>
    </row>
    <row r="4373" spans="5:8" x14ac:dyDescent="0.2">
      <c r="E4373" s="95"/>
      <c r="F4373" s="95"/>
      <c r="G4373" s="95"/>
      <c r="H4373" s="95"/>
    </row>
    <row r="4374" spans="5:8" x14ac:dyDescent="0.2">
      <c r="E4374" s="95"/>
      <c r="F4374" s="95"/>
      <c r="G4374" s="95"/>
      <c r="H4374" s="95"/>
    </row>
    <row r="4375" spans="5:8" x14ac:dyDescent="0.2">
      <c r="E4375" s="95"/>
      <c r="F4375" s="95"/>
      <c r="G4375" s="95"/>
      <c r="H4375" s="95"/>
    </row>
    <row r="4376" spans="5:8" x14ac:dyDescent="0.2">
      <c r="E4376" s="95"/>
      <c r="F4376" s="95"/>
      <c r="G4376" s="95"/>
      <c r="H4376" s="95"/>
    </row>
    <row r="4377" spans="5:8" x14ac:dyDescent="0.2">
      <c r="E4377" s="95"/>
      <c r="F4377" s="95"/>
      <c r="G4377" s="95"/>
      <c r="H4377" s="95"/>
    </row>
    <row r="4378" spans="5:8" x14ac:dyDescent="0.2">
      <c r="E4378" s="95"/>
      <c r="F4378" s="95"/>
      <c r="G4378" s="95"/>
      <c r="H4378" s="95"/>
    </row>
    <row r="4379" spans="5:8" x14ac:dyDescent="0.2">
      <c r="E4379" s="95"/>
      <c r="F4379" s="95"/>
      <c r="G4379" s="95"/>
      <c r="H4379" s="95"/>
    </row>
    <row r="4380" spans="5:8" x14ac:dyDescent="0.2">
      <c r="E4380" s="95"/>
      <c r="F4380" s="95"/>
      <c r="G4380" s="95"/>
      <c r="H4380" s="95"/>
    </row>
    <row r="4381" spans="5:8" x14ac:dyDescent="0.2">
      <c r="E4381" s="95"/>
      <c r="F4381" s="95"/>
      <c r="G4381" s="95"/>
      <c r="H4381" s="95"/>
    </row>
    <row r="4382" spans="5:8" x14ac:dyDescent="0.2">
      <c r="E4382" s="95"/>
      <c r="F4382" s="95"/>
      <c r="G4382" s="95"/>
      <c r="H4382" s="95"/>
    </row>
    <row r="4383" spans="5:8" x14ac:dyDescent="0.2">
      <c r="E4383" s="95"/>
      <c r="F4383" s="95"/>
      <c r="G4383" s="95"/>
      <c r="H4383" s="95"/>
    </row>
    <row r="4384" spans="5:8" x14ac:dyDescent="0.2">
      <c r="E4384" s="95"/>
      <c r="F4384" s="95"/>
      <c r="G4384" s="95"/>
      <c r="H4384" s="95"/>
    </row>
    <row r="4385" spans="5:8" x14ac:dyDescent="0.2">
      <c r="E4385" s="95"/>
      <c r="F4385" s="95"/>
      <c r="G4385" s="95"/>
      <c r="H4385" s="95"/>
    </row>
    <row r="4386" spans="5:8" x14ac:dyDescent="0.2">
      <c r="E4386" s="95"/>
      <c r="F4386" s="95"/>
      <c r="G4386" s="95"/>
      <c r="H4386" s="95"/>
    </row>
    <row r="4387" spans="5:8" x14ac:dyDescent="0.2">
      <c r="E4387" s="95"/>
      <c r="F4387" s="95"/>
      <c r="G4387" s="95"/>
      <c r="H4387" s="95"/>
    </row>
    <row r="4388" spans="5:8" x14ac:dyDescent="0.2">
      <c r="E4388" s="95"/>
      <c r="F4388" s="95"/>
      <c r="G4388" s="95"/>
      <c r="H4388" s="95"/>
    </row>
    <row r="4389" spans="5:8" x14ac:dyDescent="0.2">
      <c r="E4389" s="95"/>
      <c r="F4389" s="95"/>
      <c r="G4389" s="95"/>
      <c r="H4389" s="95"/>
    </row>
    <row r="4390" spans="5:8" x14ac:dyDescent="0.2">
      <c r="E4390" s="95"/>
      <c r="F4390" s="95"/>
      <c r="G4390" s="95"/>
      <c r="H4390" s="95"/>
    </row>
    <row r="4391" spans="5:8" x14ac:dyDescent="0.2">
      <c r="E4391" s="95"/>
      <c r="F4391" s="95"/>
      <c r="G4391" s="95"/>
      <c r="H4391" s="95"/>
    </row>
    <row r="4392" spans="5:8" x14ac:dyDescent="0.2">
      <c r="E4392" s="95"/>
      <c r="F4392" s="95"/>
      <c r="G4392" s="95"/>
      <c r="H4392" s="95"/>
    </row>
    <row r="4393" spans="5:8" x14ac:dyDescent="0.2">
      <c r="E4393" s="95"/>
      <c r="F4393" s="95"/>
      <c r="G4393" s="95"/>
      <c r="H4393" s="95"/>
    </row>
    <row r="4394" spans="5:8" x14ac:dyDescent="0.2">
      <c r="E4394" s="95"/>
      <c r="F4394" s="95"/>
      <c r="G4394" s="95"/>
      <c r="H4394" s="95"/>
    </row>
    <row r="4395" spans="5:8" x14ac:dyDescent="0.2">
      <c r="E4395" s="95"/>
      <c r="F4395" s="95"/>
      <c r="G4395" s="95"/>
      <c r="H4395" s="95"/>
    </row>
    <row r="4396" spans="5:8" x14ac:dyDescent="0.2">
      <c r="E4396" s="95"/>
      <c r="F4396" s="95"/>
      <c r="G4396" s="95"/>
      <c r="H4396" s="95"/>
    </row>
    <row r="4397" spans="5:8" x14ac:dyDescent="0.2">
      <c r="E4397" s="95"/>
      <c r="F4397" s="95"/>
      <c r="G4397" s="95"/>
      <c r="H4397" s="95"/>
    </row>
    <row r="4398" spans="5:8" x14ac:dyDescent="0.2">
      <c r="E4398" s="95"/>
      <c r="F4398" s="95"/>
      <c r="G4398" s="95"/>
      <c r="H4398" s="95"/>
    </row>
    <row r="4399" spans="5:8" x14ac:dyDescent="0.2">
      <c r="E4399" s="95"/>
      <c r="F4399" s="95"/>
      <c r="G4399" s="95"/>
      <c r="H4399" s="95"/>
    </row>
    <row r="4400" spans="5:8" x14ac:dyDescent="0.2">
      <c r="E4400" s="95"/>
      <c r="F4400" s="95"/>
      <c r="G4400" s="95"/>
      <c r="H4400" s="95"/>
    </row>
    <row r="4401" spans="5:8" x14ac:dyDescent="0.2">
      <c r="E4401" s="95"/>
      <c r="F4401" s="95"/>
      <c r="G4401" s="95"/>
      <c r="H4401" s="95"/>
    </row>
    <row r="4402" spans="5:8" x14ac:dyDescent="0.2">
      <c r="E4402" s="95"/>
      <c r="F4402" s="95"/>
      <c r="G4402" s="95"/>
      <c r="H4402" s="95"/>
    </row>
    <row r="4403" spans="5:8" x14ac:dyDescent="0.2">
      <c r="E4403" s="95"/>
      <c r="F4403" s="95"/>
      <c r="G4403" s="95"/>
      <c r="H4403" s="95"/>
    </row>
    <row r="4404" spans="5:8" x14ac:dyDescent="0.2">
      <c r="E4404" s="95"/>
      <c r="F4404" s="95"/>
      <c r="G4404" s="95"/>
      <c r="H4404" s="95"/>
    </row>
    <row r="4405" spans="5:8" x14ac:dyDescent="0.2">
      <c r="E4405" s="95"/>
      <c r="F4405" s="95"/>
      <c r="G4405" s="95"/>
      <c r="H4405" s="95"/>
    </row>
    <row r="4406" spans="5:8" x14ac:dyDescent="0.2">
      <c r="E4406" s="95"/>
      <c r="F4406" s="95"/>
      <c r="G4406" s="95"/>
      <c r="H4406" s="95"/>
    </row>
    <row r="4407" spans="5:8" x14ac:dyDescent="0.2">
      <c r="E4407" s="95"/>
      <c r="F4407" s="95"/>
      <c r="G4407" s="95"/>
      <c r="H4407" s="95"/>
    </row>
    <row r="4408" spans="5:8" x14ac:dyDescent="0.2">
      <c r="E4408" s="95"/>
      <c r="F4408" s="95"/>
      <c r="G4408" s="95"/>
      <c r="H4408" s="95"/>
    </row>
    <row r="4409" spans="5:8" x14ac:dyDescent="0.2">
      <c r="E4409" s="95"/>
      <c r="F4409" s="95"/>
      <c r="G4409" s="95"/>
      <c r="H4409" s="95"/>
    </row>
    <row r="4410" spans="5:8" x14ac:dyDescent="0.2">
      <c r="E4410" s="95"/>
      <c r="F4410" s="95"/>
      <c r="G4410" s="95"/>
      <c r="H4410" s="95"/>
    </row>
    <row r="4411" spans="5:8" x14ac:dyDescent="0.2">
      <c r="E4411" s="95"/>
      <c r="F4411" s="95"/>
      <c r="G4411" s="95"/>
      <c r="H4411" s="95"/>
    </row>
    <row r="4412" spans="5:8" x14ac:dyDescent="0.2">
      <c r="E4412" s="95"/>
      <c r="F4412" s="95"/>
      <c r="G4412" s="95"/>
      <c r="H4412" s="95"/>
    </row>
    <row r="4413" spans="5:8" x14ac:dyDescent="0.2">
      <c r="E4413" s="95"/>
      <c r="F4413" s="95"/>
      <c r="G4413" s="95"/>
      <c r="H4413" s="95"/>
    </row>
    <row r="4414" spans="5:8" x14ac:dyDescent="0.2">
      <c r="E4414" s="95"/>
      <c r="F4414" s="95"/>
      <c r="G4414" s="95"/>
      <c r="H4414" s="95"/>
    </row>
    <row r="4415" spans="5:8" x14ac:dyDescent="0.2">
      <c r="E4415" s="95"/>
      <c r="F4415" s="95"/>
      <c r="G4415" s="95"/>
      <c r="H4415" s="95"/>
    </row>
    <row r="4416" spans="5:8" x14ac:dyDescent="0.2">
      <c r="E4416" s="95"/>
      <c r="F4416" s="95"/>
      <c r="G4416" s="95"/>
      <c r="H4416" s="95"/>
    </row>
    <row r="4417" spans="5:8" x14ac:dyDescent="0.2">
      <c r="E4417" s="95"/>
      <c r="F4417" s="95"/>
      <c r="G4417" s="95"/>
      <c r="H4417" s="95"/>
    </row>
    <row r="4418" spans="5:8" x14ac:dyDescent="0.2">
      <c r="E4418" s="95"/>
      <c r="F4418" s="95"/>
      <c r="G4418" s="95"/>
      <c r="H4418" s="95"/>
    </row>
    <row r="4419" spans="5:8" x14ac:dyDescent="0.2">
      <c r="E4419" s="95"/>
      <c r="F4419" s="95"/>
      <c r="G4419" s="95"/>
      <c r="H4419" s="95"/>
    </row>
    <row r="4420" spans="5:8" x14ac:dyDescent="0.2">
      <c r="E4420" s="95"/>
      <c r="F4420" s="95"/>
      <c r="G4420" s="95"/>
      <c r="H4420" s="95"/>
    </row>
    <row r="4421" spans="5:8" x14ac:dyDescent="0.2">
      <c r="E4421" s="95"/>
      <c r="F4421" s="95"/>
      <c r="G4421" s="95"/>
      <c r="H4421" s="95"/>
    </row>
    <row r="4422" spans="5:8" x14ac:dyDescent="0.2">
      <c r="E4422" s="95"/>
      <c r="F4422" s="95"/>
      <c r="G4422" s="95"/>
      <c r="H4422" s="95"/>
    </row>
    <row r="4423" spans="5:8" x14ac:dyDescent="0.2">
      <c r="E4423" s="95"/>
      <c r="F4423" s="95"/>
      <c r="G4423" s="95"/>
      <c r="H4423" s="95"/>
    </row>
    <row r="4424" spans="5:8" x14ac:dyDescent="0.2">
      <c r="E4424" s="95"/>
      <c r="F4424" s="95"/>
      <c r="G4424" s="95"/>
      <c r="H4424" s="95"/>
    </row>
    <row r="4425" spans="5:8" x14ac:dyDescent="0.2">
      <c r="E4425" s="95"/>
      <c r="F4425" s="95"/>
      <c r="G4425" s="95"/>
      <c r="H4425" s="95"/>
    </row>
    <row r="4426" spans="5:8" x14ac:dyDescent="0.2">
      <c r="E4426" s="95"/>
      <c r="F4426" s="95"/>
      <c r="G4426" s="95"/>
      <c r="H4426" s="95"/>
    </row>
    <row r="4427" spans="5:8" x14ac:dyDescent="0.2">
      <c r="E4427" s="95"/>
      <c r="F4427" s="95"/>
      <c r="G4427" s="95"/>
      <c r="H4427" s="95"/>
    </row>
    <row r="4428" spans="5:8" x14ac:dyDescent="0.2">
      <c r="E4428" s="95"/>
      <c r="F4428" s="95"/>
      <c r="G4428" s="95"/>
      <c r="H4428" s="95"/>
    </row>
    <row r="4429" spans="5:8" x14ac:dyDescent="0.2">
      <c r="E4429" s="95"/>
      <c r="F4429" s="95"/>
      <c r="G4429" s="95"/>
      <c r="H4429" s="95"/>
    </row>
    <row r="4430" spans="5:8" x14ac:dyDescent="0.2">
      <c r="E4430" s="95"/>
      <c r="F4430" s="95"/>
      <c r="G4430" s="95"/>
      <c r="H4430" s="95"/>
    </row>
    <row r="4431" spans="5:8" x14ac:dyDescent="0.2">
      <c r="E4431" s="95"/>
      <c r="F4431" s="95"/>
      <c r="G4431" s="95"/>
      <c r="H4431" s="95"/>
    </row>
    <row r="4432" spans="5:8" x14ac:dyDescent="0.2">
      <c r="E4432" s="95"/>
      <c r="F4432" s="95"/>
      <c r="G4432" s="95"/>
      <c r="H4432" s="95"/>
    </row>
    <row r="4433" spans="5:8" x14ac:dyDescent="0.2">
      <c r="E4433" s="95"/>
      <c r="F4433" s="95"/>
      <c r="G4433" s="95"/>
      <c r="H4433" s="95"/>
    </row>
    <row r="4434" spans="5:8" x14ac:dyDescent="0.2">
      <c r="E4434" s="95"/>
      <c r="F4434" s="95"/>
      <c r="G4434" s="95"/>
      <c r="H4434" s="95"/>
    </row>
    <row r="4435" spans="5:8" x14ac:dyDescent="0.2">
      <c r="E4435" s="95"/>
      <c r="F4435" s="95"/>
      <c r="G4435" s="95"/>
      <c r="H4435" s="95"/>
    </row>
    <row r="4436" spans="5:8" x14ac:dyDescent="0.2">
      <c r="E4436" s="95"/>
      <c r="F4436" s="95"/>
      <c r="G4436" s="95"/>
      <c r="H4436" s="95"/>
    </row>
    <row r="4437" spans="5:8" x14ac:dyDescent="0.2">
      <c r="E4437" s="95"/>
      <c r="F4437" s="95"/>
      <c r="G4437" s="95"/>
      <c r="H4437" s="95"/>
    </row>
    <row r="4438" spans="5:8" x14ac:dyDescent="0.2">
      <c r="E4438" s="95"/>
      <c r="F4438" s="95"/>
      <c r="G4438" s="95"/>
      <c r="H4438" s="95"/>
    </row>
    <row r="4439" spans="5:8" x14ac:dyDescent="0.2">
      <c r="E4439" s="95"/>
      <c r="F4439" s="95"/>
      <c r="G4439" s="95"/>
      <c r="H4439" s="95"/>
    </row>
    <row r="4440" spans="5:8" x14ac:dyDescent="0.2">
      <c r="E4440" s="95"/>
      <c r="F4440" s="95"/>
      <c r="G4440" s="95"/>
      <c r="H4440" s="95"/>
    </row>
    <row r="4441" spans="5:8" x14ac:dyDescent="0.2">
      <c r="E4441" s="95"/>
      <c r="F4441" s="95"/>
      <c r="G4441" s="95"/>
      <c r="H4441" s="95"/>
    </row>
    <row r="4442" spans="5:8" x14ac:dyDescent="0.2">
      <c r="E4442" s="95"/>
      <c r="F4442" s="95"/>
      <c r="G4442" s="95"/>
      <c r="H4442" s="95"/>
    </row>
    <row r="4443" spans="5:8" x14ac:dyDescent="0.2">
      <c r="E4443" s="95"/>
      <c r="F4443" s="95"/>
      <c r="G4443" s="95"/>
      <c r="H4443" s="95"/>
    </row>
    <row r="4444" spans="5:8" x14ac:dyDescent="0.2">
      <c r="E4444" s="95"/>
      <c r="F4444" s="95"/>
      <c r="G4444" s="95"/>
      <c r="H4444" s="95"/>
    </row>
    <row r="4445" spans="5:8" x14ac:dyDescent="0.2">
      <c r="E4445" s="95"/>
      <c r="F4445" s="95"/>
      <c r="G4445" s="95"/>
      <c r="H4445" s="95"/>
    </row>
    <row r="4446" spans="5:8" x14ac:dyDescent="0.2">
      <c r="E4446" s="95"/>
      <c r="F4446" s="95"/>
      <c r="G4446" s="95"/>
      <c r="H4446" s="95"/>
    </row>
    <row r="4447" spans="5:8" x14ac:dyDescent="0.2">
      <c r="E4447" s="95"/>
      <c r="F4447" s="95"/>
      <c r="G4447" s="95"/>
      <c r="H4447" s="95"/>
    </row>
    <row r="4448" spans="5:8" x14ac:dyDescent="0.2">
      <c r="E4448" s="95"/>
      <c r="F4448" s="95"/>
      <c r="G4448" s="95"/>
      <c r="H4448" s="95"/>
    </row>
    <row r="4449" spans="5:8" x14ac:dyDescent="0.2">
      <c r="E4449" s="95"/>
      <c r="F4449" s="95"/>
      <c r="G4449" s="95"/>
      <c r="H4449" s="95"/>
    </row>
    <row r="4450" spans="5:8" x14ac:dyDescent="0.2">
      <c r="E4450" s="95"/>
      <c r="F4450" s="95"/>
      <c r="G4450" s="95"/>
      <c r="H4450" s="95"/>
    </row>
    <row r="4451" spans="5:8" x14ac:dyDescent="0.2">
      <c r="E4451" s="95"/>
      <c r="F4451" s="95"/>
      <c r="G4451" s="95"/>
      <c r="H4451" s="95"/>
    </row>
    <row r="4452" spans="5:8" x14ac:dyDescent="0.2">
      <c r="E4452" s="95"/>
      <c r="F4452" s="95"/>
      <c r="G4452" s="95"/>
      <c r="H4452" s="95"/>
    </row>
    <row r="4453" spans="5:8" x14ac:dyDescent="0.2">
      <c r="E4453" s="95"/>
      <c r="F4453" s="95"/>
      <c r="G4453" s="95"/>
      <c r="H4453" s="95"/>
    </row>
    <row r="4454" spans="5:8" x14ac:dyDescent="0.2">
      <c r="E4454" s="95"/>
      <c r="F4454" s="95"/>
      <c r="G4454" s="95"/>
      <c r="H4454" s="95"/>
    </row>
    <row r="4455" spans="5:8" x14ac:dyDescent="0.2">
      <c r="E4455" s="95"/>
      <c r="F4455" s="95"/>
      <c r="G4455" s="95"/>
      <c r="H4455" s="95"/>
    </row>
    <row r="4456" spans="5:8" x14ac:dyDescent="0.2">
      <c r="E4456" s="95"/>
      <c r="F4456" s="95"/>
      <c r="G4456" s="95"/>
      <c r="H4456" s="95"/>
    </row>
    <row r="4457" spans="5:8" x14ac:dyDescent="0.2">
      <c r="E4457" s="95"/>
      <c r="F4457" s="95"/>
      <c r="G4457" s="95"/>
      <c r="H4457" s="95"/>
    </row>
    <row r="4458" spans="5:8" x14ac:dyDescent="0.2">
      <c r="E4458" s="95"/>
      <c r="F4458" s="95"/>
      <c r="G4458" s="95"/>
      <c r="H4458" s="95"/>
    </row>
    <row r="4459" spans="5:8" x14ac:dyDescent="0.2">
      <c r="E4459" s="95"/>
      <c r="F4459" s="95"/>
      <c r="G4459" s="95"/>
      <c r="H4459" s="95"/>
    </row>
    <row r="4460" spans="5:8" x14ac:dyDescent="0.2">
      <c r="E4460" s="95"/>
      <c r="F4460" s="95"/>
      <c r="G4460" s="95"/>
      <c r="H4460" s="95"/>
    </row>
    <row r="4461" spans="5:8" x14ac:dyDescent="0.2">
      <c r="E4461" s="95"/>
      <c r="F4461" s="95"/>
      <c r="G4461" s="95"/>
      <c r="H4461" s="95"/>
    </row>
    <row r="4462" spans="5:8" x14ac:dyDescent="0.2">
      <c r="E4462" s="95"/>
      <c r="F4462" s="95"/>
      <c r="G4462" s="95"/>
      <c r="H4462" s="95"/>
    </row>
    <row r="4463" spans="5:8" x14ac:dyDescent="0.2">
      <c r="E4463" s="95"/>
      <c r="F4463" s="95"/>
      <c r="G4463" s="95"/>
      <c r="H4463" s="95"/>
    </row>
    <row r="4464" spans="5:8" x14ac:dyDescent="0.2">
      <c r="E4464" s="95"/>
      <c r="F4464" s="95"/>
      <c r="G4464" s="95"/>
      <c r="H4464" s="95"/>
    </row>
    <row r="4465" spans="5:8" x14ac:dyDescent="0.2">
      <c r="E4465" s="95"/>
      <c r="F4465" s="95"/>
      <c r="G4465" s="95"/>
      <c r="H4465" s="95"/>
    </row>
    <row r="4466" spans="5:8" x14ac:dyDescent="0.2">
      <c r="E4466" s="95"/>
      <c r="F4466" s="95"/>
      <c r="G4466" s="95"/>
      <c r="H4466" s="95"/>
    </row>
    <row r="4467" spans="5:8" x14ac:dyDescent="0.2">
      <c r="E4467" s="95"/>
      <c r="F4467" s="95"/>
      <c r="G4467" s="95"/>
      <c r="H4467" s="95"/>
    </row>
    <row r="4468" spans="5:8" x14ac:dyDescent="0.2">
      <c r="E4468" s="95"/>
      <c r="F4468" s="95"/>
      <c r="G4468" s="95"/>
      <c r="H4468" s="95"/>
    </row>
    <row r="4469" spans="5:8" x14ac:dyDescent="0.2">
      <c r="E4469" s="95"/>
      <c r="F4469" s="95"/>
      <c r="G4469" s="95"/>
      <c r="H4469" s="95"/>
    </row>
    <row r="4470" spans="5:8" x14ac:dyDescent="0.2">
      <c r="E4470" s="95"/>
      <c r="F4470" s="95"/>
      <c r="G4470" s="95"/>
      <c r="H4470" s="95"/>
    </row>
    <row r="4471" spans="5:8" x14ac:dyDescent="0.2">
      <c r="E4471" s="95"/>
      <c r="F4471" s="95"/>
      <c r="G4471" s="95"/>
      <c r="H4471" s="95"/>
    </row>
    <row r="4472" spans="5:8" x14ac:dyDescent="0.2">
      <c r="E4472" s="95"/>
      <c r="F4472" s="95"/>
      <c r="G4472" s="95"/>
      <c r="H4472" s="95"/>
    </row>
    <row r="4473" spans="5:8" x14ac:dyDescent="0.2">
      <c r="E4473" s="95"/>
      <c r="F4473" s="95"/>
      <c r="G4473" s="95"/>
      <c r="H4473" s="95"/>
    </row>
    <row r="4474" spans="5:8" x14ac:dyDescent="0.2">
      <c r="E4474" s="95"/>
      <c r="F4474" s="95"/>
      <c r="G4474" s="95"/>
      <c r="H4474" s="95"/>
    </row>
    <row r="4475" spans="5:8" x14ac:dyDescent="0.2">
      <c r="E4475" s="95"/>
      <c r="F4475" s="95"/>
      <c r="G4475" s="95"/>
      <c r="H4475" s="95"/>
    </row>
    <row r="4476" spans="5:8" x14ac:dyDescent="0.2">
      <c r="E4476" s="95"/>
      <c r="F4476" s="95"/>
      <c r="G4476" s="95"/>
      <c r="H4476" s="95"/>
    </row>
    <row r="4477" spans="5:8" x14ac:dyDescent="0.2">
      <c r="E4477" s="95"/>
      <c r="F4477" s="95"/>
      <c r="G4477" s="95"/>
      <c r="H4477" s="95"/>
    </row>
    <row r="4478" spans="5:8" x14ac:dyDescent="0.2">
      <c r="E4478" s="95"/>
      <c r="F4478" s="95"/>
      <c r="G4478" s="95"/>
      <c r="H4478" s="95"/>
    </row>
    <row r="4479" spans="5:8" x14ac:dyDescent="0.2">
      <c r="E4479" s="95"/>
      <c r="F4479" s="95"/>
      <c r="G4479" s="95"/>
      <c r="H4479" s="95"/>
    </row>
    <row r="4480" spans="5:8" x14ac:dyDescent="0.2">
      <c r="E4480" s="95"/>
      <c r="F4480" s="95"/>
      <c r="G4480" s="95"/>
      <c r="H4480" s="95"/>
    </row>
    <row r="4481" spans="5:8" x14ac:dyDescent="0.2">
      <c r="E4481" s="95"/>
      <c r="F4481" s="95"/>
      <c r="G4481" s="95"/>
      <c r="H4481" s="95"/>
    </row>
    <row r="4482" spans="5:8" x14ac:dyDescent="0.2">
      <c r="E4482" s="95"/>
      <c r="F4482" s="95"/>
      <c r="G4482" s="95"/>
      <c r="H4482" s="95"/>
    </row>
    <row r="4483" spans="5:8" x14ac:dyDescent="0.2">
      <c r="E4483" s="95"/>
      <c r="F4483" s="95"/>
      <c r="G4483" s="95"/>
      <c r="H4483" s="95"/>
    </row>
    <row r="4484" spans="5:8" x14ac:dyDescent="0.2">
      <c r="E4484" s="95"/>
      <c r="F4484" s="95"/>
      <c r="G4484" s="95"/>
      <c r="H4484" s="95"/>
    </row>
    <row r="4485" spans="5:8" x14ac:dyDescent="0.2">
      <c r="E4485" s="95"/>
      <c r="F4485" s="95"/>
      <c r="G4485" s="95"/>
      <c r="H4485" s="95"/>
    </row>
    <row r="4486" spans="5:8" x14ac:dyDescent="0.2">
      <c r="E4486" s="95"/>
      <c r="F4486" s="95"/>
      <c r="G4486" s="95"/>
      <c r="H4486" s="95"/>
    </row>
    <row r="4487" spans="5:8" x14ac:dyDescent="0.2">
      <c r="E4487" s="95"/>
      <c r="F4487" s="95"/>
      <c r="G4487" s="95"/>
      <c r="H4487" s="95"/>
    </row>
    <row r="4488" spans="5:8" x14ac:dyDescent="0.2">
      <c r="E4488" s="95"/>
      <c r="F4488" s="95"/>
      <c r="G4488" s="95"/>
      <c r="H4488" s="95"/>
    </row>
    <row r="4489" spans="5:8" x14ac:dyDescent="0.2">
      <c r="E4489" s="95"/>
      <c r="F4489" s="95"/>
      <c r="G4489" s="95"/>
      <c r="H4489" s="95"/>
    </row>
    <row r="4490" spans="5:8" x14ac:dyDescent="0.2">
      <c r="E4490" s="95"/>
      <c r="F4490" s="95"/>
      <c r="G4490" s="95"/>
      <c r="H4490" s="95"/>
    </row>
    <row r="4491" spans="5:8" x14ac:dyDescent="0.2">
      <c r="E4491" s="95"/>
      <c r="F4491" s="95"/>
      <c r="G4491" s="95"/>
      <c r="H4491" s="95"/>
    </row>
    <row r="4492" spans="5:8" x14ac:dyDescent="0.2">
      <c r="E4492" s="95"/>
      <c r="F4492" s="95"/>
      <c r="G4492" s="95"/>
      <c r="H4492" s="95"/>
    </row>
    <row r="4493" spans="5:8" x14ac:dyDescent="0.2">
      <c r="E4493" s="95"/>
      <c r="F4493" s="95"/>
      <c r="G4493" s="95"/>
      <c r="H4493" s="95"/>
    </row>
    <row r="4494" spans="5:8" x14ac:dyDescent="0.2">
      <c r="E4494" s="95"/>
      <c r="F4494" s="95"/>
      <c r="G4494" s="95"/>
      <c r="H4494" s="95"/>
    </row>
    <row r="4495" spans="5:8" x14ac:dyDescent="0.2">
      <c r="E4495" s="95"/>
      <c r="F4495" s="95"/>
      <c r="G4495" s="95"/>
      <c r="H4495" s="95"/>
    </row>
    <row r="4496" spans="5:8" x14ac:dyDescent="0.2">
      <c r="E4496" s="95"/>
      <c r="F4496" s="95"/>
      <c r="G4496" s="95"/>
      <c r="H4496" s="95"/>
    </row>
    <row r="4497" spans="5:8" x14ac:dyDescent="0.2">
      <c r="E4497" s="95"/>
      <c r="F4497" s="95"/>
      <c r="G4497" s="95"/>
      <c r="H4497" s="95"/>
    </row>
    <row r="4498" spans="5:8" x14ac:dyDescent="0.2">
      <c r="E4498" s="95"/>
      <c r="F4498" s="95"/>
      <c r="G4498" s="95"/>
      <c r="H4498" s="95"/>
    </row>
    <row r="4499" spans="5:8" x14ac:dyDescent="0.2">
      <c r="E4499" s="95"/>
      <c r="F4499" s="95"/>
      <c r="G4499" s="95"/>
      <c r="H4499" s="95"/>
    </row>
    <row r="4500" spans="5:8" x14ac:dyDescent="0.2">
      <c r="E4500" s="95"/>
      <c r="F4500" s="95"/>
      <c r="G4500" s="95"/>
      <c r="H4500" s="95"/>
    </row>
    <row r="4501" spans="5:8" x14ac:dyDescent="0.2">
      <c r="E4501" s="95"/>
      <c r="F4501" s="95"/>
      <c r="G4501" s="95"/>
      <c r="H4501" s="95"/>
    </row>
    <row r="4502" spans="5:8" x14ac:dyDescent="0.2">
      <c r="E4502" s="95"/>
      <c r="F4502" s="95"/>
      <c r="G4502" s="95"/>
      <c r="H4502" s="95"/>
    </row>
    <row r="4503" spans="5:8" x14ac:dyDescent="0.2">
      <c r="E4503" s="95"/>
      <c r="F4503" s="95"/>
      <c r="G4503" s="95"/>
      <c r="H4503" s="95"/>
    </row>
    <row r="4504" spans="5:8" x14ac:dyDescent="0.2">
      <c r="E4504" s="95"/>
      <c r="F4504" s="95"/>
      <c r="G4504" s="95"/>
      <c r="H4504" s="95"/>
    </row>
    <row r="4505" spans="5:8" x14ac:dyDescent="0.2">
      <c r="E4505" s="95"/>
      <c r="F4505" s="95"/>
      <c r="G4505" s="95"/>
      <c r="H4505" s="95"/>
    </row>
    <row r="4506" spans="5:8" x14ac:dyDescent="0.2">
      <c r="E4506" s="95"/>
      <c r="F4506" s="95"/>
      <c r="G4506" s="95"/>
      <c r="H4506" s="95"/>
    </row>
    <row r="4507" spans="5:8" x14ac:dyDescent="0.2">
      <c r="E4507" s="95"/>
      <c r="F4507" s="95"/>
      <c r="G4507" s="95"/>
      <c r="H4507" s="95"/>
    </row>
    <row r="4508" spans="5:8" x14ac:dyDescent="0.2">
      <c r="E4508" s="95"/>
      <c r="F4508" s="95"/>
      <c r="G4508" s="95"/>
      <c r="H4508" s="95"/>
    </row>
    <row r="4509" spans="5:8" x14ac:dyDescent="0.2">
      <c r="E4509" s="95"/>
      <c r="F4509" s="95"/>
      <c r="G4509" s="95"/>
      <c r="H4509" s="95"/>
    </row>
    <row r="4510" spans="5:8" x14ac:dyDescent="0.2">
      <c r="E4510" s="95"/>
      <c r="F4510" s="95"/>
      <c r="G4510" s="95"/>
      <c r="H4510" s="95"/>
    </row>
    <row r="4511" spans="5:8" x14ac:dyDescent="0.2">
      <c r="E4511" s="95"/>
      <c r="F4511" s="95"/>
      <c r="G4511" s="95"/>
      <c r="H4511" s="95"/>
    </row>
    <row r="4512" spans="5:8" x14ac:dyDescent="0.2">
      <c r="E4512" s="95"/>
      <c r="F4512" s="95"/>
      <c r="G4512" s="95"/>
      <c r="H4512" s="95"/>
    </row>
    <row r="4513" spans="5:8" x14ac:dyDescent="0.2">
      <c r="E4513" s="95"/>
      <c r="F4513" s="95"/>
      <c r="G4513" s="95"/>
      <c r="H4513" s="95"/>
    </row>
    <row r="4514" spans="5:8" x14ac:dyDescent="0.2">
      <c r="E4514" s="95"/>
      <c r="F4514" s="95"/>
      <c r="G4514" s="95"/>
      <c r="H4514" s="95"/>
    </row>
    <row r="4515" spans="5:8" x14ac:dyDescent="0.2">
      <c r="E4515" s="95"/>
      <c r="F4515" s="95"/>
      <c r="G4515" s="95"/>
      <c r="H4515" s="95"/>
    </row>
    <row r="4516" spans="5:8" x14ac:dyDescent="0.2">
      <c r="E4516" s="95"/>
      <c r="F4516" s="95"/>
      <c r="G4516" s="95"/>
      <c r="H4516" s="95"/>
    </row>
    <row r="4517" spans="5:8" x14ac:dyDescent="0.2">
      <c r="E4517" s="95"/>
      <c r="F4517" s="95"/>
      <c r="G4517" s="95"/>
      <c r="H4517" s="95"/>
    </row>
    <row r="4518" spans="5:8" x14ac:dyDescent="0.2">
      <c r="E4518" s="95"/>
      <c r="F4518" s="95"/>
      <c r="G4518" s="95"/>
      <c r="H4518" s="95"/>
    </row>
    <row r="4519" spans="5:8" x14ac:dyDescent="0.2">
      <c r="E4519" s="95"/>
      <c r="F4519" s="95"/>
      <c r="G4519" s="95"/>
      <c r="H4519" s="95"/>
    </row>
    <row r="4520" spans="5:8" x14ac:dyDescent="0.2">
      <c r="E4520" s="95"/>
      <c r="F4520" s="95"/>
      <c r="G4520" s="95"/>
      <c r="H4520" s="95"/>
    </row>
    <row r="4521" spans="5:8" x14ac:dyDescent="0.2">
      <c r="E4521" s="95"/>
      <c r="F4521" s="95"/>
      <c r="G4521" s="95"/>
      <c r="H4521" s="95"/>
    </row>
    <row r="4522" spans="5:8" x14ac:dyDescent="0.2">
      <c r="E4522" s="95"/>
      <c r="F4522" s="95"/>
      <c r="G4522" s="95"/>
      <c r="H4522" s="95"/>
    </row>
    <row r="4523" spans="5:8" x14ac:dyDescent="0.2">
      <c r="E4523" s="95"/>
      <c r="F4523" s="95"/>
      <c r="G4523" s="95"/>
      <c r="H4523" s="95"/>
    </row>
    <row r="4524" spans="5:8" x14ac:dyDescent="0.2">
      <c r="E4524" s="95"/>
      <c r="F4524" s="95"/>
      <c r="G4524" s="95"/>
      <c r="H4524" s="95"/>
    </row>
    <row r="4525" spans="5:8" x14ac:dyDescent="0.2">
      <c r="E4525" s="95"/>
      <c r="F4525" s="95"/>
      <c r="G4525" s="95"/>
      <c r="H4525" s="95"/>
    </row>
    <row r="4526" spans="5:8" x14ac:dyDescent="0.2">
      <c r="E4526" s="95"/>
      <c r="F4526" s="95"/>
      <c r="G4526" s="95"/>
      <c r="H4526" s="95"/>
    </row>
    <row r="4527" spans="5:8" x14ac:dyDescent="0.2">
      <c r="E4527" s="95"/>
      <c r="F4527" s="95"/>
      <c r="G4527" s="95"/>
      <c r="H4527" s="95"/>
    </row>
    <row r="4528" spans="5:8" x14ac:dyDescent="0.2">
      <c r="E4528" s="95"/>
      <c r="F4528" s="95"/>
      <c r="G4528" s="95"/>
      <c r="H4528" s="95"/>
    </row>
    <row r="4529" spans="5:8" x14ac:dyDescent="0.2">
      <c r="E4529" s="95"/>
      <c r="F4529" s="95"/>
      <c r="G4529" s="95"/>
      <c r="H4529" s="95"/>
    </row>
    <row r="4530" spans="5:8" x14ac:dyDescent="0.2">
      <c r="E4530" s="95"/>
      <c r="F4530" s="95"/>
      <c r="G4530" s="95"/>
      <c r="H4530" s="95"/>
    </row>
    <row r="4531" spans="5:8" x14ac:dyDescent="0.2">
      <c r="E4531" s="95"/>
      <c r="F4531" s="95"/>
      <c r="G4531" s="95"/>
      <c r="H4531" s="95"/>
    </row>
    <row r="4532" spans="5:8" x14ac:dyDescent="0.2">
      <c r="E4532" s="95"/>
      <c r="F4532" s="95"/>
      <c r="G4532" s="95"/>
      <c r="H4532" s="95"/>
    </row>
    <row r="4533" spans="5:8" x14ac:dyDescent="0.2">
      <c r="E4533" s="95"/>
      <c r="F4533" s="95"/>
      <c r="G4533" s="95"/>
      <c r="H4533" s="95"/>
    </row>
    <row r="4534" spans="5:8" x14ac:dyDescent="0.2">
      <c r="E4534" s="95"/>
      <c r="F4534" s="95"/>
      <c r="G4534" s="95"/>
      <c r="H4534" s="95"/>
    </row>
    <row r="4535" spans="5:8" x14ac:dyDescent="0.2">
      <c r="E4535" s="95"/>
      <c r="F4535" s="95"/>
      <c r="G4535" s="95"/>
      <c r="H4535" s="95"/>
    </row>
    <row r="4536" spans="5:8" x14ac:dyDescent="0.2">
      <c r="E4536" s="95"/>
      <c r="F4536" s="95"/>
      <c r="G4536" s="95"/>
      <c r="H4536" s="95"/>
    </row>
    <row r="4537" spans="5:8" x14ac:dyDescent="0.2">
      <c r="E4537" s="95"/>
      <c r="F4537" s="95"/>
      <c r="G4537" s="95"/>
      <c r="H4537" s="95"/>
    </row>
    <row r="4538" spans="5:8" x14ac:dyDescent="0.2">
      <c r="E4538" s="95"/>
      <c r="F4538" s="95"/>
      <c r="G4538" s="95"/>
      <c r="H4538" s="95"/>
    </row>
    <row r="4539" spans="5:8" x14ac:dyDescent="0.2">
      <c r="E4539" s="95"/>
      <c r="F4539" s="95"/>
      <c r="G4539" s="95"/>
      <c r="H4539" s="95"/>
    </row>
    <row r="4540" spans="5:8" x14ac:dyDescent="0.2">
      <c r="E4540" s="95"/>
      <c r="F4540" s="95"/>
      <c r="G4540" s="95"/>
      <c r="H4540" s="95"/>
    </row>
    <row r="4541" spans="5:8" x14ac:dyDescent="0.2">
      <c r="E4541" s="95"/>
      <c r="F4541" s="95"/>
      <c r="G4541" s="95"/>
      <c r="H4541" s="95"/>
    </row>
    <row r="4542" spans="5:8" x14ac:dyDescent="0.2">
      <c r="E4542" s="95"/>
      <c r="F4542" s="95"/>
      <c r="G4542" s="95"/>
      <c r="H4542" s="95"/>
    </row>
    <row r="4543" spans="5:8" x14ac:dyDescent="0.2">
      <c r="E4543" s="95"/>
      <c r="F4543" s="95"/>
      <c r="G4543" s="95"/>
      <c r="H4543" s="95"/>
    </row>
    <row r="4544" spans="5:8" x14ac:dyDescent="0.2">
      <c r="E4544" s="95"/>
      <c r="F4544" s="95"/>
      <c r="G4544" s="95"/>
      <c r="H4544" s="95"/>
    </row>
    <row r="4545" spans="5:8" x14ac:dyDescent="0.2">
      <c r="E4545" s="95"/>
      <c r="F4545" s="95"/>
      <c r="G4545" s="95"/>
      <c r="H4545" s="95"/>
    </row>
    <row r="4546" spans="5:8" x14ac:dyDescent="0.2">
      <c r="E4546" s="95"/>
      <c r="F4546" s="95"/>
      <c r="G4546" s="95"/>
      <c r="H4546" s="95"/>
    </row>
    <row r="4547" spans="5:8" x14ac:dyDescent="0.2">
      <c r="E4547" s="95"/>
      <c r="F4547" s="95"/>
      <c r="G4547" s="95"/>
      <c r="H4547" s="95"/>
    </row>
    <row r="4548" spans="5:8" x14ac:dyDescent="0.2">
      <c r="E4548" s="95"/>
      <c r="F4548" s="95"/>
      <c r="G4548" s="95"/>
      <c r="H4548" s="95"/>
    </row>
    <row r="4549" spans="5:8" x14ac:dyDescent="0.2">
      <c r="E4549" s="95"/>
      <c r="F4549" s="95"/>
      <c r="G4549" s="95"/>
      <c r="H4549" s="95"/>
    </row>
    <row r="4550" spans="5:8" x14ac:dyDescent="0.2">
      <c r="E4550" s="95"/>
      <c r="F4550" s="95"/>
      <c r="G4550" s="95"/>
      <c r="H4550" s="95"/>
    </row>
    <row r="4551" spans="5:8" x14ac:dyDescent="0.2">
      <c r="E4551" s="95"/>
      <c r="F4551" s="95"/>
      <c r="G4551" s="95"/>
      <c r="H4551" s="95"/>
    </row>
    <row r="4552" spans="5:8" x14ac:dyDescent="0.2">
      <c r="E4552" s="95"/>
      <c r="F4552" s="95"/>
      <c r="G4552" s="95"/>
      <c r="H4552" s="95"/>
    </row>
    <row r="4553" spans="5:8" x14ac:dyDescent="0.2">
      <c r="E4553" s="95"/>
      <c r="F4553" s="95"/>
      <c r="G4553" s="95"/>
      <c r="H4553" s="95"/>
    </row>
    <row r="4554" spans="5:8" x14ac:dyDescent="0.2">
      <c r="E4554" s="95"/>
      <c r="F4554" s="95"/>
      <c r="G4554" s="95"/>
      <c r="H4554" s="95"/>
    </row>
    <row r="4555" spans="5:8" x14ac:dyDescent="0.2">
      <c r="E4555" s="95"/>
      <c r="F4555" s="95"/>
      <c r="G4555" s="95"/>
      <c r="H4555" s="95"/>
    </row>
    <row r="4556" spans="5:8" x14ac:dyDescent="0.2">
      <c r="E4556" s="95"/>
      <c r="F4556" s="95"/>
      <c r="G4556" s="95"/>
      <c r="H4556" s="95"/>
    </row>
    <row r="4557" spans="5:8" x14ac:dyDescent="0.2">
      <c r="E4557" s="95"/>
      <c r="F4557" s="95"/>
      <c r="G4557" s="95"/>
      <c r="H4557" s="95"/>
    </row>
    <row r="4558" spans="5:8" x14ac:dyDescent="0.2">
      <c r="E4558" s="95"/>
      <c r="F4558" s="95"/>
      <c r="G4558" s="95"/>
      <c r="H4558" s="95"/>
    </row>
    <row r="4559" spans="5:8" x14ac:dyDescent="0.2">
      <c r="E4559" s="95"/>
      <c r="F4559" s="95"/>
      <c r="G4559" s="95"/>
      <c r="H4559" s="95"/>
    </row>
    <row r="4560" spans="5:8" x14ac:dyDescent="0.2">
      <c r="E4560" s="95"/>
      <c r="F4560" s="95"/>
      <c r="G4560" s="95"/>
      <c r="H4560" s="95"/>
    </row>
    <row r="4561" spans="5:8" x14ac:dyDescent="0.2">
      <c r="E4561" s="95"/>
      <c r="F4561" s="95"/>
      <c r="G4561" s="95"/>
      <c r="H4561" s="95"/>
    </row>
    <row r="4562" spans="5:8" x14ac:dyDescent="0.2">
      <c r="E4562" s="95"/>
      <c r="F4562" s="95"/>
      <c r="G4562" s="95"/>
      <c r="H4562" s="95"/>
    </row>
    <row r="4563" spans="5:8" x14ac:dyDescent="0.2">
      <c r="E4563" s="95"/>
      <c r="F4563" s="95"/>
      <c r="G4563" s="95"/>
      <c r="H4563" s="95"/>
    </row>
    <row r="4564" spans="5:8" x14ac:dyDescent="0.2">
      <c r="E4564" s="95"/>
      <c r="F4564" s="95"/>
      <c r="G4564" s="95"/>
      <c r="H4564" s="95"/>
    </row>
    <row r="4565" spans="5:8" x14ac:dyDescent="0.2">
      <c r="E4565" s="95"/>
      <c r="F4565" s="95"/>
      <c r="G4565" s="95"/>
      <c r="H4565" s="95"/>
    </row>
    <row r="4566" spans="5:8" x14ac:dyDescent="0.2">
      <c r="E4566" s="95"/>
      <c r="F4566" s="95"/>
      <c r="G4566" s="95"/>
      <c r="H4566" s="95"/>
    </row>
    <row r="4567" spans="5:8" x14ac:dyDescent="0.2">
      <c r="E4567" s="95"/>
      <c r="F4567" s="95"/>
      <c r="G4567" s="95"/>
      <c r="H4567" s="95"/>
    </row>
    <row r="4568" spans="5:8" x14ac:dyDescent="0.2">
      <c r="E4568" s="95"/>
      <c r="F4568" s="95"/>
      <c r="G4568" s="95"/>
      <c r="H4568" s="95"/>
    </row>
    <row r="4569" spans="5:8" x14ac:dyDescent="0.2">
      <c r="E4569" s="95"/>
      <c r="F4569" s="95"/>
      <c r="G4569" s="95"/>
      <c r="H4569" s="95"/>
    </row>
    <row r="4570" spans="5:8" x14ac:dyDescent="0.2">
      <c r="E4570" s="95"/>
      <c r="F4570" s="95"/>
      <c r="G4570" s="95"/>
      <c r="H4570" s="95"/>
    </row>
    <row r="4571" spans="5:8" x14ac:dyDescent="0.2">
      <c r="E4571" s="95"/>
      <c r="F4571" s="95"/>
      <c r="G4571" s="95"/>
      <c r="H4571" s="95"/>
    </row>
    <row r="4572" spans="5:8" x14ac:dyDescent="0.2">
      <c r="E4572" s="95"/>
      <c r="F4572" s="95"/>
      <c r="G4572" s="95"/>
      <c r="H4572" s="95"/>
    </row>
    <row r="4573" spans="5:8" x14ac:dyDescent="0.2">
      <c r="E4573" s="95"/>
      <c r="F4573" s="95"/>
      <c r="G4573" s="95"/>
      <c r="H4573" s="95"/>
    </row>
    <row r="4574" spans="5:8" x14ac:dyDescent="0.2">
      <c r="E4574" s="95"/>
      <c r="F4574" s="95"/>
      <c r="G4574" s="95"/>
      <c r="H4574" s="95"/>
    </row>
    <row r="4575" spans="5:8" x14ac:dyDescent="0.2">
      <c r="E4575" s="95"/>
      <c r="F4575" s="95"/>
      <c r="G4575" s="95"/>
      <c r="H4575" s="95"/>
    </row>
    <row r="4576" spans="5:8" x14ac:dyDescent="0.2">
      <c r="E4576" s="95"/>
      <c r="F4576" s="95"/>
      <c r="G4576" s="95"/>
      <c r="H4576" s="95"/>
    </row>
    <row r="4577" spans="5:8" x14ac:dyDescent="0.2">
      <c r="E4577" s="95"/>
      <c r="F4577" s="95"/>
      <c r="G4577" s="95"/>
      <c r="H4577" s="95"/>
    </row>
    <row r="4578" spans="5:8" x14ac:dyDescent="0.2">
      <c r="E4578" s="95"/>
      <c r="F4578" s="95"/>
      <c r="G4578" s="95"/>
      <c r="H4578" s="95"/>
    </row>
    <row r="4579" spans="5:8" x14ac:dyDescent="0.2">
      <c r="E4579" s="95"/>
      <c r="F4579" s="95"/>
      <c r="G4579" s="95"/>
      <c r="H4579" s="95"/>
    </row>
    <row r="4580" spans="5:8" x14ac:dyDescent="0.2">
      <c r="E4580" s="95"/>
      <c r="F4580" s="95"/>
      <c r="G4580" s="95"/>
      <c r="H4580" s="95"/>
    </row>
    <row r="4581" spans="5:8" x14ac:dyDescent="0.2">
      <c r="E4581" s="95"/>
      <c r="F4581" s="95"/>
      <c r="G4581" s="95"/>
      <c r="H4581" s="95"/>
    </row>
    <row r="4582" spans="5:8" x14ac:dyDescent="0.2">
      <c r="E4582" s="95"/>
      <c r="F4582" s="95"/>
      <c r="G4582" s="95"/>
      <c r="H4582" s="95"/>
    </row>
    <row r="4583" spans="5:8" x14ac:dyDescent="0.2">
      <c r="E4583" s="95"/>
      <c r="F4583" s="95"/>
      <c r="G4583" s="95"/>
      <c r="H4583" s="95"/>
    </row>
    <row r="4584" spans="5:8" x14ac:dyDescent="0.2">
      <c r="E4584" s="95"/>
      <c r="F4584" s="95"/>
      <c r="G4584" s="95"/>
      <c r="H4584" s="95"/>
    </row>
    <row r="4585" spans="5:8" x14ac:dyDescent="0.2">
      <c r="E4585" s="95"/>
      <c r="F4585" s="95"/>
      <c r="G4585" s="95"/>
      <c r="H4585" s="95"/>
    </row>
    <row r="4586" spans="5:8" x14ac:dyDescent="0.2">
      <c r="E4586" s="95"/>
      <c r="F4586" s="95"/>
      <c r="G4586" s="95"/>
      <c r="H4586" s="95"/>
    </row>
    <row r="4587" spans="5:8" x14ac:dyDescent="0.2">
      <c r="E4587" s="95"/>
      <c r="F4587" s="95"/>
      <c r="G4587" s="95"/>
      <c r="H4587" s="95"/>
    </row>
    <row r="4588" spans="5:8" x14ac:dyDescent="0.2">
      <c r="E4588" s="95"/>
      <c r="F4588" s="95"/>
      <c r="G4588" s="95"/>
      <c r="H4588" s="95"/>
    </row>
    <row r="4589" spans="5:8" x14ac:dyDescent="0.2">
      <c r="E4589" s="95"/>
      <c r="F4589" s="95"/>
      <c r="G4589" s="95"/>
      <c r="H4589" s="95"/>
    </row>
    <row r="4590" spans="5:8" x14ac:dyDescent="0.2">
      <c r="E4590" s="95"/>
      <c r="F4590" s="95"/>
      <c r="G4590" s="95"/>
      <c r="H4590" s="95"/>
    </row>
    <row r="4591" spans="5:8" x14ac:dyDescent="0.2">
      <c r="E4591" s="95"/>
      <c r="F4591" s="95"/>
      <c r="G4591" s="95"/>
      <c r="H4591" s="95"/>
    </row>
    <row r="4592" spans="5:8" x14ac:dyDescent="0.2">
      <c r="E4592" s="95"/>
      <c r="F4592" s="95"/>
      <c r="G4592" s="95"/>
      <c r="H4592" s="95"/>
    </row>
    <row r="4593" spans="5:8" x14ac:dyDescent="0.2">
      <c r="E4593" s="95"/>
      <c r="F4593" s="95"/>
      <c r="G4593" s="95"/>
      <c r="H4593" s="95"/>
    </row>
    <row r="4594" spans="5:8" x14ac:dyDescent="0.2">
      <c r="E4594" s="95"/>
      <c r="F4594" s="95"/>
      <c r="G4594" s="95"/>
      <c r="H4594" s="95"/>
    </row>
    <row r="4595" spans="5:8" x14ac:dyDescent="0.2">
      <c r="E4595" s="95"/>
      <c r="F4595" s="95"/>
      <c r="G4595" s="95"/>
      <c r="H4595" s="95"/>
    </row>
    <row r="4596" spans="5:8" x14ac:dyDescent="0.2">
      <c r="E4596" s="95"/>
      <c r="F4596" s="95"/>
      <c r="G4596" s="95"/>
      <c r="H4596" s="95"/>
    </row>
    <row r="4597" spans="5:8" x14ac:dyDescent="0.2">
      <c r="E4597" s="95"/>
      <c r="F4597" s="95"/>
      <c r="G4597" s="95"/>
      <c r="H4597" s="95"/>
    </row>
    <row r="4598" spans="5:8" x14ac:dyDescent="0.2">
      <c r="E4598" s="95"/>
      <c r="F4598" s="95"/>
      <c r="G4598" s="95"/>
      <c r="H4598" s="95"/>
    </row>
    <row r="4599" spans="5:8" x14ac:dyDescent="0.2">
      <c r="E4599" s="95"/>
      <c r="F4599" s="95"/>
      <c r="G4599" s="95"/>
      <c r="H4599" s="95"/>
    </row>
    <row r="4600" spans="5:8" x14ac:dyDescent="0.2">
      <c r="E4600" s="95"/>
      <c r="F4600" s="95"/>
      <c r="G4600" s="95"/>
      <c r="H4600" s="95"/>
    </row>
    <row r="4601" spans="5:8" x14ac:dyDescent="0.2">
      <c r="E4601" s="95"/>
      <c r="F4601" s="95"/>
      <c r="G4601" s="95"/>
      <c r="H4601" s="95"/>
    </row>
    <row r="4602" spans="5:8" x14ac:dyDescent="0.2">
      <c r="E4602" s="95"/>
      <c r="F4602" s="95"/>
      <c r="G4602" s="95"/>
      <c r="H4602" s="95"/>
    </row>
    <row r="4603" spans="5:8" x14ac:dyDescent="0.2">
      <c r="E4603" s="95"/>
      <c r="F4603" s="95"/>
      <c r="G4603" s="95"/>
      <c r="H4603" s="95"/>
    </row>
    <row r="4604" spans="5:8" x14ac:dyDescent="0.2">
      <c r="E4604" s="95"/>
      <c r="F4604" s="95"/>
      <c r="G4604" s="95"/>
      <c r="H4604" s="95"/>
    </row>
    <row r="4605" spans="5:8" x14ac:dyDescent="0.2">
      <c r="E4605" s="95"/>
      <c r="F4605" s="95"/>
      <c r="G4605" s="95"/>
      <c r="H4605" s="95"/>
    </row>
    <row r="4606" spans="5:8" x14ac:dyDescent="0.2">
      <c r="E4606" s="95"/>
      <c r="F4606" s="95"/>
      <c r="G4606" s="95"/>
      <c r="H4606" s="95"/>
    </row>
    <row r="4607" spans="5:8" x14ac:dyDescent="0.2">
      <c r="E4607" s="95"/>
      <c r="F4607" s="95"/>
      <c r="G4607" s="95"/>
      <c r="H4607" s="95"/>
    </row>
    <row r="4608" spans="5:8" x14ac:dyDescent="0.2">
      <c r="E4608" s="95"/>
      <c r="F4608" s="95"/>
      <c r="G4608" s="95"/>
      <c r="H4608" s="95"/>
    </row>
    <row r="4609" spans="5:8" x14ac:dyDescent="0.2">
      <c r="E4609" s="95"/>
      <c r="F4609" s="95"/>
      <c r="G4609" s="95"/>
      <c r="H4609" s="95"/>
    </row>
    <row r="4610" spans="5:8" x14ac:dyDescent="0.2">
      <c r="E4610" s="95"/>
      <c r="F4610" s="95"/>
      <c r="G4610" s="95"/>
      <c r="H4610" s="95"/>
    </row>
    <row r="4611" spans="5:8" x14ac:dyDescent="0.2">
      <c r="E4611" s="95"/>
      <c r="F4611" s="95"/>
      <c r="G4611" s="95"/>
      <c r="H4611" s="95"/>
    </row>
    <row r="4612" spans="5:8" x14ac:dyDescent="0.2">
      <c r="E4612" s="95"/>
      <c r="F4612" s="95"/>
      <c r="G4612" s="95"/>
      <c r="H4612" s="95"/>
    </row>
    <row r="4613" spans="5:8" x14ac:dyDescent="0.2">
      <c r="E4613" s="95"/>
      <c r="F4613" s="95"/>
      <c r="G4613" s="95"/>
      <c r="H4613" s="95"/>
    </row>
    <row r="4614" spans="5:8" x14ac:dyDescent="0.2">
      <c r="E4614" s="95"/>
      <c r="F4614" s="95"/>
      <c r="G4614" s="95"/>
      <c r="H4614" s="95"/>
    </row>
    <row r="4615" spans="5:8" x14ac:dyDescent="0.2">
      <c r="E4615" s="95"/>
      <c r="F4615" s="95"/>
      <c r="G4615" s="95"/>
      <c r="H4615" s="95"/>
    </row>
    <row r="4616" spans="5:8" x14ac:dyDescent="0.2">
      <c r="E4616" s="95"/>
      <c r="F4616" s="95"/>
      <c r="G4616" s="95"/>
      <c r="H4616" s="95"/>
    </row>
    <row r="4617" spans="5:8" x14ac:dyDescent="0.2">
      <c r="E4617" s="95"/>
      <c r="F4617" s="95"/>
      <c r="G4617" s="95"/>
      <c r="H4617" s="95"/>
    </row>
    <row r="4618" spans="5:8" x14ac:dyDescent="0.2">
      <c r="E4618" s="95"/>
      <c r="F4618" s="95"/>
      <c r="G4618" s="95"/>
      <c r="H4618" s="95"/>
    </row>
    <row r="4619" spans="5:8" x14ac:dyDescent="0.2">
      <c r="E4619" s="95"/>
      <c r="F4619" s="95"/>
      <c r="G4619" s="95"/>
      <c r="H4619" s="95"/>
    </row>
    <row r="4620" spans="5:8" x14ac:dyDescent="0.2">
      <c r="E4620" s="95"/>
      <c r="F4620" s="95"/>
      <c r="G4620" s="95"/>
      <c r="H4620" s="95"/>
    </row>
    <row r="4621" spans="5:8" x14ac:dyDescent="0.2">
      <c r="E4621" s="95"/>
      <c r="F4621" s="95"/>
      <c r="G4621" s="95"/>
      <c r="H4621" s="95"/>
    </row>
    <row r="4622" spans="5:8" x14ac:dyDescent="0.2">
      <c r="E4622" s="95"/>
      <c r="F4622" s="95"/>
      <c r="G4622" s="95"/>
      <c r="H4622" s="95"/>
    </row>
    <row r="4623" spans="5:8" x14ac:dyDescent="0.2">
      <c r="E4623" s="95"/>
      <c r="F4623" s="95"/>
      <c r="G4623" s="95"/>
      <c r="H4623" s="95"/>
    </row>
    <row r="4624" spans="5:8" x14ac:dyDescent="0.2">
      <c r="E4624" s="95"/>
      <c r="F4624" s="95"/>
      <c r="G4624" s="95"/>
      <c r="H4624" s="95"/>
    </row>
    <row r="4625" spans="5:8" x14ac:dyDescent="0.2">
      <c r="E4625" s="95"/>
      <c r="F4625" s="95"/>
      <c r="G4625" s="95"/>
      <c r="H4625" s="95"/>
    </row>
    <row r="4626" spans="5:8" x14ac:dyDescent="0.2">
      <c r="E4626" s="95"/>
      <c r="F4626" s="95"/>
      <c r="G4626" s="95"/>
      <c r="H4626" s="95"/>
    </row>
    <row r="4627" spans="5:8" x14ac:dyDescent="0.2">
      <c r="E4627" s="95"/>
      <c r="F4627" s="95"/>
      <c r="G4627" s="95"/>
      <c r="H4627" s="95"/>
    </row>
    <row r="4628" spans="5:8" x14ac:dyDescent="0.2">
      <c r="E4628" s="95"/>
      <c r="F4628" s="95"/>
      <c r="G4628" s="95"/>
      <c r="H4628" s="95"/>
    </row>
    <row r="4629" spans="5:8" x14ac:dyDescent="0.2">
      <c r="E4629" s="95"/>
      <c r="F4629" s="95"/>
      <c r="G4629" s="95"/>
      <c r="H4629" s="95"/>
    </row>
    <row r="4630" spans="5:8" x14ac:dyDescent="0.2">
      <c r="E4630" s="95"/>
      <c r="F4630" s="95"/>
      <c r="G4630" s="95"/>
      <c r="H4630" s="95"/>
    </row>
    <row r="4631" spans="5:8" x14ac:dyDescent="0.2">
      <c r="E4631" s="95"/>
      <c r="F4631" s="95"/>
      <c r="G4631" s="95"/>
      <c r="H4631" s="95"/>
    </row>
    <row r="4632" spans="5:8" x14ac:dyDescent="0.2">
      <c r="E4632" s="95"/>
      <c r="F4632" s="95"/>
      <c r="G4632" s="95"/>
      <c r="H4632" s="95"/>
    </row>
    <row r="4633" spans="5:8" x14ac:dyDescent="0.2">
      <c r="E4633" s="95"/>
      <c r="F4633" s="95"/>
      <c r="G4633" s="95"/>
      <c r="H4633" s="95"/>
    </row>
    <row r="4634" spans="5:8" x14ac:dyDescent="0.2">
      <c r="E4634" s="95"/>
      <c r="F4634" s="95"/>
      <c r="G4634" s="95"/>
      <c r="H4634" s="95"/>
    </row>
    <row r="4635" spans="5:8" x14ac:dyDescent="0.2">
      <c r="E4635" s="95"/>
      <c r="F4635" s="95"/>
      <c r="G4635" s="95"/>
      <c r="H4635" s="95"/>
    </row>
    <row r="4636" spans="5:8" x14ac:dyDescent="0.2">
      <c r="E4636" s="95"/>
      <c r="F4636" s="95"/>
      <c r="G4636" s="95"/>
      <c r="H4636" s="95"/>
    </row>
    <row r="4637" spans="5:8" x14ac:dyDescent="0.2">
      <c r="E4637" s="95"/>
      <c r="F4637" s="95"/>
      <c r="G4637" s="95"/>
      <c r="H4637" s="95"/>
    </row>
    <row r="4638" spans="5:8" x14ac:dyDescent="0.2">
      <c r="E4638" s="95"/>
      <c r="F4638" s="95"/>
      <c r="G4638" s="95"/>
      <c r="H4638" s="95"/>
    </row>
    <row r="4639" spans="5:8" x14ac:dyDescent="0.2">
      <c r="E4639" s="95"/>
      <c r="F4639" s="95"/>
      <c r="G4639" s="95"/>
      <c r="H4639" s="95"/>
    </row>
    <row r="4640" spans="5:8" x14ac:dyDescent="0.2">
      <c r="E4640" s="95"/>
      <c r="F4640" s="95"/>
      <c r="G4640" s="95"/>
      <c r="H4640" s="95"/>
    </row>
    <row r="4641" spans="5:8" x14ac:dyDescent="0.2">
      <c r="E4641" s="95"/>
      <c r="F4641" s="95"/>
      <c r="G4641" s="95"/>
      <c r="H4641" s="95"/>
    </row>
    <row r="4642" spans="5:8" x14ac:dyDescent="0.2">
      <c r="E4642" s="95"/>
      <c r="F4642" s="95"/>
      <c r="G4642" s="95"/>
      <c r="H4642" s="95"/>
    </row>
    <row r="4643" spans="5:8" x14ac:dyDescent="0.2">
      <c r="E4643" s="95"/>
      <c r="F4643" s="95"/>
      <c r="G4643" s="95"/>
      <c r="H4643" s="95"/>
    </row>
    <row r="4644" spans="5:8" x14ac:dyDescent="0.2">
      <c r="E4644" s="95"/>
      <c r="F4644" s="95"/>
      <c r="G4644" s="95"/>
      <c r="H4644" s="95"/>
    </row>
    <row r="4645" spans="5:8" x14ac:dyDescent="0.2">
      <c r="E4645" s="95"/>
      <c r="F4645" s="95"/>
      <c r="G4645" s="95"/>
      <c r="H4645" s="95"/>
    </row>
    <row r="4646" spans="5:8" x14ac:dyDescent="0.2">
      <c r="E4646" s="95"/>
      <c r="F4646" s="95"/>
      <c r="G4646" s="95"/>
      <c r="H4646" s="95"/>
    </row>
    <row r="4647" spans="5:8" x14ac:dyDescent="0.2">
      <c r="E4647" s="95"/>
      <c r="F4647" s="95"/>
      <c r="G4647" s="95"/>
      <c r="H4647" s="95"/>
    </row>
    <row r="4648" spans="5:8" x14ac:dyDescent="0.2">
      <c r="E4648" s="95"/>
      <c r="F4648" s="95"/>
      <c r="G4648" s="95"/>
      <c r="H4648" s="95"/>
    </row>
    <row r="4649" spans="5:8" x14ac:dyDescent="0.2">
      <c r="E4649" s="95"/>
      <c r="F4649" s="95"/>
      <c r="G4649" s="95"/>
      <c r="H4649" s="95"/>
    </row>
    <row r="4650" spans="5:8" x14ac:dyDescent="0.2">
      <c r="E4650" s="95"/>
      <c r="F4650" s="95"/>
      <c r="G4650" s="95"/>
      <c r="H4650" s="95"/>
    </row>
    <row r="4651" spans="5:8" x14ac:dyDescent="0.2">
      <c r="E4651" s="95"/>
      <c r="F4651" s="95"/>
      <c r="G4651" s="95"/>
      <c r="H4651" s="95"/>
    </row>
    <row r="4652" spans="5:8" x14ac:dyDescent="0.2">
      <c r="E4652" s="95"/>
      <c r="F4652" s="95"/>
      <c r="G4652" s="95"/>
      <c r="H4652" s="95"/>
    </row>
    <row r="4653" spans="5:8" x14ac:dyDescent="0.2">
      <c r="E4653" s="95"/>
      <c r="F4653" s="95"/>
      <c r="G4653" s="95"/>
      <c r="H4653" s="95"/>
    </row>
    <row r="4654" spans="5:8" x14ac:dyDescent="0.2">
      <c r="E4654" s="95"/>
      <c r="F4654" s="95"/>
      <c r="G4654" s="95"/>
      <c r="H4654" s="95"/>
    </row>
    <row r="4655" spans="5:8" x14ac:dyDescent="0.2">
      <c r="E4655" s="95"/>
      <c r="F4655" s="95"/>
      <c r="G4655" s="95"/>
      <c r="H4655" s="95"/>
    </row>
    <row r="4656" spans="5:8" x14ac:dyDescent="0.2">
      <c r="E4656" s="95"/>
      <c r="F4656" s="95"/>
      <c r="G4656" s="95"/>
      <c r="H4656" s="95"/>
    </row>
    <row r="4657" spans="5:8" x14ac:dyDescent="0.2">
      <c r="E4657" s="95"/>
      <c r="F4657" s="95"/>
      <c r="G4657" s="95"/>
      <c r="H4657" s="95"/>
    </row>
    <row r="4658" spans="5:8" x14ac:dyDescent="0.2">
      <c r="E4658" s="95"/>
      <c r="F4658" s="95"/>
      <c r="G4658" s="95"/>
      <c r="H4658" s="95"/>
    </row>
    <row r="4659" spans="5:8" x14ac:dyDescent="0.2">
      <c r="E4659" s="95"/>
      <c r="F4659" s="95"/>
      <c r="G4659" s="95"/>
      <c r="H4659" s="95"/>
    </row>
    <row r="4660" spans="5:8" x14ac:dyDescent="0.2">
      <c r="E4660" s="95"/>
      <c r="F4660" s="95"/>
      <c r="G4660" s="95"/>
      <c r="H4660" s="95"/>
    </row>
    <row r="4661" spans="5:8" x14ac:dyDescent="0.2">
      <c r="E4661" s="95"/>
      <c r="F4661" s="95"/>
      <c r="G4661" s="95"/>
      <c r="H4661" s="95"/>
    </row>
    <row r="4662" spans="5:8" x14ac:dyDescent="0.2">
      <c r="E4662" s="95"/>
      <c r="F4662" s="95"/>
      <c r="G4662" s="95"/>
      <c r="H4662" s="95"/>
    </row>
    <row r="4663" spans="5:8" x14ac:dyDescent="0.2">
      <c r="E4663" s="95"/>
      <c r="F4663" s="95"/>
      <c r="G4663" s="95"/>
      <c r="H4663" s="95"/>
    </row>
    <row r="4664" spans="5:8" x14ac:dyDescent="0.2">
      <c r="E4664" s="95"/>
      <c r="F4664" s="95"/>
      <c r="G4664" s="95"/>
      <c r="H4664" s="95"/>
    </row>
    <row r="4665" spans="5:8" x14ac:dyDescent="0.2">
      <c r="E4665" s="95"/>
      <c r="F4665" s="95"/>
      <c r="G4665" s="95"/>
      <c r="H4665" s="95"/>
    </row>
    <row r="4666" spans="5:8" x14ac:dyDescent="0.2">
      <c r="E4666" s="95"/>
      <c r="F4666" s="95"/>
      <c r="G4666" s="95"/>
      <c r="H4666" s="95"/>
    </row>
    <row r="4667" spans="5:8" x14ac:dyDescent="0.2">
      <c r="E4667" s="95"/>
      <c r="F4667" s="95"/>
      <c r="G4667" s="95"/>
      <c r="H4667" s="95"/>
    </row>
    <row r="4668" spans="5:8" x14ac:dyDescent="0.2">
      <c r="E4668" s="95"/>
      <c r="F4668" s="95"/>
      <c r="G4668" s="95"/>
      <c r="H4668" s="95"/>
    </row>
    <row r="4669" spans="5:8" x14ac:dyDescent="0.2">
      <c r="E4669" s="95"/>
      <c r="F4669" s="95"/>
      <c r="G4669" s="95"/>
      <c r="H4669" s="95"/>
    </row>
    <row r="4670" spans="5:8" x14ac:dyDescent="0.2">
      <c r="E4670" s="95"/>
      <c r="F4670" s="95"/>
      <c r="G4670" s="95"/>
      <c r="H4670" s="95"/>
    </row>
    <row r="4671" spans="5:8" x14ac:dyDescent="0.2">
      <c r="E4671" s="95"/>
      <c r="F4671" s="95"/>
      <c r="G4671" s="95"/>
      <c r="H4671" s="95"/>
    </row>
    <row r="4672" spans="5:8" x14ac:dyDescent="0.2">
      <c r="E4672" s="95"/>
      <c r="F4672" s="95"/>
      <c r="G4672" s="95"/>
      <c r="H4672" s="95"/>
    </row>
    <row r="4673" spans="5:8" x14ac:dyDescent="0.2">
      <c r="E4673" s="95"/>
      <c r="F4673" s="95"/>
      <c r="G4673" s="95"/>
      <c r="H4673" s="95"/>
    </row>
    <row r="4674" spans="5:8" x14ac:dyDescent="0.2">
      <c r="E4674" s="95"/>
      <c r="F4674" s="95"/>
      <c r="G4674" s="95"/>
      <c r="H4674" s="95"/>
    </row>
    <row r="4675" spans="5:8" x14ac:dyDescent="0.2">
      <c r="E4675" s="95"/>
      <c r="F4675" s="95"/>
      <c r="G4675" s="95"/>
      <c r="H4675" s="95"/>
    </row>
    <row r="4676" spans="5:8" x14ac:dyDescent="0.2">
      <c r="E4676" s="95"/>
      <c r="F4676" s="95"/>
      <c r="G4676" s="95"/>
      <c r="H4676" s="95"/>
    </row>
    <row r="4677" spans="5:8" x14ac:dyDescent="0.2">
      <c r="E4677" s="95"/>
      <c r="F4677" s="95"/>
      <c r="G4677" s="95"/>
      <c r="H4677" s="95"/>
    </row>
    <row r="4678" spans="5:8" x14ac:dyDescent="0.2">
      <c r="E4678" s="95"/>
      <c r="F4678" s="95"/>
      <c r="G4678" s="95"/>
      <c r="H4678" s="95"/>
    </row>
    <row r="4679" spans="5:8" x14ac:dyDescent="0.2">
      <c r="E4679" s="95"/>
      <c r="F4679" s="95"/>
      <c r="G4679" s="95"/>
      <c r="H4679" s="95"/>
    </row>
    <row r="4680" spans="5:8" x14ac:dyDescent="0.2">
      <c r="E4680" s="95"/>
      <c r="F4680" s="95"/>
      <c r="G4680" s="95"/>
      <c r="H4680" s="95"/>
    </row>
    <row r="4681" spans="5:8" x14ac:dyDescent="0.2">
      <c r="E4681" s="95"/>
      <c r="F4681" s="95"/>
      <c r="G4681" s="95"/>
      <c r="H4681" s="95"/>
    </row>
    <row r="4682" spans="5:8" x14ac:dyDescent="0.2">
      <c r="E4682" s="95"/>
      <c r="F4682" s="95"/>
      <c r="G4682" s="95"/>
      <c r="H4682" s="95"/>
    </row>
    <row r="4683" spans="5:8" x14ac:dyDescent="0.2">
      <c r="E4683" s="95"/>
      <c r="F4683" s="95"/>
      <c r="G4683" s="95"/>
      <c r="H4683" s="95"/>
    </row>
    <row r="4684" spans="5:8" x14ac:dyDescent="0.2">
      <c r="E4684" s="95"/>
      <c r="F4684" s="95"/>
      <c r="G4684" s="95"/>
      <c r="H4684" s="95"/>
    </row>
    <row r="4685" spans="5:8" x14ac:dyDescent="0.2">
      <c r="E4685" s="95"/>
      <c r="F4685" s="95"/>
      <c r="G4685" s="95"/>
      <c r="H4685" s="95"/>
    </row>
    <row r="4686" spans="5:8" x14ac:dyDescent="0.2">
      <c r="E4686" s="95"/>
      <c r="F4686" s="95"/>
      <c r="G4686" s="95"/>
      <c r="H4686" s="95"/>
    </row>
    <row r="4687" spans="5:8" x14ac:dyDescent="0.2">
      <c r="E4687" s="95"/>
      <c r="F4687" s="95"/>
      <c r="G4687" s="95"/>
      <c r="H4687" s="95"/>
    </row>
    <row r="4688" spans="5:8" x14ac:dyDescent="0.2">
      <c r="E4688" s="95"/>
      <c r="F4688" s="95"/>
      <c r="G4688" s="95"/>
      <c r="H4688" s="95"/>
    </row>
    <row r="4689" spans="5:8" x14ac:dyDescent="0.2">
      <c r="E4689" s="95"/>
      <c r="F4689" s="95"/>
      <c r="G4689" s="95"/>
      <c r="H4689" s="95"/>
    </row>
    <row r="4690" spans="5:8" x14ac:dyDescent="0.2">
      <c r="E4690" s="95"/>
      <c r="F4690" s="95"/>
      <c r="G4690" s="95"/>
      <c r="H4690" s="95"/>
    </row>
    <row r="4691" spans="5:8" x14ac:dyDescent="0.2">
      <c r="E4691" s="95"/>
      <c r="F4691" s="95"/>
      <c r="G4691" s="95"/>
      <c r="H4691" s="95"/>
    </row>
    <row r="4692" spans="5:8" x14ac:dyDescent="0.2">
      <c r="E4692" s="95"/>
      <c r="F4692" s="95"/>
      <c r="G4692" s="95"/>
      <c r="H4692" s="95"/>
    </row>
    <row r="4693" spans="5:8" x14ac:dyDescent="0.2">
      <c r="E4693" s="95"/>
      <c r="F4693" s="95"/>
      <c r="G4693" s="95"/>
      <c r="H4693" s="95"/>
    </row>
    <row r="4694" spans="5:8" x14ac:dyDescent="0.2">
      <c r="E4694" s="95"/>
      <c r="F4694" s="95"/>
      <c r="G4694" s="95"/>
      <c r="H4694" s="95"/>
    </row>
    <row r="4695" spans="5:8" x14ac:dyDescent="0.2">
      <c r="E4695" s="95"/>
      <c r="F4695" s="95"/>
      <c r="G4695" s="95"/>
      <c r="H4695" s="95"/>
    </row>
    <row r="4696" spans="5:8" x14ac:dyDescent="0.2">
      <c r="E4696" s="95"/>
      <c r="F4696" s="95"/>
      <c r="G4696" s="95"/>
      <c r="H4696" s="95"/>
    </row>
    <row r="4697" spans="5:8" x14ac:dyDescent="0.2">
      <c r="E4697" s="95"/>
      <c r="F4697" s="95"/>
      <c r="G4697" s="95"/>
      <c r="H4697" s="95"/>
    </row>
    <row r="4698" spans="5:8" x14ac:dyDescent="0.2">
      <c r="E4698" s="95"/>
      <c r="F4698" s="95"/>
      <c r="G4698" s="95"/>
      <c r="H4698" s="95"/>
    </row>
    <row r="4699" spans="5:8" x14ac:dyDescent="0.2">
      <c r="E4699" s="95"/>
      <c r="F4699" s="95"/>
      <c r="G4699" s="95"/>
      <c r="H4699" s="95"/>
    </row>
    <row r="4700" spans="5:8" x14ac:dyDescent="0.2">
      <c r="E4700" s="95"/>
      <c r="F4700" s="95"/>
      <c r="G4700" s="95"/>
      <c r="H4700" s="95"/>
    </row>
    <row r="4701" spans="5:8" x14ac:dyDescent="0.2">
      <c r="E4701" s="95"/>
      <c r="F4701" s="95"/>
      <c r="G4701" s="95"/>
      <c r="H4701" s="95"/>
    </row>
    <row r="4702" spans="5:8" x14ac:dyDescent="0.2">
      <c r="E4702" s="95"/>
      <c r="F4702" s="95"/>
      <c r="G4702" s="95"/>
      <c r="H4702" s="95"/>
    </row>
    <row r="4703" spans="5:8" x14ac:dyDescent="0.2">
      <c r="E4703" s="95"/>
      <c r="F4703" s="95"/>
      <c r="G4703" s="95"/>
      <c r="H4703" s="95"/>
    </row>
    <row r="4704" spans="5:8" x14ac:dyDescent="0.2">
      <c r="E4704" s="95"/>
      <c r="F4704" s="95"/>
      <c r="G4704" s="95"/>
      <c r="H4704" s="95"/>
    </row>
    <row r="4705" spans="5:8" x14ac:dyDescent="0.2">
      <c r="E4705" s="95"/>
      <c r="F4705" s="95"/>
      <c r="G4705" s="95"/>
      <c r="H4705" s="95"/>
    </row>
    <row r="4706" spans="5:8" x14ac:dyDescent="0.2">
      <c r="E4706" s="95"/>
      <c r="F4706" s="95"/>
      <c r="G4706" s="95"/>
      <c r="H4706" s="95"/>
    </row>
    <row r="4707" spans="5:8" x14ac:dyDescent="0.2">
      <c r="E4707" s="95"/>
      <c r="F4707" s="95"/>
      <c r="G4707" s="95"/>
      <c r="H4707" s="95"/>
    </row>
    <row r="4708" spans="5:8" x14ac:dyDescent="0.2">
      <c r="E4708" s="95"/>
      <c r="F4708" s="95"/>
      <c r="G4708" s="95"/>
      <c r="H4708" s="95"/>
    </row>
    <row r="4709" spans="5:8" x14ac:dyDescent="0.2">
      <c r="E4709" s="95"/>
      <c r="F4709" s="95"/>
      <c r="G4709" s="95"/>
      <c r="H4709" s="95"/>
    </row>
    <row r="4710" spans="5:8" x14ac:dyDescent="0.2">
      <c r="E4710" s="95"/>
      <c r="F4710" s="95"/>
      <c r="G4710" s="95"/>
      <c r="H4710" s="95"/>
    </row>
    <row r="4711" spans="5:8" x14ac:dyDescent="0.2">
      <c r="E4711" s="95"/>
      <c r="F4711" s="95"/>
      <c r="G4711" s="95"/>
      <c r="H4711" s="95"/>
    </row>
    <row r="4712" spans="5:8" x14ac:dyDescent="0.2">
      <c r="E4712" s="95"/>
      <c r="F4712" s="95"/>
      <c r="G4712" s="95"/>
      <c r="H4712" s="95"/>
    </row>
    <row r="4713" spans="5:8" x14ac:dyDescent="0.2">
      <c r="E4713" s="95"/>
      <c r="F4713" s="95"/>
      <c r="G4713" s="95"/>
      <c r="H4713" s="95"/>
    </row>
    <row r="4714" spans="5:8" x14ac:dyDescent="0.2">
      <c r="E4714" s="95"/>
      <c r="F4714" s="95"/>
      <c r="G4714" s="95"/>
      <c r="H4714" s="95"/>
    </row>
    <row r="4715" spans="5:8" x14ac:dyDescent="0.2">
      <c r="E4715" s="95"/>
      <c r="F4715" s="95"/>
      <c r="G4715" s="95"/>
      <c r="H4715" s="95"/>
    </row>
    <row r="4716" spans="5:8" x14ac:dyDescent="0.2">
      <c r="E4716" s="95"/>
      <c r="F4716" s="95"/>
      <c r="G4716" s="95"/>
      <c r="H4716" s="95"/>
    </row>
    <row r="4717" spans="5:8" x14ac:dyDescent="0.2">
      <c r="E4717" s="95"/>
      <c r="F4717" s="95"/>
      <c r="G4717" s="95"/>
      <c r="H4717" s="95"/>
    </row>
    <row r="4718" spans="5:8" x14ac:dyDescent="0.2">
      <c r="E4718" s="95"/>
      <c r="F4718" s="95"/>
      <c r="G4718" s="95"/>
      <c r="H4718" s="95"/>
    </row>
    <row r="4719" spans="5:8" x14ac:dyDescent="0.2">
      <c r="E4719" s="95"/>
      <c r="F4719" s="95"/>
      <c r="G4719" s="95"/>
      <c r="H4719" s="95"/>
    </row>
    <row r="4720" spans="5:8" x14ac:dyDescent="0.2">
      <c r="E4720" s="95"/>
      <c r="F4720" s="95"/>
      <c r="G4720" s="95"/>
      <c r="H4720" s="95"/>
    </row>
    <row r="4721" spans="5:8" x14ac:dyDescent="0.2">
      <c r="E4721" s="95"/>
      <c r="F4721" s="95"/>
      <c r="G4721" s="95"/>
      <c r="H4721" s="95"/>
    </row>
    <row r="4722" spans="5:8" x14ac:dyDescent="0.2">
      <c r="E4722" s="95"/>
      <c r="F4722" s="95"/>
      <c r="G4722" s="95"/>
      <c r="H4722" s="95"/>
    </row>
    <row r="4723" spans="5:8" x14ac:dyDescent="0.2">
      <c r="E4723" s="95"/>
      <c r="F4723" s="95"/>
      <c r="G4723" s="95"/>
      <c r="H4723" s="95"/>
    </row>
    <row r="4724" spans="5:8" x14ac:dyDescent="0.2">
      <c r="E4724" s="95"/>
      <c r="F4724" s="95"/>
      <c r="G4724" s="95"/>
      <c r="H4724" s="95"/>
    </row>
    <row r="4725" spans="5:8" x14ac:dyDescent="0.2">
      <c r="E4725" s="95"/>
      <c r="F4725" s="95"/>
      <c r="G4725" s="95"/>
      <c r="H4725" s="95"/>
    </row>
    <row r="4726" spans="5:8" x14ac:dyDescent="0.2">
      <c r="E4726" s="95"/>
      <c r="F4726" s="95"/>
      <c r="G4726" s="95"/>
      <c r="H4726" s="95"/>
    </row>
    <row r="4727" spans="5:8" x14ac:dyDescent="0.2">
      <c r="E4727" s="95"/>
      <c r="F4727" s="95"/>
      <c r="G4727" s="95"/>
      <c r="H4727" s="95"/>
    </row>
    <row r="4728" spans="5:8" x14ac:dyDescent="0.2">
      <c r="E4728" s="95"/>
      <c r="F4728" s="95"/>
      <c r="G4728" s="95"/>
      <c r="H4728" s="95"/>
    </row>
    <row r="4729" spans="5:8" x14ac:dyDescent="0.2">
      <c r="E4729" s="95"/>
      <c r="F4729" s="95"/>
      <c r="G4729" s="95"/>
      <c r="H4729" s="95"/>
    </row>
    <row r="4730" spans="5:8" x14ac:dyDescent="0.2">
      <c r="E4730" s="95"/>
      <c r="F4730" s="95"/>
      <c r="G4730" s="95"/>
      <c r="H4730" s="95"/>
    </row>
    <row r="4731" spans="5:8" x14ac:dyDescent="0.2">
      <c r="E4731" s="95"/>
      <c r="F4731" s="95"/>
      <c r="G4731" s="95"/>
      <c r="H4731" s="95"/>
    </row>
    <row r="4732" spans="5:8" x14ac:dyDescent="0.2">
      <c r="E4732" s="95"/>
      <c r="F4732" s="95"/>
      <c r="G4732" s="95"/>
      <c r="H4732" s="95"/>
    </row>
    <row r="4733" spans="5:8" x14ac:dyDescent="0.2">
      <c r="E4733" s="95"/>
      <c r="F4733" s="95"/>
      <c r="G4733" s="95"/>
      <c r="H4733" s="95"/>
    </row>
    <row r="4734" spans="5:8" x14ac:dyDescent="0.2">
      <c r="E4734" s="95"/>
      <c r="F4734" s="95"/>
      <c r="G4734" s="95"/>
      <c r="H4734" s="95"/>
    </row>
    <row r="4735" spans="5:8" x14ac:dyDescent="0.2">
      <c r="E4735" s="95"/>
      <c r="F4735" s="95"/>
      <c r="G4735" s="95"/>
      <c r="H4735" s="95"/>
    </row>
    <row r="4736" spans="5:8" x14ac:dyDescent="0.2">
      <c r="E4736" s="95"/>
      <c r="F4736" s="95"/>
      <c r="G4736" s="95"/>
      <c r="H4736" s="95"/>
    </row>
    <row r="4737" spans="5:8" x14ac:dyDescent="0.2">
      <c r="E4737" s="95"/>
      <c r="F4737" s="95"/>
      <c r="G4737" s="95"/>
      <c r="H4737" s="95"/>
    </row>
    <row r="4738" spans="5:8" x14ac:dyDescent="0.2">
      <c r="E4738" s="95"/>
      <c r="F4738" s="95"/>
      <c r="G4738" s="95"/>
      <c r="H4738" s="95"/>
    </row>
    <row r="4739" spans="5:8" x14ac:dyDescent="0.2">
      <c r="E4739" s="95"/>
      <c r="F4739" s="95"/>
      <c r="G4739" s="95"/>
      <c r="H4739" s="95"/>
    </row>
    <row r="4740" spans="5:8" x14ac:dyDescent="0.2">
      <c r="E4740" s="95"/>
      <c r="F4740" s="95"/>
      <c r="G4740" s="95"/>
      <c r="H4740" s="95"/>
    </row>
    <row r="4741" spans="5:8" x14ac:dyDescent="0.2">
      <c r="E4741" s="95"/>
      <c r="F4741" s="95"/>
      <c r="G4741" s="95"/>
      <c r="H4741" s="95"/>
    </row>
    <row r="4742" spans="5:8" x14ac:dyDescent="0.2">
      <c r="E4742" s="95"/>
      <c r="F4742" s="95"/>
      <c r="G4742" s="95"/>
      <c r="H4742" s="95"/>
    </row>
    <row r="4743" spans="5:8" x14ac:dyDescent="0.2">
      <c r="E4743" s="95"/>
      <c r="F4743" s="95"/>
      <c r="G4743" s="95"/>
      <c r="H4743" s="95"/>
    </row>
    <row r="4744" spans="5:8" x14ac:dyDescent="0.2">
      <c r="E4744" s="95"/>
      <c r="F4744" s="95"/>
      <c r="G4744" s="95"/>
      <c r="H4744" s="95"/>
    </row>
    <row r="4745" spans="5:8" x14ac:dyDescent="0.2">
      <c r="E4745" s="95"/>
      <c r="F4745" s="95"/>
      <c r="G4745" s="95"/>
      <c r="H4745" s="95"/>
    </row>
    <row r="4746" spans="5:8" x14ac:dyDescent="0.2">
      <c r="E4746" s="95"/>
      <c r="F4746" s="95"/>
      <c r="G4746" s="95"/>
      <c r="H4746" s="95"/>
    </row>
    <row r="4747" spans="5:8" x14ac:dyDescent="0.2">
      <c r="E4747" s="95"/>
      <c r="F4747" s="95"/>
      <c r="G4747" s="95"/>
      <c r="H4747" s="95"/>
    </row>
    <row r="4748" spans="5:8" x14ac:dyDescent="0.2">
      <c r="E4748" s="95"/>
      <c r="F4748" s="95"/>
      <c r="G4748" s="95"/>
      <c r="H4748" s="95"/>
    </row>
    <row r="4749" spans="5:8" x14ac:dyDescent="0.2">
      <c r="E4749" s="95"/>
      <c r="F4749" s="95"/>
      <c r="G4749" s="95"/>
      <c r="H4749" s="95"/>
    </row>
    <row r="4750" spans="5:8" x14ac:dyDescent="0.2">
      <c r="E4750" s="95"/>
      <c r="F4750" s="95"/>
      <c r="G4750" s="95"/>
      <c r="H4750" s="95"/>
    </row>
    <row r="4751" spans="5:8" x14ac:dyDescent="0.2">
      <c r="E4751" s="95"/>
      <c r="F4751" s="95"/>
      <c r="G4751" s="95"/>
      <c r="H4751" s="95"/>
    </row>
    <row r="4752" spans="5:8" x14ac:dyDescent="0.2">
      <c r="E4752" s="95"/>
      <c r="F4752" s="95"/>
      <c r="G4752" s="95"/>
      <c r="H4752" s="95"/>
    </row>
    <row r="4753" spans="5:8" x14ac:dyDescent="0.2">
      <c r="E4753" s="95"/>
      <c r="F4753" s="95"/>
      <c r="G4753" s="95"/>
      <c r="H4753" s="95"/>
    </row>
    <row r="4754" spans="5:8" x14ac:dyDescent="0.2">
      <c r="E4754" s="95"/>
      <c r="F4754" s="95"/>
      <c r="G4754" s="95"/>
      <c r="H4754" s="95"/>
    </row>
    <row r="4755" spans="5:8" x14ac:dyDescent="0.2">
      <c r="E4755" s="95"/>
      <c r="F4755" s="95"/>
      <c r="G4755" s="95"/>
      <c r="H4755" s="95"/>
    </row>
    <row r="4756" spans="5:8" x14ac:dyDescent="0.2">
      <c r="E4756" s="95"/>
      <c r="F4756" s="95"/>
      <c r="G4756" s="95"/>
      <c r="H4756" s="95"/>
    </row>
    <row r="4757" spans="5:8" x14ac:dyDescent="0.2">
      <c r="E4757" s="95"/>
      <c r="F4757" s="95"/>
      <c r="G4757" s="95"/>
      <c r="H4757" s="95"/>
    </row>
    <row r="4758" spans="5:8" x14ac:dyDescent="0.2">
      <c r="E4758" s="95"/>
      <c r="F4758" s="95"/>
      <c r="G4758" s="95"/>
      <c r="H4758" s="95"/>
    </row>
    <row r="4759" spans="5:8" x14ac:dyDescent="0.2">
      <c r="E4759" s="95"/>
      <c r="F4759" s="95"/>
      <c r="G4759" s="95"/>
      <c r="H4759" s="95"/>
    </row>
    <row r="4760" spans="5:8" x14ac:dyDescent="0.2">
      <c r="E4760" s="95"/>
      <c r="F4760" s="95"/>
      <c r="G4760" s="95"/>
      <c r="H4760" s="95"/>
    </row>
    <row r="4761" spans="5:8" x14ac:dyDescent="0.2">
      <c r="E4761" s="95"/>
      <c r="F4761" s="95"/>
      <c r="G4761" s="95"/>
      <c r="H4761" s="95"/>
    </row>
    <row r="4762" spans="5:8" x14ac:dyDescent="0.2">
      <c r="E4762" s="95"/>
      <c r="F4762" s="95"/>
      <c r="G4762" s="95"/>
      <c r="H4762" s="95"/>
    </row>
    <row r="4763" spans="5:8" x14ac:dyDescent="0.2">
      <c r="E4763" s="95"/>
      <c r="F4763" s="95"/>
      <c r="G4763" s="95"/>
      <c r="H4763" s="95"/>
    </row>
    <row r="4764" spans="5:8" x14ac:dyDescent="0.2">
      <c r="E4764" s="95"/>
      <c r="F4764" s="95"/>
      <c r="G4764" s="95"/>
      <c r="H4764" s="95"/>
    </row>
    <row r="4765" spans="5:8" x14ac:dyDescent="0.2">
      <c r="E4765" s="95"/>
      <c r="F4765" s="95"/>
      <c r="G4765" s="95"/>
      <c r="H4765" s="95"/>
    </row>
    <row r="4766" spans="5:8" x14ac:dyDescent="0.2">
      <c r="E4766" s="95"/>
      <c r="F4766" s="95"/>
      <c r="G4766" s="95"/>
      <c r="H4766" s="95"/>
    </row>
    <row r="4767" spans="5:8" x14ac:dyDescent="0.2">
      <c r="E4767" s="95"/>
      <c r="F4767" s="95"/>
      <c r="G4767" s="95"/>
      <c r="H4767" s="95"/>
    </row>
    <row r="4768" spans="5:8" x14ac:dyDescent="0.2">
      <c r="E4768" s="95"/>
      <c r="F4768" s="95"/>
      <c r="G4768" s="95"/>
      <c r="H4768" s="95"/>
    </row>
    <row r="4769" spans="5:8" x14ac:dyDescent="0.2">
      <c r="E4769" s="95"/>
      <c r="F4769" s="95"/>
      <c r="G4769" s="95"/>
      <c r="H4769" s="95"/>
    </row>
    <row r="4770" spans="5:8" x14ac:dyDescent="0.2">
      <c r="E4770" s="95"/>
      <c r="F4770" s="95"/>
      <c r="G4770" s="95"/>
      <c r="H4770" s="95"/>
    </row>
    <row r="4771" spans="5:8" x14ac:dyDescent="0.2">
      <c r="E4771" s="95"/>
      <c r="F4771" s="95"/>
      <c r="G4771" s="95"/>
      <c r="H4771" s="95"/>
    </row>
    <row r="4772" spans="5:8" x14ac:dyDescent="0.2">
      <c r="E4772" s="95"/>
      <c r="F4772" s="95"/>
      <c r="G4772" s="95"/>
      <c r="H4772" s="95"/>
    </row>
    <row r="4773" spans="5:8" x14ac:dyDescent="0.2">
      <c r="E4773" s="95"/>
      <c r="F4773" s="95"/>
      <c r="G4773" s="95"/>
      <c r="H4773" s="95"/>
    </row>
    <row r="4774" spans="5:8" x14ac:dyDescent="0.2">
      <c r="E4774" s="95"/>
      <c r="F4774" s="95"/>
      <c r="G4774" s="95"/>
      <c r="H4774" s="95"/>
    </row>
    <row r="4775" spans="5:8" x14ac:dyDescent="0.2">
      <c r="E4775" s="95"/>
      <c r="F4775" s="95"/>
      <c r="G4775" s="95"/>
      <c r="H4775" s="95"/>
    </row>
    <row r="4776" spans="5:8" x14ac:dyDescent="0.2">
      <c r="E4776" s="95"/>
      <c r="F4776" s="95"/>
      <c r="G4776" s="95"/>
      <c r="H4776" s="95"/>
    </row>
    <row r="4777" spans="5:8" x14ac:dyDescent="0.2">
      <c r="E4777" s="95"/>
      <c r="F4777" s="95"/>
      <c r="G4777" s="95"/>
      <c r="H4777" s="95"/>
    </row>
    <row r="4778" spans="5:8" x14ac:dyDescent="0.2">
      <c r="E4778" s="95"/>
      <c r="F4778" s="95"/>
      <c r="G4778" s="95"/>
      <c r="H4778" s="95"/>
    </row>
    <row r="4779" spans="5:8" x14ac:dyDescent="0.2">
      <c r="E4779" s="95"/>
      <c r="F4779" s="95"/>
      <c r="G4779" s="95"/>
      <c r="H4779" s="95"/>
    </row>
    <row r="4780" spans="5:8" x14ac:dyDescent="0.2">
      <c r="E4780" s="95"/>
      <c r="F4780" s="95"/>
      <c r="G4780" s="95"/>
      <c r="H4780" s="95"/>
    </row>
    <row r="4781" spans="5:8" x14ac:dyDescent="0.2">
      <c r="E4781" s="95"/>
      <c r="F4781" s="95"/>
      <c r="G4781" s="95"/>
      <c r="H4781" s="95"/>
    </row>
    <row r="4782" spans="5:8" x14ac:dyDescent="0.2">
      <c r="E4782" s="95"/>
      <c r="F4782" s="95"/>
      <c r="G4782" s="95"/>
      <c r="H4782" s="95"/>
    </row>
    <row r="4783" spans="5:8" x14ac:dyDescent="0.2">
      <c r="E4783" s="95"/>
      <c r="F4783" s="95"/>
      <c r="G4783" s="95"/>
      <c r="H4783" s="95"/>
    </row>
    <row r="4784" spans="5:8" x14ac:dyDescent="0.2">
      <c r="E4784" s="95"/>
      <c r="F4784" s="95"/>
      <c r="G4784" s="95"/>
      <c r="H4784" s="95"/>
    </row>
    <row r="4785" spans="5:8" x14ac:dyDescent="0.2">
      <c r="E4785" s="95"/>
      <c r="F4785" s="95"/>
      <c r="G4785" s="95"/>
      <c r="H4785" s="95"/>
    </row>
    <row r="4786" spans="5:8" x14ac:dyDescent="0.2">
      <c r="E4786" s="95"/>
      <c r="F4786" s="95"/>
      <c r="G4786" s="95"/>
      <c r="H4786" s="95"/>
    </row>
    <row r="4787" spans="5:8" x14ac:dyDescent="0.2">
      <c r="E4787" s="95"/>
      <c r="F4787" s="95"/>
      <c r="G4787" s="95"/>
      <c r="H4787" s="95"/>
    </row>
    <row r="4788" spans="5:8" x14ac:dyDescent="0.2">
      <c r="E4788" s="95"/>
      <c r="F4788" s="95"/>
      <c r="G4788" s="95"/>
      <c r="H4788" s="95"/>
    </row>
    <row r="4789" spans="5:8" x14ac:dyDescent="0.2">
      <c r="E4789" s="95"/>
      <c r="F4789" s="95"/>
      <c r="G4789" s="95"/>
      <c r="H4789" s="95"/>
    </row>
    <row r="4790" spans="5:8" x14ac:dyDescent="0.2">
      <c r="E4790" s="95"/>
      <c r="F4790" s="95"/>
      <c r="G4790" s="95"/>
      <c r="H4790" s="95"/>
    </row>
    <row r="4791" spans="5:8" x14ac:dyDescent="0.2">
      <c r="E4791" s="95"/>
      <c r="F4791" s="95"/>
      <c r="G4791" s="95"/>
      <c r="H4791" s="95"/>
    </row>
    <row r="4792" spans="5:8" x14ac:dyDescent="0.2">
      <c r="E4792" s="95"/>
      <c r="F4792" s="95"/>
      <c r="G4792" s="95"/>
      <c r="H4792" s="95"/>
    </row>
    <row r="4793" spans="5:8" x14ac:dyDescent="0.2">
      <c r="E4793" s="95"/>
      <c r="F4793" s="95"/>
      <c r="G4793" s="95"/>
      <c r="H4793" s="95"/>
    </row>
    <row r="4794" spans="5:8" x14ac:dyDescent="0.2">
      <c r="E4794" s="95"/>
      <c r="F4794" s="95"/>
      <c r="G4794" s="95"/>
      <c r="H4794" s="95"/>
    </row>
    <row r="4795" spans="5:8" x14ac:dyDescent="0.2">
      <c r="E4795" s="95"/>
      <c r="F4795" s="95"/>
      <c r="G4795" s="95"/>
      <c r="H4795" s="95"/>
    </row>
    <row r="4796" spans="5:8" x14ac:dyDescent="0.2">
      <c r="E4796" s="95"/>
      <c r="F4796" s="95"/>
      <c r="G4796" s="95"/>
      <c r="H4796" s="95"/>
    </row>
    <row r="4797" spans="5:8" x14ac:dyDescent="0.2">
      <c r="E4797" s="95"/>
      <c r="F4797" s="95"/>
      <c r="G4797" s="95"/>
      <c r="H4797" s="95"/>
    </row>
    <row r="4798" spans="5:8" x14ac:dyDescent="0.2">
      <c r="E4798" s="95"/>
      <c r="F4798" s="95"/>
      <c r="G4798" s="95"/>
      <c r="H4798" s="95"/>
    </row>
    <row r="4799" spans="5:8" x14ac:dyDescent="0.2">
      <c r="E4799" s="95"/>
      <c r="F4799" s="95"/>
      <c r="G4799" s="95"/>
      <c r="H4799" s="95"/>
    </row>
    <row r="4800" spans="5:8" x14ac:dyDescent="0.2">
      <c r="E4800" s="95"/>
      <c r="F4800" s="95"/>
      <c r="G4800" s="95"/>
      <c r="H4800" s="95"/>
    </row>
    <row r="4801" spans="5:8" x14ac:dyDescent="0.2">
      <c r="E4801" s="95"/>
      <c r="F4801" s="95"/>
      <c r="G4801" s="95"/>
      <c r="H4801" s="95"/>
    </row>
    <row r="4802" spans="5:8" x14ac:dyDescent="0.2">
      <c r="E4802" s="95"/>
      <c r="F4802" s="95"/>
      <c r="G4802" s="95"/>
      <c r="H4802" s="95"/>
    </row>
    <row r="4803" spans="5:8" x14ac:dyDescent="0.2">
      <c r="E4803" s="95"/>
      <c r="F4803" s="95"/>
      <c r="G4803" s="95"/>
      <c r="H4803" s="95"/>
    </row>
    <row r="4804" spans="5:8" x14ac:dyDescent="0.2">
      <c r="E4804" s="95"/>
      <c r="F4804" s="95"/>
      <c r="G4804" s="95"/>
      <c r="H4804" s="95"/>
    </row>
    <row r="4805" spans="5:8" x14ac:dyDescent="0.2">
      <c r="E4805" s="95"/>
      <c r="F4805" s="95"/>
      <c r="G4805" s="95"/>
      <c r="H4805" s="95"/>
    </row>
    <row r="4806" spans="5:8" x14ac:dyDescent="0.2">
      <c r="E4806" s="95"/>
      <c r="F4806" s="95"/>
      <c r="G4806" s="95"/>
      <c r="H4806" s="95"/>
    </row>
    <row r="4807" spans="5:8" x14ac:dyDescent="0.2">
      <c r="E4807" s="95"/>
      <c r="F4807" s="95"/>
      <c r="G4807" s="95"/>
      <c r="H4807" s="95"/>
    </row>
    <row r="4808" spans="5:8" x14ac:dyDescent="0.2">
      <c r="E4808" s="95"/>
      <c r="F4808" s="95"/>
      <c r="G4808" s="95"/>
      <c r="H4808" s="95"/>
    </row>
    <row r="4809" spans="5:8" x14ac:dyDescent="0.2">
      <c r="E4809" s="95"/>
      <c r="F4809" s="95"/>
      <c r="G4809" s="95"/>
      <c r="H4809" s="95"/>
    </row>
    <row r="4810" spans="5:8" x14ac:dyDescent="0.2">
      <c r="E4810" s="95"/>
      <c r="F4810" s="95"/>
      <c r="G4810" s="95"/>
      <c r="H4810" s="95"/>
    </row>
    <row r="4811" spans="5:8" x14ac:dyDescent="0.2">
      <c r="E4811" s="95"/>
      <c r="F4811" s="95"/>
      <c r="G4811" s="95"/>
      <c r="H4811" s="95"/>
    </row>
    <row r="4812" spans="5:8" x14ac:dyDescent="0.2">
      <c r="E4812" s="95"/>
      <c r="F4812" s="95"/>
      <c r="G4812" s="95"/>
      <c r="H4812" s="95"/>
    </row>
    <row r="4813" spans="5:8" x14ac:dyDescent="0.2">
      <c r="E4813" s="95"/>
      <c r="F4813" s="95"/>
      <c r="G4813" s="95"/>
      <c r="H4813" s="95"/>
    </row>
    <row r="4814" spans="5:8" x14ac:dyDescent="0.2">
      <c r="E4814" s="95"/>
      <c r="F4814" s="95"/>
      <c r="G4814" s="95"/>
      <c r="H4814" s="95"/>
    </row>
    <row r="4815" spans="5:8" x14ac:dyDescent="0.2">
      <c r="E4815" s="95"/>
      <c r="F4815" s="95"/>
      <c r="G4815" s="95"/>
      <c r="H4815" s="95"/>
    </row>
    <row r="4816" spans="5:8" x14ac:dyDescent="0.2">
      <c r="E4816" s="95"/>
      <c r="F4816" s="95"/>
      <c r="G4816" s="95"/>
      <c r="H4816" s="95"/>
    </row>
    <row r="4817" spans="5:8" x14ac:dyDescent="0.2">
      <c r="E4817" s="95"/>
      <c r="F4817" s="95"/>
      <c r="G4817" s="95"/>
      <c r="H4817" s="95"/>
    </row>
    <row r="4818" spans="5:8" x14ac:dyDescent="0.2">
      <c r="E4818" s="95"/>
      <c r="F4818" s="95"/>
      <c r="G4818" s="95"/>
      <c r="H4818" s="95"/>
    </row>
    <row r="4819" spans="5:8" x14ac:dyDescent="0.2">
      <c r="E4819" s="95"/>
      <c r="F4819" s="95"/>
      <c r="G4819" s="95"/>
      <c r="H4819" s="95"/>
    </row>
    <row r="4820" spans="5:8" x14ac:dyDescent="0.2">
      <c r="E4820" s="95"/>
      <c r="F4820" s="95"/>
      <c r="G4820" s="95"/>
      <c r="H4820" s="95"/>
    </row>
    <row r="4821" spans="5:8" x14ac:dyDescent="0.2">
      <c r="E4821" s="95"/>
      <c r="F4821" s="95"/>
      <c r="G4821" s="95"/>
      <c r="H4821" s="95"/>
    </row>
    <row r="4822" spans="5:8" x14ac:dyDescent="0.2">
      <c r="E4822" s="95"/>
      <c r="F4822" s="95"/>
      <c r="G4822" s="95"/>
      <c r="H4822" s="95"/>
    </row>
    <row r="4823" spans="5:8" x14ac:dyDescent="0.2">
      <c r="E4823" s="95"/>
      <c r="F4823" s="95"/>
      <c r="G4823" s="95"/>
      <c r="H4823" s="95"/>
    </row>
    <row r="4824" spans="5:8" x14ac:dyDescent="0.2">
      <c r="E4824" s="95"/>
      <c r="F4824" s="95"/>
      <c r="G4824" s="95"/>
      <c r="H4824" s="95"/>
    </row>
    <row r="4825" spans="5:8" x14ac:dyDescent="0.2">
      <c r="E4825" s="95"/>
      <c r="F4825" s="95"/>
      <c r="G4825" s="95"/>
      <c r="H4825" s="95"/>
    </row>
    <row r="4826" spans="5:8" x14ac:dyDescent="0.2">
      <c r="E4826" s="95"/>
      <c r="F4826" s="95"/>
      <c r="G4826" s="95"/>
      <c r="H4826" s="95"/>
    </row>
    <row r="4827" spans="5:8" x14ac:dyDescent="0.2">
      <c r="E4827" s="95"/>
      <c r="F4827" s="95"/>
      <c r="G4827" s="95"/>
      <c r="H4827" s="95"/>
    </row>
    <row r="4828" spans="5:8" x14ac:dyDescent="0.2">
      <c r="E4828" s="95"/>
      <c r="F4828" s="95"/>
      <c r="G4828" s="95"/>
      <c r="H4828" s="95"/>
    </row>
    <row r="4829" spans="5:8" x14ac:dyDescent="0.2">
      <c r="E4829" s="95"/>
      <c r="F4829" s="95"/>
      <c r="G4829" s="95"/>
      <c r="H4829" s="95"/>
    </row>
    <row r="4830" spans="5:8" x14ac:dyDescent="0.2">
      <c r="E4830" s="95"/>
      <c r="F4830" s="95"/>
      <c r="G4830" s="95"/>
      <c r="H4830" s="95"/>
    </row>
    <row r="4831" spans="5:8" x14ac:dyDescent="0.2">
      <c r="E4831" s="95"/>
      <c r="F4831" s="95"/>
      <c r="G4831" s="95"/>
      <c r="H4831" s="95"/>
    </row>
    <row r="4832" spans="5:8" x14ac:dyDescent="0.2">
      <c r="E4832" s="95"/>
      <c r="F4832" s="95"/>
      <c r="G4832" s="95"/>
      <c r="H4832" s="95"/>
    </row>
    <row r="4833" spans="5:8" x14ac:dyDescent="0.2">
      <c r="E4833" s="95"/>
      <c r="F4833" s="95"/>
      <c r="G4833" s="95"/>
      <c r="H4833" s="95"/>
    </row>
    <row r="4834" spans="5:8" x14ac:dyDescent="0.2">
      <c r="E4834" s="95"/>
      <c r="F4834" s="95"/>
      <c r="G4834" s="95"/>
      <c r="H4834" s="95"/>
    </row>
    <row r="4835" spans="5:8" x14ac:dyDescent="0.2">
      <c r="E4835" s="95"/>
      <c r="F4835" s="95"/>
      <c r="G4835" s="95"/>
      <c r="H4835" s="95"/>
    </row>
    <row r="4836" spans="5:8" x14ac:dyDescent="0.2">
      <c r="E4836" s="95"/>
      <c r="F4836" s="95"/>
      <c r="G4836" s="95"/>
      <c r="H4836" s="95"/>
    </row>
    <row r="4837" spans="5:8" x14ac:dyDescent="0.2">
      <c r="E4837" s="95"/>
      <c r="F4837" s="95"/>
      <c r="G4837" s="95"/>
      <c r="H4837" s="95"/>
    </row>
    <row r="4838" spans="5:8" x14ac:dyDescent="0.2">
      <c r="E4838" s="95"/>
      <c r="F4838" s="95"/>
      <c r="G4838" s="95"/>
      <c r="H4838" s="95"/>
    </row>
    <row r="4839" spans="5:8" x14ac:dyDescent="0.2">
      <c r="E4839" s="95"/>
      <c r="F4839" s="95"/>
      <c r="G4839" s="95"/>
      <c r="H4839" s="95"/>
    </row>
    <row r="4840" spans="5:8" x14ac:dyDescent="0.2">
      <c r="E4840" s="95"/>
      <c r="F4840" s="95"/>
      <c r="G4840" s="95"/>
      <c r="H4840" s="95"/>
    </row>
    <row r="4841" spans="5:8" x14ac:dyDescent="0.2">
      <c r="E4841" s="95"/>
      <c r="F4841" s="95"/>
      <c r="G4841" s="95"/>
      <c r="H4841" s="95"/>
    </row>
    <row r="4842" spans="5:8" x14ac:dyDescent="0.2">
      <c r="E4842" s="95"/>
      <c r="F4842" s="95"/>
      <c r="G4842" s="95"/>
      <c r="H4842" s="95"/>
    </row>
    <row r="4843" spans="5:8" x14ac:dyDescent="0.2">
      <c r="E4843" s="95"/>
      <c r="F4843" s="95"/>
      <c r="G4843" s="95"/>
      <c r="H4843" s="95"/>
    </row>
    <row r="4844" spans="5:8" x14ac:dyDescent="0.2">
      <c r="E4844" s="95"/>
      <c r="F4844" s="95"/>
      <c r="G4844" s="95"/>
      <c r="H4844" s="95"/>
    </row>
    <row r="4845" spans="5:8" x14ac:dyDescent="0.2">
      <c r="E4845" s="95"/>
      <c r="F4845" s="95"/>
      <c r="G4845" s="95"/>
      <c r="H4845" s="95"/>
    </row>
    <row r="4846" spans="5:8" x14ac:dyDescent="0.2">
      <c r="E4846" s="95"/>
      <c r="F4846" s="95"/>
      <c r="G4846" s="95"/>
      <c r="H4846" s="95"/>
    </row>
    <row r="4847" spans="5:8" x14ac:dyDescent="0.2">
      <c r="E4847" s="95"/>
      <c r="F4847" s="95"/>
      <c r="G4847" s="95"/>
      <c r="H4847" s="95"/>
    </row>
    <row r="4848" spans="5:8" x14ac:dyDescent="0.2">
      <c r="E4848" s="95"/>
      <c r="F4848" s="95"/>
      <c r="G4848" s="95"/>
      <c r="H4848" s="95"/>
    </row>
    <row r="4849" spans="5:8" x14ac:dyDescent="0.2">
      <c r="E4849" s="95"/>
      <c r="F4849" s="95"/>
      <c r="G4849" s="95"/>
      <c r="H4849" s="95"/>
    </row>
    <row r="4850" spans="5:8" x14ac:dyDescent="0.2">
      <c r="E4850" s="95"/>
      <c r="F4850" s="95"/>
      <c r="G4850" s="95"/>
      <c r="H4850" s="95"/>
    </row>
    <row r="4851" spans="5:8" x14ac:dyDescent="0.2">
      <c r="E4851" s="95"/>
      <c r="F4851" s="95"/>
      <c r="G4851" s="95"/>
      <c r="H4851" s="95"/>
    </row>
    <row r="4852" spans="5:8" x14ac:dyDescent="0.2">
      <c r="E4852" s="95"/>
      <c r="F4852" s="95"/>
      <c r="G4852" s="95"/>
      <c r="H4852" s="95"/>
    </row>
    <row r="4853" spans="5:8" x14ac:dyDescent="0.2">
      <c r="E4853" s="95"/>
      <c r="F4853" s="95"/>
      <c r="G4853" s="95"/>
      <c r="H4853" s="95"/>
    </row>
    <row r="4854" spans="5:8" x14ac:dyDescent="0.2">
      <c r="E4854" s="95"/>
      <c r="F4854" s="95"/>
      <c r="G4854" s="95"/>
      <c r="H4854" s="95"/>
    </row>
    <row r="4855" spans="5:8" x14ac:dyDescent="0.2">
      <c r="E4855" s="95"/>
      <c r="F4855" s="95"/>
      <c r="G4855" s="95"/>
      <c r="H4855" s="95"/>
    </row>
    <row r="4856" spans="5:8" x14ac:dyDescent="0.2">
      <c r="E4856" s="95"/>
      <c r="F4856" s="95"/>
      <c r="G4856" s="95"/>
      <c r="H4856" s="95"/>
    </row>
    <row r="4857" spans="5:8" x14ac:dyDescent="0.2">
      <c r="E4857" s="95"/>
      <c r="F4857" s="95"/>
      <c r="G4857" s="95"/>
      <c r="H4857" s="95"/>
    </row>
    <row r="4858" spans="5:8" x14ac:dyDescent="0.2">
      <c r="E4858" s="95"/>
      <c r="F4858" s="95"/>
      <c r="G4858" s="95"/>
      <c r="H4858" s="95"/>
    </row>
    <row r="4859" spans="5:8" x14ac:dyDescent="0.2">
      <c r="E4859" s="95"/>
      <c r="F4859" s="95"/>
      <c r="G4859" s="95"/>
      <c r="H4859" s="95"/>
    </row>
    <row r="4860" spans="5:8" x14ac:dyDescent="0.2">
      <c r="E4860" s="95"/>
      <c r="F4860" s="95"/>
      <c r="G4860" s="95"/>
      <c r="H4860" s="95"/>
    </row>
    <row r="4861" spans="5:8" x14ac:dyDescent="0.2">
      <c r="E4861" s="95"/>
      <c r="F4861" s="95"/>
      <c r="G4861" s="95"/>
      <c r="H4861" s="95"/>
    </row>
    <row r="4862" spans="5:8" x14ac:dyDescent="0.2">
      <c r="E4862" s="95"/>
      <c r="F4862" s="95"/>
      <c r="G4862" s="95"/>
      <c r="H4862" s="95"/>
    </row>
    <row r="4863" spans="5:8" x14ac:dyDescent="0.2">
      <c r="E4863" s="95"/>
      <c r="F4863" s="95"/>
      <c r="G4863" s="95"/>
      <c r="H4863" s="95"/>
    </row>
    <row r="4864" spans="5:8" x14ac:dyDescent="0.2">
      <c r="E4864" s="95"/>
      <c r="F4864" s="95"/>
      <c r="G4864" s="95"/>
      <c r="H4864" s="95"/>
    </row>
    <row r="4865" spans="5:8" x14ac:dyDescent="0.2">
      <c r="E4865" s="95"/>
      <c r="F4865" s="95"/>
      <c r="G4865" s="95"/>
      <c r="H4865" s="95"/>
    </row>
    <row r="4866" spans="5:8" x14ac:dyDescent="0.2">
      <c r="E4866" s="95"/>
      <c r="F4866" s="95"/>
      <c r="G4866" s="95"/>
      <c r="H4866" s="95"/>
    </row>
    <row r="4867" spans="5:8" x14ac:dyDescent="0.2">
      <c r="E4867" s="95"/>
      <c r="F4867" s="95"/>
      <c r="G4867" s="95"/>
      <c r="H4867" s="95"/>
    </row>
    <row r="4868" spans="5:8" x14ac:dyDescent="0.2">
      <c r="E4868" s="95"/>
      <c r="F4868" s="95"/>
      <c r="G4868" s="95"/>
      <c r="H4868" s="95"/>
    </row>
    <row r="4869" spans="5:8" x14ac:dyDescent="0.2">
      <c r="E4869" s="95"/>
      <c r="F4869" s="95"/>
      <c r="G4869" s="95"/>
      <c r="H4869" s="95"/>
    </row>
    <row r="4870" spans="5:8" x14ac:dyDescent="0.2">
      <c r="E4870" s="95"/>
      <c r="F4870" s="95"/>
      <c r="G4870" s="95"/>
      <c r="H4870" s="95"/>
    </row>
    <row r="4871" spans="5:8" x14ac:dyDescent="0.2">
      <c r="E4871" s="95"/>
      <c r="F4871" s="95"/>
      <c r="G4871" s="95"/>
      <c r="H4871" s="95"/>
    </row>
    <row r="4872" spans="5:8" x14ac:dyDescent="0.2">
      <c r="E4872" s="95"/>
      <c r="F4872" s="95"/>
      <c r="G4872" s="95"/>
      <c r="H4872" s="95"/>
    </row>
    <row r="4873" spans="5:8" x14ac:dyDescent="0.2">
      <c r="E4873" s="95"/>
      <c r="F4873" s="95"/>
      <c r="G4873" s="95"/>
      <c r="H4873" s="95"/>
    </row>
    <row r="4874" spans="5:8" x14ac:dyDescent="0.2">
      <c r="E4874" s="95"/>
      <c r="F4874" s="95"/>
      <c r="G4874" s="95"/>
      <c r="H4874" s="95"/>
    </row>
    <row r="4875" spans="5:8" x14ac:dyDescent="0.2">
      <c r="E4875" s="95"/>
      <c r="F4875" s="95"/>
      <c r="G4875" s="95"/>
      <c r="H4875" s="95"/>
    </row>
    <row r="4876" spans="5:8" x14ac:dyDescent="0.2">
      <c r="E4876" s="95"/>
      <c r="F4876" s="95"/>
      <c r="G4876" s="95"/>
      <c r="H4876" s="95"/>
    </row>
    <row r="4877" spans="5:8" x14ac:dyDescent="0.2">
      <c r="E4877" s="95"/>
      <c r="F4877" s="95"/>
      <c r="G4877" s="95"/>
      <c r="H4877" s="95"/>
    </row>
    <row r="4878" spans="5:8" x14ac:dyDescent="0.2">
      <c r="E4878" s="95"/>
      <c r="F4878" s="95"/>
      <c r="G4878" s="95"/>
      <c r="H4878" s="95"/>
    </row>
    <row r="4879" spans="5:8" x14ac:dyDescent="0.2">
      <c r="E4879" s="95"/>
      <c r="F4879" s="95"/>
      <c r="G4879" s="95"/>
      <c r="H4879" s="95"/>
    </row>
    <row r="4880" spans="5:8" x14ac:dyDescent="0.2">
      <c r="E4880" s="95"/>
      <c r="F4880" s="95"/>
      <c r="G4880" s="95"/>
      <c r="H4880" s="95"/>
    </row>
    <row r="4881" spans="5:8" x14ac:dyDescent="0.2">
      <c r="E4881" s="95"/>
      <c r="F4881" s="95"/>
      <c r="G4881" s="95"/>
      <c r="H4881" s="95"/>
    </row>
    <row r="4882" spans="5:8" x14ac:dyDescent="0.2">
      <c r="E4882" s="95"/>
      <c r="F4882" s="95"/>
      <c r="G4882" s="95"/>
      <c r="H4882" s="95"/>
    </row>
    <row r="4883" spans="5:8" x14ac:dyDescent="0.2">
      <c r="E4883" s="95"/>
      <c r="F4883" s="95"/>
      <c r="G4883" s="95"/>
      <c r="H4883" s="95"/>
    </row>
    <row r="4884" spans="5:8" x14ac:dyDescent="0.2">
      <c r="E4884" s="95"/>
      <c r="F4884" s="95"/>
      <c r="G4884" s="95"/>
      <c r="H4884" s="95"/>
    </row>
    <row r="4885" spans="5:8" x14ac:dyDescent="0.2">
      <c r="E4885" s="95"/>
      <c r="F4885" s="95"/>
      <c r="G4885" s="95"/>
      <c r="H4885" s="95"/>
    </row>
    <row r="4886" spans="5:8" x14ac:dyDescent="0.2">
      <c r="E4886" s="95"/>
      <c r="F4886" s="95"/>
      <c r="G4886" s="95"/>
      <c r="H4886" s="95"/>
    </row>
    <row r="4887" spans="5:8" x14ac:dyDescent="0.2">
      <c r="E4887" s="95"/>
      <c r="F4887" s="95"/>
      <c r="G4887" s="95"/>
      <c r="H4887" s="95"/>
    </row>
    <row r="4888" spans="5:8" x14ac:dyDescent="0.2">
      <c r="E4888" s="95"/>
      <c r="F4888" s="95"/>
      <c r="G4888" s="95"/>
      <c r="H4888" s="95"/>
    </row>
    <row r="4889" spans="5:8" x14ac:dyDescent="0.2">
      <c r="E4889" s="95"/>
      <c r="F4889" s="95"/>
      <c r="G4889" s="95"/>
      <c r="H4889" s="95"/>
    </row>
    <row r="4890" spans="5:8" x14ac:dyDescent="0.2">
      <c r="E4890" s="95"/>
      <c r="F4890" s="95"/>
      <c r="G4890" s="95"/>
      <c r="H4890" s="95"/>
    </row>
    <row r="4891" spans="5:8" x14ac:dyDescent="0.2">
      <c r="E4891" s="95"/>
      <c r="F4891" s="95"/>
      <c r="G4891" s="95"/>
      <c r="H4891" s="95"/>
    </row>
    <row r="4892" spans="5:8" x14ac:dyDescent="0.2">
      <c r="E4892" s="95"/>
      <c r="F4892" s="95"/>
      <c r="G4892" s="95"/>
      <c r="H4892" s="95"/>
    </row>
    <row r="4893" spans="5:8" x14ac:dyDescent="0.2">
      <c r="E4893" s="95"/>
      <c r="F4893" s="95"/>
      <c r="G4893" s="95"/>
      <c r="H4893" s="95"/>
    </row>
    <row r="4894" spans="5:8" x14ac:dyDescent="0.2">
      <c r="E4894" s="95"/>
      <c r="F4894" s="95"/>
      <c r="G4894" s="95"/>
      <c r="H4894" s="95"/>
    </row>
    <row r="4895" spans="5:8" x14ac:dyDescent="0.2">
      <c r="E4895" s="95"/>
      <c r="F4895" s="95"/>
      <c r="G4895" s="95"/>
      <c r="H4895" s="95"/>
    </row>
    <row r="4896" spans="5:8" x14ac:dyDescent="0.2">
      <c r="E4896" s="95"/>
      <c r="F4896" s="95"/>
      <c r="G4896" s="95"/>
      <c r="H4896" s="95"/>
    </row>
    <row r="4897" spans="5:8" x14ac:dyDescent="0.2">
      <c r="E4897" s="95"/>
      <c r="F4897" s="95"/>
      <c r="G4897" s="95"/>
      <c r="H4897" s="95"/>
    </row>
    <row r="4898" spans="5:8" x14ac:dyDescent="0.2">
      <c r="E4898" s="95"/>
      <c r="F4898" s="95"/>
      <c r="G4898" s="95"/>
      <c r="H4898" s="95"/>
    </row>
    <row r="4899" spans="5:8" x14ac:dyDescent="0.2">
      <c r="E4899" s="95"/>
      <c r="F4899" s="95"/>
      <c r="G4899" s="95"/>
      <c r="H4899" s="95"/>
    </row>
    <row r="4900" spans="5:8" x14ac:dyDescent="0.2">
      <c r="E4900" s="95"/>
      <c r="F4900" s="95"/>
      <c r="G4900" s="95"/>
      <c r="H4900" s="95"/>
    </row>
    <row r="4901" spans="5:8" x14ac:dyDescent="0.2">
      <c r="E4901" s="95"/>
      <c r="F4901" s="95"/>
      <c r="G4901" s="95"/>
      <c r="H4901" s="95"/>
    </row>
    <row r="4902" spans="5:8" x14ac:dyDescent="0.2">
      <c r="E4902" s="95"/>
      <c r="F4902" s="95"/>
      <c r="G4902" s="95"/>
      <c r="H4902" s="95"/>
    </row>
    <row r="4903" spans="5:8" x14ac:dyDescent="0.2">
      <c r="E4903" s="95"/>
      <c r="F4903" s="95"/>
      <c r="G4903" s="95"/>
      <c r="H4903" s="95"/>
    </row>
    <row r="4904" spans="5:8" x14ac:dyDescent="0.2">
      <c r="E4904" s="95"/>
      <c r="F4904" s="95"/>
      <c r="G4904" s="95"/>
      <c r="H4904" s="95"/>
    </row>
    <row r="4905" spans="5:8" x14ac:dyDescent="0.2">
      <c r="E4905" s="95"/>
      <c r="F4905" s="95"/>
      <c r="G4905" s="95"/>
      <c r="H4905" s="95"/>
    </row>
    <row r="4906" spans="5:8" x14ac:dyDescent="0.2">
      <c r="E4906" s="95"/>
      <c r="F4906" s="95"/>
      <c r="G4906" s="95"/>
      <c r="H4906" s="95"/>
    </row>
    <row r="4907" spans="5:8" x14ac:dyDescent="0.2">
      <c r="E4907" s="95"/>
      <c r="F4907" s="95"/>
      <c r="G4907" s="95"/>
      <c r="H4907" s="95"/>
    </row>
    <row r="4908" spans="5:8" x14ac:dyDescent="0.2">
      <c r="E4908" s="95"/>
      <c r="F4908" s="95"/>
      <c r="G4908" s="95"/>
      <c r="H4908" s="95"/>
    </row>
    <row r="4909" spans="5:8" x14ac:dyDescent="0.2">
      <c r="E4909" s="95"/>
      <c r="F4909" s="95"/>
      <c r="G4909" s="95"/>
      <c r="H4909" s="95"/>
    </row>
    <row r="4910" spans="5:8" x14ac:dyDescent="0.2">
      <c r="E4910" s="95"/>
      <c r="F4910" s="95"/>
      <c r="G4910" s="95"/>
      <c r="H4910" s="95"/>
    </row>
    <row r="4911" spans="5:8" x14ac:dyDescent="0.2">
      <c r="E4911" s="95"/>
      <c r="F4911" s="95"/>
      <c r="G4911" s="95"/>
      <c r="H4911" s="95"/>
    </row>
    <row r="4912" spans="5:8" x14ac:dyDescent="0.2">
      <c r="E4912" s="95"/>
      <c r="F4912" s="95"/>
      <c r="G4912" s="95"/>
      <c r="H4912" s="95"/>
    </row>
    <row r="4913" spans="5:8" x14ac:dyDescent="0.2">
      <c r="E4913" s="95"/>
      <c r="F4913" s="95"/>
      <c r="G4913" s="95"/>
      <c r="H4913" s="95"/>
    </row>
    <row r="4914" spans="5:8" x14ac:dyDescent="0.2">
      <c r="E4914" s="95"/>
      <c r="F4914" s="95"/>
      <c r="G4914" s="95"/>
      <c r="H4914" s="95"/>
    </row>
    <row r="4915" spans="5:8" x14ac:dyDescent="0.2">
      <c r="E4915" s="95"/>
      <c r="F4915" s="95"/>
      <c r="G4915" s="95"/>
      <c r="H4915" s="95"/>
    </row>
    <row r="4916" spans="5:8" x14ac:dyDescent="0.2">
      <c r="E4916" s="95"/>
      <c r="F4916" s="95"/>
      <c r="G4916" s="95"/>
      <c r="H4916" s="95"/>
    </row>
    <row r="4917" spans="5:8" x14ac:dyDescent="0.2">
      <c r="E4917" s="95"/>
      <c r="F4917" s="95"/>
      <c r="G4917" s="95"/>
      <c r="H4917" s="95"/>
    </row>
    <row r="4918" spans="5:8" x14ac:dyDescent="0.2">
      <c r="E4918" s="95"/>
      <c r="F4918" s="95"/>
      <c r="G4918" s="95"/>
      <c r="H4918" s="95"/>
    </row>
    <row r="4919" spans="5:8" x14ac:dyDescent="0.2">
      <c r="E4919" s="95"/>
      <c r="F4919" s="95"/>
      <c r="G4919" s="95"/>
      <c r="H4919" s="95"/>
    </row>
    <row r="4920" spans="5:8" x14ac:dyDescent="0.2">
      <c r="E4920" s="95"/>
      <c r="F4920" s="95"/>
      <c r="G4920" s="95"/>
      <c r="H4920" s="95"/>
    </row>
    <row r="4921" spans="5:8" x14ac:dyDescent="0.2">
      <c r="E4921" s="95"/>
      <c r="F4921" s="95"/>
      <c r="G4921" s="95"/>
      <c r="H4921" s="95"/>
    </row>
    <row r="4922" spans="5:8" x14ac:dyDescent="0.2">
      <c r="E4922" s="95"/>
      <c r="F4922" s="95"/>
      <c r="G4922" s="95"/>
      <c r="H4922" s="95"/>
    </row>
    <row r="4923" spans="5:8" x14ac:dyDescent="0.2">
      <c r="E4923" s="95"/>
      <c r="F4923" s="95"/>
      <c r="G4923" s="95"/>
      <c r="H4923" s="95"/>
    </row>
    <row r="4924" spans="5:8" x14ac:dyDescent="0.2">
      <c r="E4924" s="95"/>
      <c r="F4924" s="95"/>
      <c r="G4924" s="95"/>
      <c r="H4924" s="95"/>
    </row>
    <row r="4925" spans="5:8" x14ac:dyDescent="0.2">
      <c r="E4925" s="95"/>
      <c r="F4925" s="95"/>
      <c r="G4925" s="95"/>
      <c r="H4925" s="95"/>
    </row>
    <row r="4926" spans="5:8" x14ac:dyDescent="0.2">
      <c r="E4926" s="95"/>
      <c r="F4926" s="95"/>
      <c r="G4926" s="95"/>
      <c r="H4926" s="95"/>
    </row>
    <row r="4927" spans="5:8" x14ac:dyDescent="0.2">
      <c r="E4927" s="95"/>
      <c r="F4927" s="95"/>
      <c r="G4927" s="95"/>
      <c r="H4927" s="95"/>
    </row>
    <row r="4928" spans="5:8" x14ac:dyDescent="0.2">
      <c r="E4928" s="95"/>
      <c r="F4928" s="95"/>
      <c r="G4928" s="95"/>
      <c r="H4928" s="95"/>
    </row>
    <row r="4929" spans="5:8" x14ac:dyDescent="0.2">
      <c r="E4929" s="95"/>
      <c r="F4929" s="95"/>
      <c r="G4929" s="95"/>
      <c r="H4929" s="95"/>
    </row>
    <row r="4930" spans="5:8" x14ac:dyDescent="0.2">
      <c r="E4930" s="95"/>
      <c r="F4930" s="95"/>
      <c r="G4930" s="95"/>
      <c r="H4930" s="95"/>
    </row>
    <row r="4931" spans="5:8" x14ac:dyDescent="0.2">
      <c r="E4931" s="95"/>
      <c r="F4931" s="95"/>
      <c r="G4931" s="95"/>
      <c r="H4931" s="95"/>
    </row>
    <row r="4932" spans="5:8" x14ac:dyDescent="0.2">
      <c r="E4932" s="95"/>
      <c r="F4932" s="95"/>
      <c r="G4932" s="95"/>
      <c r="H4932" s="95"/>
    </row>
    <row r="4933" spans="5:8" x14ac:dyDescent="0.2">
      <c r="E4933" s="95"/>
      <c r="F4933" s="95"/>
      <c r="G4933" s="95"/>
      <c r="H4933" s="95"/>
    </row>
    <row r="4934" spans="5:8" x14ac:dyDescent="0.2">
      <c r="E4934" s="95"/>
      <c r="F4934" s="95"/>
      <c r="G4934" s="95"/>
      <c r="H4934" s="95"/>
    </row>
    <row r="4935" spans="5:8" x14ac:dyDescent="0.2">
      <c r="E4935" s="95"/>
      <c r="F4935" s="95"/>
      <c r="G4935" s="95"/>
      <c r="H4935" s="95"/>
    </row>
    <row r="4936" spans="5:8" x14ac:dyDescent="0.2">
      <c r="E4936" s="95"/>
      <c r="F4936" s="95"/>
      <c r="G4936" s="95"/>
      <c r="H4936" s="95"/>
    </row>
    <row r="4937" spans="5:8" x14ac:dyDescent="0.2">
      <c r="E4937" s="95"/>
      <c r="F4937" s="95"/>
      <c r="G4937" s="95"/>
      <c r="H4937" s="95"/>
    </row>
    <row r="4938" spans="5:8" x14ac:dyDescent="0.2">
      <c r="E4938" s="95"/>
      <c r="F4938" s="95"/>
      <c r="G4938" s="95"/>
      <c r="H4938" s="95"/>
    </row>
    <row r="4939" spans="5:8" x14ac:dyDescent="0.2">
      <c r="E4939" s="95"/>
      <c r="F4939" s="95"/>
      <c r="G4939" s="95"/>
      <c r="H4939" s="95"/>
    </row>
    <row r="4940" spans="5:8" x14ac:dyDescent="0.2">
      <c r="E4940" s="95"/>
      <c r="F4940" s="95"/>
      <c r="G4940" s="95"/>
      <c r="H4940" s="95"/>
    </row>
    <row r="4941" spans="5:8" x14ac:dyDescent="0.2">
      <c r="E4941" s="95"/>
      <c r="F4941" s="95"/>
      <c r="G4941" s="95"/>
      <c r="H4941" s="95"/>
    </row>
    <row r="4942" spans="5:8" x14ac:dyDescent="0.2">
      <c r="E4942" s="95"/>
      <c r="F4942" s="95"/>
      <c r="G4942" s="95"/>
      <c r="H4942" s="95"/>
    </row>
    <row r="4943" spans="5:8" x14ac:dyDescent="0.2">
      <c r="E4943" s="95"/>
      <c r="F4943" s="95"/>
      <c r="G4943" s="95"/>
      <c r="H4943" s="95"/>
    </row>
    <row r="4944" spans="5:8" x14ac:dyDescent="0.2">
      <c r="E4944" s="95"/>
      <c r="F4944" s="95"/>
      <c r="G4944" s="95"/>
      <c r="H4944" s="95"/>
    </row>
    <row r="4945" spans="5:8" x14ac:dyDescent="0.2">
      <c r="E4945" s="95"/>
      <c r="F4945" s="95"/>
      <c r="G4945" s="95"/>
      <c r="H4945" s="95"/>
    </row>
    <row r="4946" spans="5:8" x14ac:dyDescent="0.2">
      <c r="E4946" s="95"/>
      <c r="F4946" s="95"/>
      <c r="G4946" s="95"/>
      <c r="H4946" s="95"/>
    </row>
    <row r="4947" spans="5:8" x14ac:dyDescent="0.2">
      <c r="E4947" s="95"/>
      <c r="F4947" s="95"/>
      <c r="G4947" s="95"/>
      <c r="H4947" s="95"/>
    </row>
    <row r="4948" spans="5:8" x14ac:dyDescent="0.2">
      <c r="E4948" s="95"/>
      <c r="F4948" s="95"/>
      <c r="G4948" s="95"/>
      <c r="H4948" s="95"/>
    </row>
    <row r="4949" spans="5:8" x14ac:dyDescent="0.2">
      <c r="E4949" s="95"/>
      <c r="F4949" s="95"/>
      <c r="G4949" s="95"/>
      <c r="H4949" s="95"/>
    </row>
    <row r="4950" spans="5:8" x14ac:dyDescent="0.2">
      <c r="E4950" s="95"/>
      <c r="F4950" s="95"/>
      <c r="G4950" s="95"/>
      <c r="H4950" s="95"/>
    </row>
    <row r="4951" spans="5:8" x14ac:dyDescent="0.2">
      <c r="E4951" s="95"/>
      <c r="F4951" s="95"/>
      <c r="G4951" s="95"/>
      <c r="H4951" s="95"/>
    </row>
    <row r="4952" spans="5:8" x14ac:dyDescent="0.2">
      <c r="E4952" s="95"/>
      <c r="F4952" s="95"/>
      <c r="G4952" s="95"/>
      <c r="H4952" s="95"/>
    </row>
    <row r="4953" spans="5:8" x14ac:dyDescent="0.2">
      <c r="E4953" s="95"/>
      <c r="F4953" s="95"/>
      <c r="G4953" s="95"/>
      <c r="H4953" s="95"/>
    </row>
    <row r="4954" spans="5:8" x14ac:dyDescent="0.2">
      <c r="E4954" s="95"/>
      <c r="F4954" s="95"/>
      <c r="G4954" s="95"/>
      <c r="H4954" s="95"/>
    </row>
    <row r="4955" spans="5:8" x14ac:dyDescent="0.2">
      <c r="E4955" s="95"/>
      <c r="F4955" s="95"/>
      <c r="G4955" s="95"/>
      <c r="H4955" s="95"/>
    </row>
    <row r="4956" spans="5:8" x14ac:dyDescent="0.2">
      <c r="E4956" s="95"/>
      <c r="F4956" s="95"/>
      <c r="G4956" s="95"/>
      <c r="H4956" s="95"/>
    </row>
    <row r="4957" spans="5:8" x14ac:dyDescent="0.2">
      <c r="E4957" s="95"/>
      <c r="F4957" s="95"/>
      <c r="G4957" s="95"/>
      <c r="H4957" s="95"/>
    </row>
    <row r="4958" spans="5:8" x14ac:dyDescent="0.2">
      <c r="E4958" s="95"/>
      <c r="F4958" s="95"/>
      <c r="G4958" s="95"/>
      <c r="H4958" s="95"/>
    </row>
    <row r="4959" spans="5:8" x14ac:dyDescent="0.2">
      <c r="E4959" s="95"/>
      <c r="F4959" s="95"/>
      <c r="G4959" s="95"/>
      <c r="H4959" s="95"/>
    </row>
    <row r="4960" spans="5:8" x14ac:dyDescent="0.2">
      <c r="E4960" s="95"/>
      <c r="F4960" s="95"/>
      <c r="G4960" s="95"/>
      <c r="H4960" s="95"/>
    </row>
    <row r="4961" spans="5:8" x14ac:dyDescent="0.2">
      <c r="E4961" s="95"/>
      <c r="F4961" s="95"/>
      <c r="G4961" s="95"/>
      <c r="H4961" s="95"/>
    </row>
    <row r="4962" spans="5:8" x14ac:dyDescent="0.2">
      <c r="E4962" s="95"/>
      <c r="F4962" s="95"/>
      <c r="G4962" s="95"/>
      <c r="H4962" s="95"/>
    </row>
    <row r="4963" spans="5:8" x14ac:dyDescent="0.2">
      <c r="E4963" s="95"/>
      <c r="F4963" s="95"/>
      <c r="G4963" s="95"/>
      <c r="H4963" s="95"/>
    </row>
    <row r="4964" spans="5:8" x14ac:dyDescent="0.2">
      <c r="E4964" s="95"/>
      <c r="F4964" s="95"/>
      <c r="G4964" s="95"/>
      <c r="H4964" s="95"/>
    </row>
    <row r="4965" spans="5:8" x14ac:dyDescent="0.2">
      <c r="E4965" s="95"/>
      <c r="F4965" s="95"/>
      <c r="G4965" s="95"/>
      <c r="H4965" s="95"/>
    </row>
    <row r="4966" spans="5:8" x14ac:dyDescent="0.2">
      <c r="E4966" s="95"/>
      <c r="F4966" s="95"/>
      <c r="G4966" s="95"/>
      <c r="H4966" s="95"/>
    </row>
    <row r="4967" spans="5:8" x14ac:dyDescent="0.2">
      <c r="E4967" s="95"/>
      <c r="F4967" s="95"/>
      <c r="G4967" s="95"/>
      <c r="H4967" s="95"/>
    </row>
    <row r="4968" spans="5:8" x14ac:dyDescent="0.2">
      <c r="E4968" s="95"/>
      <c r="F4968" s="95"/>
      <c r="G4968" s="95"/>
      <c r="H4968" s="95"/>
    </row>
    <row r="4969" spans="5:8" x14ac:dyDescent="0.2">
      <c r="E4969" s="95"/>
      <c r="F4969" s="95"/>
      <c r="G4969" s="95"/>
      <c r="H4969" s="95"/>
    </row>
    <row r="4970" spans="5:8" x14ac:dyDescent="0.2">
      <c r="E4970" s="95"/>
      <c r="F4970" s="95"/>
      <c r="G4970" s="95"/>
      <c r="H4970" s="95"/>
    </row>
    <row r="4971" spans="5:8" x14ac:dyDescent="0.2">
      <c r="E4971" s="95"/>
      <c r="F4971" s="95"/>
      <c r="G4971" s="95"/>
      <c r="H4971" s="95"/>
    </row>
    <row r="4972" spans="5:8" x14ac:dyDescent="0.2">
      <c r="E4972" s="95"/>
      <c r="F4972" s="95"/>
      <c r="G4972" s="95"/>
      <c r="H4972" s="95"/>
    </row>
    <row r="4973" spans="5:8" x14ac:dyDescent="0.2">
      <c r="E4973" s="95"/>
      <c r="F4973" s="95"/>
      <c r="G4973" s="95"/>
      <c r="H4973" s="95"/>
    </row>
    <row r="4974" spans="5:8" x14ac:dyDescent="0.2">
      <c r="E4974" s="95"/>
      <c r="F4974" s="95"/>
      <c r="G4974" s="95"/>
      <c r="H4974" s="95"/>
    </row>
    <row r="4975" spans="5:8" x14ac:dyDescent="0.2">
      <c r="E4975" s="95"/>
      <c r="F4975" s="95"/>
      <c r="G4975" s="95"/>
      <c r="H4975" s="95"/>
    </row>
    <row r="4976" spans="5:8" x14ac:dyDescent="0.2">
      <c r="E4976" s="95"/>
      <c r="F4976" s="95"/>
      <c r="G4976" s="95"/>
      <c r="H4976" s="95"/>
    </row>
    <row r="4977" spans="5:8" x14ac:dyDescent="0.2">
      <c r="E4977" s="95"/>
      <c r="F4977" s="95"/>
      <c r="G4977" s="95"/>
      <c r="H4977" s="95"/>
    </row>
    <row r="4978" spans="5:8" x14ac:dyDescent="0.2">
      <c r="E4978" s="95"/>
      <c r="F4978" s="95"/>
      <c r="G4978" s="95"/>
      <c r="H4978" s="95"/>
    </row>
    <row r="4979" spans="5:8" x14ac:dyDescent="0.2">
      <c r="E4979" s="95"/>
      <c r="F4979" s="95"/>
      <c r="G4979" s="95"/>
      <c r="H4979" s="95"/>
    </row>
    <row r="4980" spans="5:8" x14ac:dyDescent="0.2">
      <c r="E4980" s="95"/>
      <c r="F4980" s="95"/>
      <c r="G4980" s="95"/>
      <c r="H4980" s="95"/>
    </row>
    <row r="4981" spans="5:8" x14ac:dyDescent="0.2">
      <c r="E4981" s="95"/>
      <c r="F4981" s="95"/>
      <c r="G4981" s="95"/>
      <c r="H4981" s="95"/>
    </row>
    <row r="4982" spans="5:8" x14ac:dyDescent="0.2">
      <c r="E4982" s="95"/>
      <c r="F4982" s="95"/>
      <c r="G4982" s="95"/>
      <c r="H4982" s="95"/>
    </row>
    <row r="4983" spans="5:8" x14ac:dyDescent="0.2">
      <c r="E4983" s="95"/>
      <c r="F4983" s="95"/>
      <c r="G4983" s="95"/>
      <c r="H4983" s="95"/>
    </row>
    <row r="4984" spans="5:8" x14ac:dyDescent="0.2">
      <c r="E4984" s="95"/>
      <c r="F4984" s="95"/>
      <c r="G4984" s="95"/>
      <c r="H4984" s="95"/>
    </row>
    <row r="4985" spans="5:8" x14ac:dyDescent="0.2">
      <c r="E4985" s="95"/>
      <c r="F4985" s="95"/>
      <c r="G4985" s="95"/>
      <c r="H4985" s="95"/>
    </row>
    <row r="4986" spans="5:8" x14ac:dyDescent="0.2">
      <c r="E4986" s="95"/>
      <c r="F4986" s="95"/>
      <c r="G4986" s="95"/>
      <c r="H4986" s="95"/>
    </row>
    <row r="4987" spans="5:8" x14ac:dyDescent="0.2">
      <c r="E4987" s="95"/>
      <c r="F4987" s="95"/>
      <c r="G4987" s="95"/>
      <c r="H4987" s="95"/>
    </row>
    <row r="4988" spans="5:8" x14ac:dyDescent="0.2">
      <c r="E4988" s="95"/>
      <c r="F4988" s="95"/>
      <c r="G4988" s="95"/>
      <c r="H4988" s="95"/>
    </row>
    <row r="4989" spans="5:8" x14ac:dyDescent="0.2">
      <c r="E4989" s="95"/>
      <c r="F4989" s="95"/>
      <c r="G4989" s="95"/>
      <c r="H4989" s="95"/>
    </row>
    <row r="4990" spans="5:8" x14ac:dyDescent="0.2">
      <c r="E4990" s="95"/>
      <c r="F4990" s="95"/>
      <c r="G4990" s="95"/>
      <c r="H4990" s="95"/>
    </row>
    <row r="4991" spans="5:8" x14ac:dyDescent="0.2">
      <c r="E4991" s="95"/>
      <c r="F4991" s="95"/>
      <c r="G4991" s="95"/>
      <c r="H4991" s="95"/>
    </row>
    <row r="4992" spans="5:8" x14ac:dyDescent="0.2">
      <c r="E4992" s="95"/>
      <c r="F4992" s="95"/>
      <c r="G4992" s="95"/>
      <c r="H4992" s="95"/>
    </row>
    <row r="4993" spans="5:8" x14ac:dyDescent="0.2">
      <c r="E4993" s="95"/>
      <c r="F4993" s="95"/>
      <c r="G4993" s="95"/>
      <c r="H4993" s="95"/>
    </row>
    <row r="4994" spans="5:8" x14ac:dyDescent="0.2">
      <c r="E4994" s="95"/>
      <c r="F4994" s="95"/>
      <c r="G4994" s="95"/>
      <c r="H4994" s="95"/>
    </row>
    <row r="4995" spans="5:8" x14ac:dyDescent="0.2">
      <c r="E4995" s="95"/>
      <c r="F4995" s="95"/>
      <c r="G4995" s="95"/>
      <c r="H4995" s="95"/>
    </row>
    <row r="4996" spans="5:8" x14ac:dyDescent="0.2">
      <c r="E4996" s="95"/>
      <c r="F4996" s="95"/>
      <c r="G4996" s="95"/>
      <c r="H4996" s="95"/>
    </row>
    <row r="4997" spans="5:8" x14ac:dyDescent="0.2">
      <c r="E4997" s="95"/>
      <c r="F4997" s="95"/>
      <c r="G4997" s="95"/>
      <c r="H4997" s="95"/>
    </row>
    <row r="4998" spans="5:8" x14ac:dyDescent="0.2">
      <c r="E4998" s="95"/>
      <c r="F4998" s="95"/>
      <c r="G4998" s="95"/>
      <c r="H4998" s="95"/>
    </row>
    <row r="4999" spans="5:8" x14ac:dyDescent="0.2">
      <c r="E4999" s="95"/>
      <c r="F4999" s="95"/>
      <c r="G4999" s="95"/>
      <c r="H4999" s="95"/>
    </row>
    <row r="5000" spans="5:8" x14ac:dyDescent="0.2">
      <c r="E5000" s="95"/>
      <c r="F5000" s="95"/>
      <c r="G5000" s="95"/>
      <c r="H5000" s="95"/>
    </row>
    <row r="5001" spans="5:8" x14ac:dyDescent="0.2">
      <c r="E5001" s="95"/>
      <c r="F5001" s="95"/>
      <c r="G5001" s="95"/>
      <c r="H5001" s="95"/>
    </row>
    <row r="5002" spans="5:8" x14ac:dyDescent="0.2">
      <c r="E5002" s="95"/>
      <c r="F5002" s="95"/>
      <c r="G5002" s="95"/>
      <c r="H5002" s="95"/>
    </row>
    <row r="5003" spans="5:8" x14ac:dyDescent="0.2">
      <c r="E5003" s="95"/>
      <c r="F5003" s="95"/>
      <c r="G5003" s="95"/>
      <c r="H5003" s="95"/>
    </row>
    <row r="5004" spans="5:8" x14ac:dyDescent="0.2">
      <c r="E5004" s="95"/>
      <c r="F5004" s="95"/>
      <c r="G5004" s="95"/>
      <c r="H5004" s="95"/>
    </row>
    <row r="5005" spans="5:8" x14ac:dyDescent="0.2">
      <c r="E5005" s="95"/>
      <c r="F5005" s="95"/>
      <c r="G5005" s="95"/>
      <c r="H5005" s="95"/>
    </row>
    <row r="5006" spans="5:8" x14ac:dyDescent="0.2">
      <c r="E5006" s="95"/>
      <c r="F5006" s="95"/>
      <c r="G5006" s="95"/>
      <c r="H5006" s="95"/>
    </row>
    <row r="5007" spans="5:8" x14ac:dyDescent="0.2">
      <c r="E5007" s="95"/>
      <c r="F5007" s="95"/>
      <c r="G5007" s="95"/>
      <c r="H5007" s="95"/>
    </row>
    <row r="5008" spans="5:8" x14ac:dyDescent="0.2">
      <c r="E5008" s="95"/>
      <c r="F5008" s="95"/>
      <c r="G5008" s="95"/>
      <c r="H5008" s="95"/>
    </row>
    <row r="5009" spans="5:8" x14ac:dyDescent="0.2">
      <c r="E5009" s="95"/>
      <c r="F5009" s="95"/>
      <c r="G5009" s="95"/>
      <c r="H5009" s="95"/>
    </row>
    <row r="5010" spans="5:8" x14ac:dyDescent="0.2">
      <c r="E5010" s="95"/>
      <c r="F5010" s="95"/>
      <c r="G5010" s="95"/>
      <c r="H5010" s="95"/>
    </row>
    <row r="5011" spans="5:8" x14ac:dyDescent="0.2">
      <c r="E5011" s="95"/>
      <c r="F5011" s="95"/>
      <c r="G5011" s="95"/>
      <c r="H5011" s="95"/>
    </row>
    <row r="5012" spans="5:8" x14ac:dyDescent="0.2">
      <c r="E5012" s="95"/>
      <c r="F5012" s="95"/>
      <c r="G5012" s="95"/>
      <c r="H5012" s="95"/>
    </row>
    <row r="5013" spans="5:8" x14ac:dyDescent="0.2">
      <c r="E5013" s="95"/>
      <c r="F5013" s="95"/>
      <c r="G5013" s="95"/>
      <c r="H5013" s="95"/>
    </row>
    <row r="5014" spans="5:8" x14ac:dyDescent="0.2">
      <c r="E5014" s="95"/>
      <c r="F5014" s="95"/>
      <c r="G5014" s="95"/>
      <c r="H5014" s="95"/>
    </row>
    <row r="5015" spans="5:8" x14ac:dyDescent="0.2">
      <c r="E5015" s="95"/>
      <c r="F5015" s="95"/>
      <c r="G5015" s="95"/>
      <c r="H5015" s="95"/>
    </row>
    <row r="5016" spans="5:8" x14ac:dyDescent="0.2">
      <c r="E5016" s="95"/>
      <c r="F5016" s="95"/>
      <c r="G5016" s="95"/>
      <c r="H5016" s="95"/>
    </row>
    <row r="5017" spans="5:8" x14ac:dyDescent="0.2">
      <c r="E5017" s="95"/>
      <c r="F5017" s="95"/>
      <c r="G5017" s="95"/>
      <c r="H5017" s="95"/>
    </row>
    <row r="5018" spans="5:8" x14ac:dyDescent="0.2">
      <c r="E5018" s="95"/>
      <c r="F5018" s="95"/>
      <c r="G5018" s="95"/>
      <c r="H5018" s="95"/>
    </row>
    <row r="5019" spans="5:8" x14ac:dyDescent="0.2">
      <c r="E5019" s="95"/>
      <c r="F5019" s="95"/>
      <c r="G5019" s="95"/>
      <c r="H5019" s="95"/>
    </row>
    <row r="5020" spans="5:8" x14ac:dyDescent="0.2">
      <c r="E5020" s="95"/>
      <c r="F5020" s="95"/>
      <c r="G5020" s="95"/>
      <c r="H5020" s="95"/>
    </row>
    <row r="5021" spans="5:8" x14ac:dyDescent="0.2">
      <c r="E5021" s="95"/>
      <c r="F5021" s="95"/>
      <c r="G5021" s="95"/>
      <c r="H5021" s="95"/>
    </row>
    <row r="5022" spans="5:8" x14ac:dyDescent="0.2">
      <c r="E5022" s="95"/>
      <c r="F5022" s="95"/>
      <c r="G5022" s="95"/>
      <c r="H5022" s="95"/>
    </row>
    <row r="5023" spans="5:8" x14ac:dyDescent="0.2">
      <c r="E5023" s="95"/>
      <c r="F5023" s="95"/>
      <c r="G5023" s="95"/>
      <c r="H5023" s="95"/>
    </row>
    <row r="5024" spans="5:8" x14ac:dyDescent="0.2">
      <c r="E5024" s="95"/>
      <c r="F5024" s="95"/>
      <c r="G5024" s="95"/>
      <c r="H5024" s="95"/>
    </row>
    <row r="5025" spans="5:8" x14ac:dyDescent="0.2">
      <c r="E5025" s="95"/>
      <c r="F5025" s="95"/>
      <c r="G5025" s="95"/>
      <c r="H5025" s="95"/>
    </row>
    <row r="5026" spans="5:8" x14ac:dyDescent="0.2">
      <c r="E5026" s="95"/>
      <c r="F5026" s="95"/>
      <c r="G5026" s="95"/>
      <c r="H5026" s="95"/>
    </row>
    <row r="5027" spans="5:8" x14ac:dyDescent="0.2">
      <c r="E5027" s="95"/>
      <c r="F5027" s="95"/>
      <c r="G5027" s="95"/>
      <c r="H5027" s="95"/>
    </row>
    <row r="5028" spans="5:8" x14ac:dyDescent="0.2">
      <c r="E5028" s="95"/>
      <c r="F5028" s="95"/>
      <c r="G5028" s="95"/>
      <c r="H5028" s="95"/>
    </row>
    <row r="5029" spans="5:8" x14ac:dyDescent="0.2">
      <c r="E5029" s="95"/>
      <c r="F5029" s="95"/>
      <c r="G5029" s="95"/>
      <c r="H5029" s="95"/>
    </row>
    <row r="5030" spans="5:8" x14ac:dyDescent="0.2">
      <c r="E5030" s="95"/>
      <c r="F5030" s="95"/>
      <c r="G5030" s="95"/>
      <c r="H5030" s="95"/>
    </row>
    <row r="5031" spans="5:8" x14ac:dyDescent="0.2">
      <c r="E5031" s="95"/>
      <c r="F5031" s="95"/>
      <c r="G5031" s="95"/>
      <c r="H5031" s="95"/>
    </row>
    <row r="5032" spans="5:8" x14ac:dyDescent="0.2">
      <c r="E5032" s="95"/>
      <c r="F5032" s="95"/>
      <c r="G5032" s="95"/>
      <c r="H5032" s="95"/>
    </row>
    <row r="5033" spans="5:8" x14ac:dyDescent="0.2">
      <c r="E5033" s="95"/>
      <c r="F5033" s="95"/>
      <c r="G5033" s="95"/>
      <c r="H5033" s="95"/>
    </row>
    <row r="5034" spans="5:8" x14ac:dyDescent="0.2">
      <c r="E5034" s="95"/>
      <c r="F5034" s="95"/>
      <c r="G5034" s="95"/>
      <c r="H5034" s="95"/>
    </row>
    <row r="5035" spans="5:8" x14ac:dyDescent="0.2">
      <c r="E5035" s="95"/>
      <c r="F5035" s="95"/>
      <c r="G5035" s="95"/>
      <c r="H5035" s="95"/>
    </row>
    <row r="5036" spans="5:8" x14ac:dyDescent="0.2">
      <c r="E5036" s="95"/>
      <c r="F5036" s="95"/>
      <c r="G5036" s="95"/>
      <c r="H5036" s="95"/>
    </row>
    <row r="5037" spans="5:8" x14ac:dyDescent="0.2">
      <c r="E5037" s="95"/>
      <c r="F5037" s="95"/>
      <c r="G5037" s="95"/>
      <c r="H5037" s="95"/>
    </row>
    <row r="5038" spans="5:8" x14ac:dyDescent="0.2">
      <c r="E5038" s="95"/>
      <c r="F5038" s="95"/>
      <c r="G5038" s="95"/>
      <c r="H5038" s="95"/>
    </row>
    <row r="5039" spans="5:8" x14ac:dyDescent="0.2">
      <c r="E5039" s="95"/>
      <c r="F5039" s="95"/>
      <c r="G5039" s="95"/>
      <c r="H5039" s="95"/>
    </row>
    <row r="5040" spans="5:8" x14ac:dyDescent="0.2">
      <c r="E5040" s="95"/>
      <c r="F5040" s="95"/>
      <c r="G5040" s="95"/>
      <c r="H5040" s="95"/>
    </row>
    <row r="5041" spans="5:8" x14ac:dyDescent="0.2">
      <c r="E5041" s="95"/>
      <c r="F5041" s="95"/>
      <c r="G5041" s="95"/>
      <c r="H5041" s="95"/>
    </row>
    <row r="5042" spans="5:8" x14ac:dyDescent="0.2">
      <c r="E5042" s="95"/>
      <c r="F5042" s="95"/>
      <c r="G5042" s="95"/>
      <c r="H5042" s="95"/>
    </row>
    <row r="5043" spans="5:8" x14ac:dyDescent="0.2">
      <c r="E5043" s="95"/>
      <c r="F5043" s="95"/>
      <c r="G5043" s="95"/>
      <c r="H5043" s="95"/>
    </row>
    <row r="5044" spans="5:8" x14ac:dyDescent="0.2">
      <c r="E5044" s="95"/>
      <c r="F5044" s="95"/>
      <c r="G5044" s="95"/>
      <c r="H5044" s="95"/>
    </row>
    <row r="5045" spans="5:8" x14ac:dyDescent="0.2">
      <c r="E5045" s="95"/>
      <c r="F5045" s="95"/>
      <c r="G5045" s="95"/>
      <c r="H5045" s="95"/>
    </row>
    <row r="5046" spans="5:8" x14ac:dyDescent="0.2">
      <c r="E5046" s="95"/>
      <c r="F5046" s="95"/>
      <c r="G5046" s="95"/>
      <c r="H5046" s="95"/>
    </row>
    <row r="5047" spans="5:8" x14ac:dyDescent="0.2">
      <c r="E5047" s="95"/>
      <c r="F5047" s="95"/>
      <c r="G5047" s="95"/>
      <c r="H5047" s="95"/>
    </row>
    <row r="5048" spans="5:8" x14ac:dyDescent="0.2">
      <c r="E5048" s="95"/>
      <c r="F5048" s="95"/>
      <c r="G5048" s="95"/>
      <c r="H5048" s="95"/>
    </row>
    <row r="5049" spans="5:8" x14ac:dyDescent="0.2">
      <c r="E5049" s="95"/>
      <c r="F5049" s="95"/>
      <c r="G5049" s="95"/>
      <c r="H5049" s="95"/>
    </row>
    <row r="5050" spans="5:8" x14ac:dyDescent="0.2">
      <c r="E5050" s="95"/>
      <c r="F5050" s="95"/>
      <c r="G5050" s="95"/>
      <c r="H5050" s="95"/>
    </row>
    <row r="5051" spans="5:8" x14ac:dyDescent="0.2">
      <c r="E5051" s="95"/>
      <c r="F5051" s="95"/>
      <c r="G5051" s="95"/>
      <c r="H5051" s="95"/>
    </row>
    <row r="5052" spans="5:8" x14ac:dyDescent="0.2">
      <c r="E5052" s="95"/>
      <c r="F5052" s="95"/>
      <c r="G5052" s="95"/>
      <c r="H5052" s="95"/>
    </row>
    <row r="5053" spans="5:8" x14ac:dyDescent="0.2">
      <c r="E5053" s="95"/>
      <c r="F5053" s="95"/>
      <c r="G5053" s="95"/>
      <c r="H5053" s="95"/>
    </row>
    <row r="5054" spans="5:8" x14ac:dyDescent="0.2">
      <c r="E5054" s="95"/>
      <c r="F5054" s="95"/>
      <c r="G5054" s="95"/>
      <c r="H5054" s="95"/>
    </row>
    <row r="5055" spans="5:8" x14ac:dyDescent="0.2">
      <c r="E5055" s="95"/>
      <c r="F5055" s="95"/>
      <c r="G5055" s="95"/>
      <c r="H5055" s="95"/>
    </row>
    <row r="5056" spans="5:8" x14ac:dyDescent="0.2">
      <c r="E5056" s="95"/>
      <c r="F5056" s="95"/>
      <c r="G5056" s="95"/>
      <c r="H5056" s="95"/>
    </row>
    <row r="5057" spans="5:8" x14ac:dyDescent="0.2">
      <c r="E5057" s="95"/>
      <c r="F5057" s="95"/>
      <c r="G5057" s="95"/>
      <c r="H5057" s="95"/>
    </row>
    <row r="5058" spans="5:8" x14ac:dyDescent="0.2">
      <c r="E5058" s="95"/>
      <c r="F5058" s="95"/>
      <c r="G5058" s="95"/>
      <c r="H5058" s="95"/>
    </row>
    <row r="5059" spans="5:8" x14ac:dyDescent="0.2">
      <c r="E5059" s="95"/>
      <c r="F5059" s="95"/>
      <c r="G5059" s="95"/>
      <c r="H5059" s="95"/>
    </row>
    <row r="5060" spans="5:8" x14ac:dyDescent="0.2">
      <c r="E5060" s="95"/>
      <c r="F5060" s="95"/>
      <c r="G5060" s="95"/>
      <c r="H5060" s="95"/>
    </row>
    <row r="5061" spans="5:8" x14ac:dyDescent="0.2">
      <c r="E5061" s="95"/>
      <c r="F5061" s="95"/>
      <c r="G5061" s="95"/>
      <c r="H5061" s="95"/>
    </row>
    <row r="5062" spans="5:8" x14ac:dyDescent="0.2">
      <c r="E5062" s="95"/>
      <c r="F5062" s="95"/>
      <c r="G5062" s="95"/>
      <c r="H5062" s="95"/>
    </row>
    <row r="5063" spans="5:8" x14ac:dyDescent="0.2">
      <c r="E5063" s="95"/>
      <c r="F5063" s="95"/>
      <c r="G5063" s="95"/>
      <c r="H5063" s="95"/>
    </row>
    <row r="5064" spans="5:8" x14ac:dyDescent="0.2">
      <c r="E5064" s="95"/>
      <c r="F5064" s="95"/>
      <c r="G5064" s="95"/>
      <c r="H5064" s="95"/>
    </row>
    <row r="5065" spans="5:8" x14ac:dyDescent="0.2">
      <c r="E5065" s="95"/>
      <c r="F5065" s="95"/>
      <c r="G5065" s="95"/>
      <c r="H5065" s="95"/>
    </row>
    <row r="5066" spans="5:8" x14ac:dyDescent="0.2">
      <c r="E5066" s="95"/>
      <c r="F5066" s="95"/>
      <c r="G5066" s="95"/>
      <c r="H5066" s="95"/>
    </row>
    <row r="5067" spans="5:8" x14ac:dyDescent="0.2">
      <c r="E5067" s="95"/>
      <c r="F5067" s="95"/>
      <c r="G5067" s="95"/>
      <c r="H5067" s="95"/>
    </row>
    <row r="5068" spans="5:8" x14ac:dyDescent="0.2">
      <c r="E5068" s="95"/>
      <c r="F5068" s="95"/>
      <c r="G5068" s="95"/>
      <c r="H5068" s="95"/>
    </row>
    <row r="5069" spans="5:8" x14ac:dyDescent="0.2">
      <c r="E5069" s="95"/>
      <c r="F5069" s="95"/>
      <c r="G5069" s="95"/>
      <c r="H5069" s="95"/>
    </row>
    <row r="5070" spans="5:8" x14ac:dyDescent="0.2">
      <c r="E5070" s="95"/>
      <c r="F5070" s="95"/>
      <c r="G5070" s="95"/>
      <c r="H5070" s="95"/>
    </row>
    <row r="5071" spans="5:8" x14ac:dyDescent="0.2">
      <c r="E5071" s="95"/>
      <c r="F5071" s="95"/>
      <c r="G5071" s="95"/>
      <c r="H5071" s="95"/>
    </row>
    <row r="5072" spans="5:8" x14ac:dyDescent="0.2">
      <c r="E5072" s="95"/>
      <c r="F5072" s="95"/>
      <c r="G5072" s="95"/>
      <c r="H5072" s="95"/>
    </row>
    <row r="5073" spans="5:8" x14ac:dyDescent="0.2">
      <c r="E5073" s="95"/>
      <c r="F5073" s="95"/>
      <c r="G5073" s="95"/>
      <c r="H5073" s="95"/>
    </row>
    <row r="5074" spans="5:8" x14ac:dyDescent="0.2">
      <c r="E5074" s="95"/>
      <c r="F5074" s="95"/>
      <c r="G5074" s="95"/>
      <c r="H5074" s="95"/>
    </row>
    <row r="5075" spans="5:8" x14ac:dyDescent="0.2">
      <c r="E5075" s="95"/>
      <c r="F5075" s="95"/>
      <c r="G5075" s="95"/>
      <c r="H5075" s="95"/>
    </row>
    <row r="5076" spans="5:8" x14ac:dyDescent="0.2">
      <c r="E5076" s="95"/>
      <c r="F5076" s="95"/>
      <c r="G5076" s="95"/>
      <c r="H5076" s="95"/>
    </row>
    <row r="5077" spans="5:8" x14ac:dyDescent="0.2">
      <c r="E5077" s="95"/>
      <c r="F5077" s="95"/>
      <c r="G5077" s="95"/>
      <c r="H5077" s="95"/>
    </row>
    <row r="5078" spans="5:8" x14ac:dyDescent="0.2">
      <c r="E5078" s="95"/>
      <c r="F5078" s="95"/>
      <c r="G5078" s="95"/>
      <c r="H5078" s="95"/>
    </row>
    <row r="5079" spans="5:8" x14ac:dyDescent="0.2">
      <c r="E5079" s="95"/>
      <c r="F5079" s="95"/>
      <c r="G5079" s="95"/>
      <c r="H5079" s="95"/>
    </row>
    <row r="5080" spans="5:8" x14ac:dyDescent="0.2">
      <c r="E5080" s="95"/>
      <c r="F5080" s="95"/>
      <c r="G5080" s="95"/>
      <c r="H5080" s="95"/>
    </row>
    <row r="5081" spans="5:8" x14ac:dyDescent="0.2">
      <c r="E5081" s="95"/>
      <c r="F5081" s="95"/>
      <c r="G5081" s="95"/>
      <c r="H5081" s="95"/>
    </row>
    <row r="5082" spans="5:8" x14ac:dyDescent="0.2">
      <c r="E5082" s="95"/>
      <c r="F5082" s="95"/>
      <c r="G5082" s="95"/>
      <c r="H5082" s="95"/>
    </row>
    <row r="5083" spans="5:8" x14ac:dyDescent="0.2">
      <c r="E5083" s="95"/>
      <c r="F5083" s="95"/>
      <c r="G5083" s="95"/>
      <c r="H5083" s="95"/>
    </row>
    <row r="5084" spans="5:8" x14ac:dyDescent="0.2">
      <c r="E5084" s="95"/>
      <c r="F5084" s="95"/>
      <c r="G5084" s="95"/>
      <c r="H5084" s="95"/>
    </row>
    <row r="5085" spans="5:8" x14ac:dyDescent="0.2">
      <c r="E5085" s="95"/>
      <c r="F5085" s="95"/>
      <c r="G5085" s="95"/>
      <c r="H5085" s="95"/>
    </row>
    <row r="5086" spans="5:8" x14ac:dyDescent="0.2">
      <c r="E5086" s="95"/>
      <c r="F5086" s="95"/>
      <c r="G5086" s="95"/>
      <c r="H5086" s="95"/>
    </row>
    <row r="5087" spans="5:8" x14ac:dyDescent="0.2">
      <c r="E5087" s="95"/>
      <c r="F5087" s="95"/>
      <c r="G5087" s="95"/>
      <c r="H5087" s="95"/>
    </row>
    <row r="5088" spans="5:8" x14ac:dyDescent="0.2">
      <c r="E5088" s="95"/>
      <c r="F5088" s="95"/>
      <c r="G5088" s="95"/>
      <c r="H5088" s="95"/>
    </row>
    <row r="5089" spans="5:8" x14ac:dyDescent="0.2">
      <c r="E5089" s="95"/>
      <c r="F5089" s="95"/>
      <c r="G5089" s="95"/>
      <c r="H5089" s="95"/>
    </row>
    <row r="5090" spans="5:8" x14ac:dyDescent="0.2">
      <c r="E5090" s="95"/>
      <c r="F5090" s="95"/>
      <c r="G5090" s="95"/>
      <c r="H5090" s="95"/>
    </row>
    <row r="5091" spans="5:8" x14ac:dyDescent="0.2">
      <c r="E5091" s="95"/>
      <c r="F5091" s="95"/>
      <c r="G5091" s="95"/>
      <c r="H5091" s="95"/>
    </row>
    <row r="5092" spans="5:8" x14ac:dyDescent="0.2">
      <c r="E5092" s="95"/>
      <c r="F5092" s="95"/>
      <c r="G5092" s="95"/>
      <c r="H5092" s="95"/>
    </row>
    <row r="5093" spans="5:8" x14ac:dyDescent="0.2">
      <c r="E5093" s="95"/>
      <c r="F5093" s="95"/>
      <c r="G5093" s="95"/>
      <c r="H5093" s="95"/>
    </row>
    <row r="5094" spans="5:8" x14ac:dyDescent="0.2">
      <c r="E5094" s="95"/>
      <c r="F5094" s="95"/>
      <c r="G5094" s="95"/>
      <c r="H5094" s="95"/>
    </row>
    <row r="5095" spans="5:8" x14ac:dyDescent="0.2">
      <c r="E5095" s="95"/>
      <c r="F5095" s="95"/>
      <c r="G5095" s="95"/>
      <c r="H5095" s="95"/>
    </row>
    <row r="5096" spans="5:8" x14ac:dyDescent="0.2">
      <c r="E5096" s="95"/>
      <c r="F5096" s="95"/>
      <c r="G5096" s="95"/>
      <c r="H5096" s="95"/>
    </row>
    <row r="5097" spans="5:8" x14ac:dyDescent="0.2">
      <c r="E5097" s="95"/>
      <c r="F5097" s="95"/>
      <c r="G5097" s="95"/>
      <c r="H5097" s="95"/>
    </row>
    <row r="5098" spans="5:8" x14ac:dyDescent="0.2">
      <c r="E5098" s="95"/>
      <c r="F5098" s="95"/>
      <c r="G5098" s="95"/>
      <c r="H5098" s="95"/>
    </row>
    <row r="5099" spans="5:8" x14ac:dyDescent="0.2">
      <c r="E5099" s="95"/>
      <c r="F5099" s="95"/>
      <c r="G5099" s="95"/>
      <c r="H5099" s="95"/>
    </row>
    <row r="5100" spans="5:8" x14ac:dyDescent="0.2">
      <c r="E5100" s="95"/>
      <c r="F5100" s="95"/>
      <c r="G5100" s="95"/>
      <c r="H5100" s="95"/>
    </row>
    <row r="5101" spans="5:8" x14ac:dyDescent="0.2">
      <c r="E5101" s="95"/>
      <c r="F5101" s="95"/>
      <c r="G5101" s="95"/>
      <c r="H5101" s="95"/>
    </row>
    <row r="5102" spans="5:8" x14ac:dyDescent="0.2">
      <c r="E5102" s="95"/>
      <c r="F5102" s="95"/>
      <c r="G5102" s="95"/>
      <c r="H5102" s="95"/>
    </row>
    <row r="5103" spans="5:8" x14ac:dyDescent="0.2">
      <c r="E5103" s="95"/>
      <c r="F5103" s="95"/>
      <c r="G5103" s="95"/>
      <c r="H5103" s="95"/>
    </row>
    <row r="5104" spans="5:8" x14ac:dyDescent="0.2">
      <c r="E5104" s="95"/>
      <c r="F5104" s="95"/>
      <c r="G5104" s="95"/>
      <c r="H5104" s="95"/>
    </row>
    <row r="5105" spans="5:8" x14ac:dyDescent="0.2">
      <c r="E5105" s="95"/>
      <c r="F5105" s="95"/>
      <c r="G5105" s="95"/>
      <c r="H5105" s="95"/>
    </row>
    <row r="5106" spans="5:8" x14ac:dyDescent="0.2">
      <c r="E5106" s="95"/>
      <c r="F5106" s="95"/>
      <c r="G5106" s="95"/>
      <c r="H5106" s="95"/>
    </row>
    <row r="5107" spans="5:8" x14ac:dyDescent="0.2">
      <c r="E5107" s="95"/>
      <c r="F5107" s="95"/>
      <c r="G5107" s="95"/>
      <c r="H5107" s="95"/>
    </row>
    <row r="5108" spans="5:8" x14ac:dyDescent="0.2">
      <c r="E5108" s="95"/>
      <c r="F5108" s="95"/>
      <c r="G5108" s="95"/>
      <c r="H5108" s="95"/>
    </row>
    <row r="5109" spans="5:8" x14ac:dyDescent="0.2">
      <c r="E5109" s="95"/>
      <c r="F5109" s="95"/>
      <c r="G5109" s="95"/>
      <c r="H5109" s="95"/>
    </row>
    <row r="5110" spans="5:8" x14ac:dyDescent="0.2">
      <c r="E5110" s="95"/>
      <c r="F5110" s="95"/>
      <c r="G5110" s="95"/>
      <c r="H5110" s="95"/>
    </row>
    <row r="5111" spans="5:8" x14ac:dyDescent="0.2">
      <c r="E5111" s="95"/>
      <c r="F5111" s="95"/>
      <c r="G5111" s="95"/>
      <c r="H5111" s="95"/>
    </row>
    <row r="5112" spans="5:8" x14ac:dyDescent="0.2">
      <c r="E5112" s="95"/>
      <c r="F5112" s="95"/>
      <c r="G5112" s="95"/>
      <c r="H5112" s="95"/>
    </row>
    <row r="5113" spans="5:8" x14ac:dyDescent="0.2">
      <c r="E5113" s="95"/>
      <c r="F5113" s="95"/>
      <c r="G5113" s="95"/>
      <c r="H5113" s="95"/>
    </row>
    <row r="5114" spans="5:8" x14ac:dyDescent="0.2">
      <c r="E5114" s="95"/>
      <c r="F5114" s="95"/>
      <c r="G5114" s="95"/>
      <c r="H5114" s="95"/>
    </row>
    <row r="5115" spans="5:8" x14ac:dyDescent="0.2">
      <c r="E5115" s="95"/>
      <c r="F5115" s="95"/>
      <c r="G5115" s="95"/>
      <c r="H5115" s="95"/>
    </row>
    <row r="5116" spans="5:8" x14ac:dyDescent="0.2">
      <c r="E5116" s="95"/>
      <c r="F5116" s="95"/>
      <c r="G5116" s="95"/>
      <c r="H5116" s="95"/>
    </row>
    <row r="5117" spans="5:8" x14ac:dyDescent="0.2">
      <c r="E5117" s="95"/>
      <c r="F5117" s="95"/>
      <c r="G5117" s="95"/>
      <c r="H5117" s="95"/>
    </row>
    <row r="5118" spans="5:8" x14ac:dyDescent="0.2">
      <c r="E5118" s="95"/>
      <c r="F5118" s="95"/>
      <c r="G5118" s="95"/>
      <c r="H5118" s="95"/>
    </row>
    <row r="5119" spans="5:8" x14ac:dyDescent="0.2">
      <c r="E5119" s="95"/>
      <c r="F5119" s="95"/>
      <c r="G5119" s="95"/>
      <c r="H5119" s="95"/>
    </row>
    <row r="5120" spans="5:8" x14ac:dyDescent="0.2">
      <c r="E5120" s="95"/>
      <c r="F5120" s="95"/>
      <c r="G5120" s="95"/>
      <c r="H5120" s="95"/>
    </row>
    <row r="5121" spans="5:8" x14ac:dyDescent="0.2">
      <c r="E5121" s="95"/>
      <c r="F5121" s="95"/>
      <c r="G5121" s="95"/>
      <c r="H5121" s="95"/>
    </row>
    <row r="5122" spans="5:8" x14ac:dyDescent="0.2">
      <c r="E5122" s="95"/>
      <c r="F5122" s="95"/>
      <c r="G5122" s="95"/>
      <c r="H5122" s="95"/>
    </row>
    <row r="5123" spans="5:8" x14ac:dyDescent="0.2">
      <c r="E5123" s="95"/>
      <c r="F5123" s="95"/>
      <c r="G5123" s="95"/>
      <c r="H5123" s="95"/>
    </row>
    <row r="5124" spans="5:8" x14ac:dyDescent="0.2">
      <c r="E5124" s="95"/>
      <c r="F5124" s="95"/>
      <c r="G5124" s="95"/>
      <c r="H5124" s="95"/>
    </row>
    <row r="5125" spans="5:8" x14ac:dyDescent="0.2">
      <c r="E5125" s="95"/>
      <c r="F5125" s="95"/>
      <c r="G5125" s="95"/>
      <c r="H5125" s="95"/>
    </row>
    <row r="5126" spans="5:8" x14ac:dyDescent="0.2">
      <c r="E5126" s="95"/>
      <c r="F5126" s="95"/>
      <c r="G5126" s="95"/>
      <c r="H5126" s="95"/>
    </row>
    <row r="5127" spans="5:8" x14ac:dyDescent="0.2">
      <c r="E5127" s="95"/>
      <c r="F5127" s="95"/>
      <c r="G5127" s="95"/>
      <c r="H5127" s="95"/>
    </row>
    <row r="5128" spans="5:8" x14ac:dyDescent="0.2">
      <c r="E5128" s="95"/>
      <c r="F5128" s="95"/>
      <c r="G5128" s="95"/>
      <c r="H5128" s="95"/>
    </row>
    <row r="5129" spans="5:8" x14ac:dyDescent="0.2">
      <c r="E5129" s="95"/>
      <c r="F5129" s="95"/>
      <c r="G5129" s="95"/>
      <c r="H5129" s="95"/>
    </row>
    <row r="5130" spans="5:8" x14ac:dyDescent="0.2">
      <c r="E5130" s="95"/>
      <c r="F5130" s="95"/>
      <c r="G5130" s="95"/>
      <c r="H5130" s="95"/>
    </row>
    <row r="5131" spans="5:8" x14ac:dyDescent="0.2">
      <c r="E5131" s="95"/>
      <c r="F5131" s="95"/>
      <c r="G5131" s="95"/>
      <c r="H5131" s="95"/>
    </row>
    <row r="5132" spans="5:8" x14ac:dyDescent="0.2">
      <c r="E5132" s="95"/>
      <c r="F5132" s="95"/>
      <c r="G5132" s="95"/>
      <c r="H5132" s="95"/>
    </row>
    <row r="5133" spans="5:8" x14ac:dyDescent="0.2">
      <c r="E5133" s="95"/>
      <c r="F5133" s="95"/>
      <c r="G5133" s="95"/>
      <c r="H5133" s="95"/>
    </row>
    <row r="5134" spans="5:8" x14ac:dyDescent="0.2">
      <c r="E5134" s="95"/>
      <c r="F5134" s="95"/>
      <c r="G5134" s="95"/>
      <c r="H5134" s="95"/>
    </row>
    <row r="5135" spans="5:8" x14ac:dyDescent="0.2">
      <c r="E5135" s="95"/>
      <c r="F5135" s="95"/>
      <c r="G5135" s="95"/>
      <c r="H5135" s="95"/>
    </row>
    <row r="5136" spans="5:8" x14ac:dyDescent="0.2">
      <c r="E5136" s="95"/>
      <c r="F5136" s="95"/>
      <c r="G5136" s="95"/>
      <c r="H5136" s="95"/>
    </row>
    <row r="5137" spans="5:8" x14ac:dyDescent="0.2">
      <c r="E5137" s="95"/>
      <c r="F5137" s="95"/>
      <c r="G5137" s="95"/>
      <c r="H5137" s="95"/>
    </row>
    <row r="5138" spans="5:8" x14ac:dyDescent="0.2">
      <c r="E5138" s="95"/>
      <c r="F5138" s="95"/>
      <c r="G5138" s="95"/>
      <c r="H5138" s="95"/>
    </row>
    <row r="5139" spans="5:8" x14ac:dyDescent="0.2">
      <c r="E5139" s="95"/>
      <c r="F5139" s="95"/>
      <c r="G5139" s="95"/>
      <c r="H5139" s="95"/>
    </row>
    <row r="5140" spans="5:8" x14ac:dyDescent="0.2">
      <c r="E5140" s="95"/>
      <c r="F5140" s="95"/>
      <c r="G5140" s="95"/>
      <c r="H5140" s="95"/>
    </row>
    <row r="5141" spans="5:8" x14ac:dyDescent="0.2">
      <c r="E5141" s="95"/>
      <c r="F5141" s="95"/>
      <c r="G5141" s="95"/>
      <c r="H5141" s="95"/>
    </row>
    <row r="5142" spans="5:8" x14ac:dyDescent="0.2">
      <c r="E5142" s="95"/>
      <c r="F5142" s="95"/>
      <c r="G5142" s="95"/>
      <c r="H5142" s="95"/>
    </row>
    <row r="5143" spans="5:8" x14ac:dyDescent="0.2">
      <c r="E5143" s="95"/>
      <c r="F5143" s="95"/>
      <c r="G5143" s="95"/>
      <c r="H5143" s="95"/>
    </row>
    <row r="5144" spans="5:8" x14ac:dyDescent="0.2">
      <c r="E5144" s="95"/>
      <c r="F5144" s="95"/>
      <c r="G5144" s="95"/>
      <c r="H5144" s="95"/>
    </row>
    <row r="5145" spans="5:8" x14ac:dyDescent="0.2">
      <c r="E5145" s="95"/>
      <c r="F5145" s="95"/>
      <c r="G5145" s="95"/>
      <c r="H5145" s="95"/>
    </row>
    <row r="5146" spans="5:8" x14ac:dyDescent="0.2">
      <c r="E5146" s="95"/>
      <c r="F5146" s="95"/>
      <c r="G5146" s="95"/>
      <c r="H5146" s="95"/>
    </row>
    <row r="5147" spans="5:8" x14ac:dyDescent="0.2">
      <c r="E5147" s="95"/>
      <c r="F5147" s="95"/>
      <c r="G5147" s="95"/>
      <c r="H5147" s="95"/>
    </row>
    <row r="5148" spans="5:8" x14ac:dyDescent="0.2">
      <c r="E5148" s="95"/>
      <c r="F5148" s="95"/>
      <c r="G5148" s="95"/>
      <c r="H5148" s="95"/>
    </row>
    <row r="5149" spans="5:8" x14ac:dyDescent="0.2">
      <c r="E5149" s="95"/>
      <c r="F5149" s="95"/>
      <c r="G5149" s="95"/>
      <c r="H5149" s="95"/>
    </row>
    <row r="5150" spans="5:8" x14ac:dyDescent="0.2">
      <c r="E5150" s="95"/>
      <c r="F5150" s="95"/>
      <c r="G5150" s="95"/>
      <c r="H5150" s="95"/>
    </row>
    <row r="5151" spans="5:8" x14ac:dyDescent="0.2">
      <c r="E5151" s="95"/>
      <c r="F5151" s="95"/>
      <c r="G5151" s="95"/>
      <c r="H5151" s="95"/>
    </row>
    <row r="5152" spans="5:8" x14ac:dyDescent="0.2">
      <c r="E5152" s="95"/>
      <c r="F5152" s="95"/>
      <c r="G5152" s="95"/>
      <c r="H5152" s="95"/>
    </row>
    <row r="5153" spans="5:8" x14ac:dyDescent="0.2">
      <c r="E5153" s="95"/>
      <c r="F5153" s="95"/>
      <c r="G5153" s="95"/>
      <c r="H5153" s="95"/>
    </row>
    <row r="5154" spans="5:8" x14ac:dyDescent="0.2">
      <c r="E5154" s="95"/>
      <c r="F5154" s="95"/>
      <c r="G5154" s="95"/>
      <c r="H5154" s="95"/>
    </row>
    <row r="5155" spans="5:8" x14ac:dyDescent="0.2">
      <c r="E5155" s="95"/>
      <c r="F5155" s="95"/>
      <c r="G5155" s="95"/>
      <c r="H5155" s="95"/>
    </row>
    <row r="5156" spans="5:8" x14ac:dyDescent="0.2">
      <c r="E5156" s="95"/>
      <c r="F5156" s="95"/>
      <c r="G5156" s="95"/>
      <c r="H5156" s="95"/>
    </row>
    <row r="5157" spans="5:8" x14ac:dyDescent="0.2">
      <c r="E5157" s="95"/>
      <c r="F5157" s="95"/>
      <c r="G5157" s="95"/>
      <c r="H5157" s="95"/>
    </row>
    <row r="5158" spans="5:8" x14ac:dyDescent="0.2">
      <c r="E5158" s="95"/>
      <c r="F5158" s="95"/>
      <c r="G5158" s="95"/>
      <c r="H5158" s="95"/>
    </row>
    <row r="5159" spans="5:8" x14ac:dyDescent="0.2">
      <c r="E5159" s="95"/>
      <c r="F5159" s="95"/>
      <c r="G5159" s="95"/>
      <c r="H5159" s="95"/>
    </row>
    <row r="5160" spans="5:8" x14ac:dyDescent="0.2">
      <c r="E5160" s="95"/>
      <c r="F5160" s="95"/>
      <c r="G5160" s="95"/>
      <c r="H5160" s="95"/>
    </row>
    <row r="5161" spans="5:8" x14ac:dyDescent="0.2">
      <c r="E5161" s="95"/>
      <c r="F5161" s="95"/>
      <c r="G5161" s="95"/>
      <c r="H5161" s="95"/>
    </row>
    <row r="5162" spans="5:8" x14ac:dyDescent="0.2">
      <c r="E5162" s="95"/>
      <c r="F5162" s="95"/>
      <c r="G5162" s="95"/>
      <c r="H5162" s="95"/>
    </row>
    <row r="5163" spans="5:8" x14ac:dyDescent="0.2">
      <c r="E5163" s="95"/>
      <c r="F5163" s="95"/>
      <c r="G5163" s="95"/>
      <c r="H5163" s="95"/>
    </row>
    <row r="5164" spans="5:8" x14ac:dyDescent="0.2">
      <c r="E5164" s="95"/>
      <c r="F5164" s="95"/>
      <c r="G5164" s="95"/>
      <c r="H5164" s="95"/>
    </row>
    <row r="5165" spans="5:8" x14ac:dyDescent="0.2">
      <c r="E5165" s="95"/>
      <c r="F5165" s="95"/>
      <c r="G5165" s="95"/>
      <c r="H5165" s="95"/>
    </row>
    <row r="5166" spans="5:8" x14ac:dyDescent="0.2">
      <c r="E5166" s="95"/>
      <c r="F5166" s="95"/>
      <c r="G5166" s="95"/>
      <c r="H5166" s="95"/>
    </row>
    <row r="5167" spans="5:8" x14ac:dyDescent="0.2">
      <c r="E5167" s="95"/>
      <c r="F5167" s="95"/>
      <c r="G5167" s="95"/>
      <c r="H5167" s="95"/>
    </row>
    <row r="5168" spans="5:8" x14ac:dyDescent="0.2">
      <c r="E5168" s="95"/>
      <c r="F5168" s="95"/>
      <c r="G5168" s="95"/>
      <c r="H5168" s="95"/>
    </row>
    <row r="5169" spans="5:8" x14ac:dyDescent="0.2">
      <c r="E5169" s="95"/>
      <c r="F5169" s="95"/>
      <c r="G5169" s="95"/>
      <c r="H5169" s="95"/>
    </row>
    <row r="5170" spans="5:8" x14ac:dyDescent="0.2">
      <c r="E5170" s="95"/>
      <c r="F5170" s="95"/>
      <c r="G5170" s="95"/>
      <c r="H5170" s="95"/>
    </row>
    <row r="5171" spans="5:8" x14ac:dyDescent="0.2">
      <c r="E5171" s="95"/>
      <c r="F5171" s="95"/>
      <c r="G5171" s="95"/>
      <c r="H5171" s="95"/>
    </row>
    <row r="5172" spans="5:8" x14ac:dyDescent="0.2">
      <c r="E5172" s="95"/>
      <c r="F5172" s="95"/>
      <c r="G5172" s="95"/>
      <c r="H5172" s="95"/>
    </row>
    <row r="5173" spans="5:8" x14ac:dyDescent="0.2">
      <c r="E5173" s="95"/>
      <c r="F5173" s="95"/>
      <c r="G5173" s="95"/>
      <c r="H5173" s="95"/>
    </row>
    <row r="5174" spans="5:8" x14ac:dyDescent="0.2">
      <c r="E5174" s="95"/>
      <c r="F5174" s="95"/>
      <c r="G5174" s="95"/>
      <c r="H5174" s="95"/>
    </row>
    <row r="5175" spans="5:8" x14ac:dyDescent="0.2">
      <c r="E5175" s="95"/>
      <c r="F5175" s="95"/>
      <c r="G5175" s="95"/>
      <c r="H5175" s="95"/>
    </row>
    <row r="5176" spans="5:8" x14ac:dyDescent="0.2">
      <c r="E5176" s="95"/>
      <c r="F5176" s="95"/>
      <c r="G5176" s="95"/>
      <c r="H5176" s="95"/>
    </row>
    <row r="5177" spans="5:8" x14ac:dyDescent="0.2">
      <c r="E5177" s="95"/>
      <c r="F5177" s="95"/>
      <c r="G5177" s="95"/>
      <c r="H5177" s="95"/>
    </row>
    <row r="5178" spans="5:8" x14ac:dyDescent="0.2">
      <c r="E5178" s="95"/>
      <c r="F5178" s="95"/>
      <c r="G5178" s="95"/>
      <c r="H5178" s="95"/>
    </row>
    <row r="5179" spans="5:8" x14ac:dyDescent="0.2">
      <c r="E5179" s="95"/>
      <c r="F5179" s="95"/>
      <c r="G5179" s="95"/>
      <c r="H5179" s="95"/>
    </row>
    <row r="5180" spans="5:8" x14ac:dyDescent="0.2">
      <c r="E5180" s="95"/>
      <c r="F5180" s="95"/>
      <c r="G5180" s="95"/>
      <c r="H5180" s="95"/>
    </row>
    <row r="5181" spans="5:8" x14ac:dyDescent="0.2">
      <c r="E5181" s="95"/>
      <c r="F5181" s="95"/>
      <c r="G5181" s="95"/>
      <c r="H5181" s="95"/>
    </row>
    <row r="5182" spans="5:8" x14ac:dyDescent="0.2">
      <c r="E5182" s="95"/>
      <c r="F5182" s="95"/>
      <c r="G5182" s="95"/>
      <c r="H5182" s="95"/>
    </row>
    <row r="5183" spans="5:8" x14ac:dyDescent="0.2">
      <c r="E5183" s="95"/>
      <c r="F5183" s="95"/>
      <c r="G5183" s="95"/>
      <c r="H5183" s="95"/>
    </row>
    <row r="5184" spans="5:8" x14ac:dyDescent="0.2">
      <c r="E5184" s="95"/>
      <c r="F5184" s="95"/>
      <c r="G5184" s="95"/>
      <c r="H5184" s="95"/>
    </row>
    <row r="5185" spans="5:8" x14ac:dyDescent="0.2">
      <c r="E5185" s="95"/>
      <c r="F5185" s="95"/>
      <c r="G5185" s="95"/>
      <c r="H5185" s="95"/>
    </row>
    <row r="5186" spans="5:8" x14ac:dyDescent="0.2">
      <c r="E5186" s="95"/>
      <c r="F5186" s="95"/>
      <c r="G5186" s="95"/>
      <c r="H5186" s="95"/>
    </row>
    <row r="5187" spans="5:8" x14ac:dyDescent="0.2">
      <c r="E5187" s="95"/>
      <c r="F5187" s="95"/>
      <c r="G5187" s="95"/>
      <c r="H5187" s="95"/>
    </row>
    <row r="5188" spans="5:8" x14ac:dyDescent="0.2">
      <c r="E5188" s="95"/>
      <c r="F5188" s="95"/>
      <c r="G5188" s="95"/>
      <c r="H5188" s="95"/>
    </row>
    <row r="5189" spans="5:8" x14ac:dyDescent="0.2">
      <c r="E5189" s="95"/>
      <c r="F5189" s="95"/>
      <c r="G5189" s="95"/>
      <c r="H5189" s="95"/>
    </row>
    <row r="5190" spans="5:8" x14ac:dyDescent="0.2">
      <c r="E5190" s="95"/>
      <c r="F5190" s="95"/>
      <c r="G5190" s="95"/>
      <c r="H5190" s="95"/>
    </row>
    <row r="5191" spans="5:8" x14ac:dyDescent="0.2">
      <c r="E5191" s="95"/>
      <c r="F5191" s="95"/>
      <c r="G5191" s="95"/>
      <c r="H5191" s="95"/>
    </row>
    <row r="5192" spans="5:8" x14ac:dyDescent="0.2">
      <c r="E5192" s="95"/>
      <c r="F5192" s="95"/>
      <c r="G5192" s="95"/>
      <c r="H5192" s="95"/>
    </row>
    <row r="5193" spans="5:8" x14ac:dyDescent="0.2">
      <c r="E5193" s="95"/>
      <c r="F5193" s="95"/>
      <c r="G5193" s="95"/>
      <c r="H5193" s="95"/>
    </row>
    <row r="5194" spans="5:8" x14ac:dyDescent="0.2">
      <c r="E5194" s="95"/>
      <c r="F5194" s="95"/>
      <c r="G5194" s="95"/>
      <c r="H5194" s="95"/>
    </row>
    <row r="5195" spans="5:8" x14ac:dyDescent="0.2">
      <c r="E5195" s="95"/>
      <c r="F5195" s="95"/>
      <c r="G5195" s="95"/>
      <c r="H5195" s="95"/>
    </row>
    <row r="5196" spans="5:8" x14ac:dyDescent="0.2">
      <c r="E5196" s="95"/>
      <c r="F5196" s="95"/>
      <c r="G5196" s="95"/>
      <c r="H5196" s="95"/>
    </row>
    <row r="5197" spans="5:8" x14ac:dyDescent="0.2">
      <c r="E5197" s="95"/>
      <c r="F5197" s="95"/>
      <c r="G5197" s="95"/>
      <c r="H5197" s="95"/>
    </row>
    <row r="5198" spans="5:8" x14ac:dyDescent="0.2">
      <c r="E5198" s="95"/>
      <c r="F5198" s="95"/>
      <c r="G5198" s="95"/>
      <c r="H5198" s="95"/>
    </row>
    <row r="5199" spans="5:8" x14ac:dyDescent="0.2">
      <c r="E5199" s="95"/>
      <c r="F5199" s="95"/>
      <c r="G5199" s="95"/>
      <c r="H5199" s="95"/>
    </row>
    <row r="5200" spans="5:8" x14ac:dyDescent="0.2">
      <c r="E5200" s="95"/>
      <c r="F5200" s="95"/>
      <c r="G5200" s="95"/>
      <c r="H5200" s="95"/>
    </row>
    <row r="5201" spans="5:8" x14ac:dyDescent="0.2">
      <c r="E5201" s="95"/>
      <c r="F5201" s="95"/>
      <c r="G5201" s="95"/>
      <c r="H5201" s="95"/>
    </row>
    <row r="5202" spans="5:8" x14ac:dyDescent="0.2">
      <c r="E5202" s="95"/>
      <c r="F5202" s="95"/>
      <c r="G5202" s="95"/>
      <c r="H5202" s="95"/>
    </row>
    <row r="5203" spans="5:8" x14ac:dyDescent="0.2">
      <c r="E5203" s="95"/>
      <c r="F5203" s="95"/>
      <c r="G5203" s="95"/>
      <c r="H5203" s="95"/>
    </row>
    <row r="5204" spans="5:8" x14ac:dyDescent="0.2">
      <c r="E5204" s="95"/>
      <c r="F5204" s="95"/>
      <c r="G5204" s="95"/>
      <c r="H5204" s="95"/>
    </row>
    <row r="5205" spans="5:8" x14ac:dyDescent="0.2">
      <c r="E5205" s="95"/>
      <c r="F5205" s="95"/>
      <c r="G5205" s="95"/>
      <c r="H5205" s="95"/>
    </row>
    <row r="5206" spans="5:8" x14ac:dyDescent="0.2">
      <c r="E5206" s="95"/>
      <c r="F5206" s="95"/>
      <c r="G5206" s="95"/>
      <c r="H5206" s="95"/>
    </row>
    <row r="5207" spans="5:8" x14ac:dyDescent="0.2">
      <c r="E5207" s="95"/>
      <c r="F5207" s="95"/>
      <c r="G5207" s="95"/>
      <c r="H5207" s="95"/>
    </row>
    <row r="5208" spans="5:8" x14ac:dyDescent="0.2">
      <c r="E5208" s="95"/>
      <c r="F5208" s="95"/>
      <c r="G5208" s="95"/>
      <c r="H5208" s="95"/>
    </row>
    <row r="5209" spans="5:8" x14ac:dyDescent="0.2">
      <c r="E5209" s="95"/>
      <c r="F5209" s="95"/>
      <c r="G5209" s="95"/>
      <c r="H5209" s="95"/>
    </row>
    <row r="5210" spans="5:8" x14ac:dyDescent="0.2">
      <c r="E5210" s="95"/>
      <c r="F5210" s="95"/>
      <c r="G5210" s="95"/>
      <c r="H5210" s="95"/>
    </row>
    <row r="5211" spans="5:8" x14ac:dyDescent="0.2">
      <c r="E5211" s="95"/>
      <c r="F5211" s="95"/>
      <c r="G5211" s="95"/>
      <c r="H5211" s="95"/>
    </row>
    <row r="5212" spans="5:8" x14ac:dyDescent="0.2">
      <c r="E5212" s="95"/>
      <c r="F5212" s="95"/>
      <c r="G5212" s="95"/>
      <c r="H5212" s="95"/>
    </row>
    <row r="5213" spans="5:8" x14ac:dyDescent="0.2">
      <c r="E5213" s="95"/>
      <c r="F5213" s="95"/>
      <c r="G5213" s="95"/>
      <c r="H5213" s="95"/>
    </row>
    <row r="5214" spans="5:8" x14ac:dyDescent="0.2">
      <c r="E5214" s="95"/>
      <c r="F5214" s="95"/>
      <c r="G5214" s="95"/>
      <c r="H5214" s="95"/>
    </row>
    <row r="5215" spans="5:8" x14ac:dyDescent="0.2">
      <c r="E5215" s="95"/>
      <c r="F5215" s="95"/>
      <c r="G5215" s="95"/>
      <c r="H5215" s="95"/>
    </row>
    <row r="5216" spans="5:8" x14ac:dyDescent="0.2">
      <c r="E5216" s="95"/>
      <c r="F5216" s="95"/>
      <c r="G5216" s="95"/>
      <c r="H5216" s="95"/>
    </row>
    <row r="5217" spans="5:8" x14ac:dyDescent="0.2">
      <c r="E5217" s="95"/>
      <c r="F5217" s="95"/>
      <c r="G5217" s="95"/>
      <c r="H5217" s="95"/>
    </row>
    <row r="5218" spans="5:8" x14ac:dyDescent="0.2">
      <c r="E5218" s="95"/>
      <c r="F5218" s="95"/>
      <c r="G5218" s="95"/>
      <c r="H5218" s="95"/>
    </row>
    <row r="5219" spans="5:8" x14ac:dyDescent="0.2">
      <c r="E5219" s="95"/>
      <c r="F5219" s="95"/>
      <c r="G5219" s="95"/>
      <c r="H5219" s="95"/>
    </row>
    <row r="5220" spans="5:8" x14ac:dyDescent="0.2">
      <c r="E5220" s="95"/>
      <c r="F5220" s="95"/>
      <c r="G5220" s="95"/>
      <c r="H5220" s="95"/>
    </row>
    <row r="5221" spans="5:8" x14ac:dyDescent="0.2">
      <c r="E5221" s="95"/>
      <c r="F5221" s="95"/>
      <c r="G5221" s="95"/>
      <c r="H5221" s="95"/>
    </row>
    <row r="5222" spans="5:8" x14ac:dyDescent="0.2">
      <c r="E5222" s="95"/>
      <c r="F5222" s="95"/>
      <c r="G5222" s="95"/>
      <c r="H5222" s="95"/>
    </row>
    <row r="5223" spans="5:8" x14ac:dyDescent="0.2">
      <c r="E5223" s="95"/>
      <c r="F5223" s="95"/>
      <c r="G5223" s="95"/>
      <c r="H5223" s="95"/>
    </row>
    <row r="5224" spans="5:8" x14ac:dyDescent="0.2">
      <c r="E5224" s="95"/>
      <c r="F5224" s="95"/>
      <c r="G5224" s="95"/>
      <c r="H5224" s="95"/>
    </row>
    <row r="5225" spans="5:8" x14ac:dyDescent="0.2">
      <c r="E5225" s="95"/>
      <c r="F5225" s="95"/>
      <c r="G5225" s="95"/>
      <c r="H5225" s="95"/>
    </row>
    <row r="5226" spans="5:8" x14ac:dyDescent="0.2">
      <c r="E5226" s="95"/>
      <c r="F5226" s="95"/>
      <c r="G5226" s="95"/>
      <c r="H5226" s="95"/>
    </row>
    <row r="5227" spans="5:8" x14ac:dyDescent="0.2">
      <c r="E5227" s="95"/>
      <c r="F5227" s="95"/>
      <c r="G5227" s="95"/>
      <c r="H5227" s="95"/>
    </row>
    <row r="5228" spans="5:8" x14ac:dyDescent="0.2">
      <c r="E5228" s="95"/>
      <c r="F5228" s="95"/>
      <c r="G5228" s="95"/>
      <c r="H5228" s="95"/>
    </row>
    <row r="5229" spans="5:8" x14ac:dyDescent="0.2">
      <c r="E5229" s="95"/>
      <c r="F5229" s="95"/>
      <c r="G5229" s="95"/>
      <c r="H5229" s="95"/>
    </row>
    <row r="5230" spans="5:8" x14ac:dyDescent="0.2">
      <c r="E5230" s="95"/>
      <c r="F5230" s="95"/>
      <c r="G5230" s="95"/>
      <c r="H5230" s="95"/>
    </row>
    <row r="5231" spans="5:8" x14ac:dyDescent="0.2">
      <c r="E5231" s="95"/>
      <c r="F5231" s="95"/>
      <c r="G5231" s="95"/>
      <c r="H5231" s="95"/>
    </row>
    <row r="5232" spans="5:8" x14ac:dyDescent="0.2">
      <c r="E5232" s="95"/>
      <c r="F5232" s="95"/>
      <c r="G5232" s="95"/>
      <c r="H5232" s="95"/>
    </row>
    <row r="5233" spans="5:8" x14ac:dyDescent="0.2">
      <c r="E5233" s="95"/>
      <c r="F5233" s="95"/>
      <c r="G5233" s="95"/>
      <c r="H5233" s="95"/>
    </row>
    <row r="5234" spans="5:8" x14ac:dyDescent="0.2">
      <c r="E5234" s="95"/>
      <c r="F5234" s="95"/>
      <c r="G5234" s="95"/>
      <c r="H5234" s="95"/>
    </row>
    <row r="5235" spans="5:8" x14ac:dyDescent="0.2">
      <c r="E5235" s="95"/>
      <c r="F5235" s="95"/>
      <c r="G5235" s="95"/>
      <c r="H5235" s="95"/>
    </row>
    <row r="5236" spans="5:8" x14ac:dyDescent="0.2">
      <c r="E5236" s="95"/>
      <c r="F5236" s="95"/>
      <c r="G5236" s="95"/>
      <c r="H5236" s="95"/>
    </row>
    <row r="5237" spans="5:8" x14ac:dyDescent="0.2">
      <c r="E5237" s="95"/>
      <c r="F5237" s="95"/>
      <c r="G5237" s="95"/>
      <c r="H5237" s="95"/>
    </row>
    <row r="5238" spans="5:8" x14ac:dyDescent="0.2">
      <c r="E5238" s="95"/>
      <c r="F5238" s="95"/>
      <c r="G5238" s="95"/>
      <c r="H5238" s="95"/>
    </row>
    <row r="5239" spans="5:8" x14ac:dyDescent="0.2">
      <c r="E5239" s="95"/>
      <c r="F5239" s="95"/>
      <c r="G5239" s="95"/>
      <c r="H5239" s="95"/>
    </row>
    <row r="5240" spans="5:8" x14ac:dyDescent="0.2">
      <c r="E5240" s="95"/>
      <c r="F5240" s="95"/>
      <c r="G5240" s="95"/>
      <c r="H5240" s="95"/>
    </row>
    <row r="5241" spans="5:8" x14ac:dyDescent="0.2">
      <c r="E5241" s="95"/>
      <c r="F5241" s="95"/>
      <c r="G5241" s="95"/>
      <c r="H5241" s="95"/>
    </row>
    <row r="5242" spans="5:8" x14ac:dyDescent="0.2">
      <c r="E5242" s="95"/>
      <c r="F5242" s="95"/>
      <c r="G5242" s="95"/>
      <c r="H5242" s="95"/>
    </row>
    <row r="5243" spans="5:8" x14ac:dyDescent="0.2">
      <c r="E5243" s="95"/>
      <c r="F5243" s="95"/>
      <c r="G5243" s="95"/>
      <c r="H5243" s="95"/>
    </row>
    <row r="5244" spans="5:8" x14ac:dyDescent="0.2">
      <c r="E5244" s="95"/>
      <c r="F5244" s="95"/>
      <c r="G5244" s="95"/>
      <c r="H5244" s="95"/>
    </row>
    <row r="5245" spans="5:8" x14ac:dyDescent="0.2">
      <c r="E5245" s="95"/>
      <c r="F5245" s="95"/>
      <c r="G5245" s="95"/>
      <c r="H5245" s="95"/>
    </row>
    <row r="5246" spans="5:8" x14ac:dyDescent="0.2">
      <c r="E5246" s="95"/>
      <c r="F5246" s="95"/>
      <c r="G5246" s="95"/>
      <c r="H5246" s="95"/>
    </row>
    <row r="5247" spans="5:8" x14ac:dyDescent="0.2">
      <c r="E5247" s="95"/>
      <c r="F5247" s="95"/>
      <c r="G5247" s="95"/>
      <c r="H5247" s="95"/>
    </row>
    <row r="5248" spans="5:8" x14ac:dyDescent="0.2">
      <c r="E5248" s="95"/>
      <c r="F5248" s="95"/>
      <c r="G5248" s="95"/>
      <c r="H5248" s="95"/>
    </row>
    <row r="5249" spans="5:8" x14ac:dyDescent="0.2">
      <c r="E5249" s="95"/>
      <c r="F5249" s="95"/>
      <c r="G5249" s="95"/>
      <c r="H5249" s="95"/>
    </row>
    <row r="5250" spans="5:8" x14ac:dyDescent="0.2">
      <c r="E5250" s="95"/>
      <c r="F5250" s="95"/>
      <c r="G5250" s="95"/>
      <c r="H5250" s="95"/>
    </row>
    <row r="5251" spans="5:8" x14ac:dyDescent="0.2">
      <c r="E5251" s="95"/>
      <c r="F5251" s="95"/>
      <c r="G5251" s="95"/>
      <c r="H5251" s="95"/>
    </row>
    <row r="5252" spans="5:8" x14ac:dyDescent="0.2">
      <c r="E5252" s="95"/>
      <c r="F5252" s="95"/>
      <c r="G5252" s="95"/>
      <c r="H5252" s="95"/>
    </row>
    <row r="5253" spans="5:8" x14ac:dyDescent="0.2">
      <c r="E5253" s="95"/>
      <c r="F5253" s="95"/>
      <c r="G5253" s="95"/>
      <c r="H5253" s="95"/>
    </row>
    <row r="5254" spans="5:8" x14ac:dyDescent="0.2">
      <c r="E5254" s="95"/>
      <c r="F5254" s="95"/>
      <c r="G5254" s="95"/>
      <c r="H5254" s="95"/>
    </row>
    <row r="5255" spans="5:8" x14ac:dyDescent="0.2">
      <c r="E5255" s="95"/>
      <c r="F5255" s="95"/>
      <c r="G5255" s="95"/>
      <c r="H5255" s="95"/>
    </row>
    <row r="5256" spans="5:8" x14ac:dyDescent="0.2">
      <c r="E5256" s="95"/>
      <c r="F5256" s="95"/>
      <c r="G5256" s="95"/>
      <c r="H5256" s="95"/>
    </row>
    <row r="5257" spans="5:8" x14ac:dyDescent="0.2">
      <c r="E5257" s="95"/>
      <c r="F5257" s="95"/>
      <c r="G5257" s="95"/>
      <c r="H5257" s="95"/>
    </row>
    <row r="5258" spans="5:8" x14ac:dyDescent="0.2">
      <c r="E5258" s="95"/>
      <c r="F5258" s="95"/>
      <c r="G5258" s="95"/>
      <c r="H5258" s="95"/>
    </row>
    <row r="5259" spans="5:8" x14ac:dyDescent="0.2">
      <c r="E5259" s="95"/>
      <c r="F5259" s="95"/>
      <c r="G5259" s="95"/>
      <c r="H5259" s="95"/>
    </row>
    <row r="5260" spans="5:8" x14ac:dyDescent="0.2">
      <c r="E5260" s="95"/>
      <c r="F5260" s="95"/>
      <c r="G5260" s="95"/>
      <c r="H5260" s="95"/>
    </row>
    <row r="5261" spans="5:8" x14ac:dyDescent="0.2">
      <c r="E5261" s="95"/>
      <c r="F5261" s="95"/>
      <c r="G5261" s="95"/>
      <c r="H5261" s="95"/>
    </row>
    <row r="5262" spans="5:8" x14ac:dyDescent="0.2">
      <c r="E5262" s="95"/>
      <c r="F5262" s="95"/>
      <c r="G5262" s="95"/>
      <c r="H5262" s="95"/>
    </row>
    <row r="5263" spans="5:8" x14ac:dyDescent="0.2">
      <c r="E5263" s="95"/>
      <c r="F5263" s="95"/>
      <c r="G5263" s="95"/>
      <c r="H5263" s="95"/>
    </row>
    <row r="5264" spans="5:8" x14ac:dyDescent="0.2">
      <c r="E5264" s="95"/>
      <c r="F5264" s="95"/>
      <c r="G5264" s="95"/>
      <c r="H5264" s="95"/>
    </row>
    <row r="5265" spans="5:8" x14ac:dyDescent="0.2">
      <c r="E5265" s="95"/>
      <c r="F5265" s="95"/>
      <c r="G5265" s="95"/>
      <c r="H5265" s="95"/>
    </row>
    <row r="5266" spans="5:8" x14ac:dyDescent="0.2">
      <c r="E5266" s="95"/>
      <c r="F5266" s="95"/>
      <c r="G5266" s="95"/>
      <c r="H5266" s="95"/>
    </row>
    <row r="5267" spans="5:8" x14ac:dyDescent="0.2">
      <c r="E5267" s="95"/>
      <c r="F5267" s="95"/>
      <c r="G5267" s="95"/>
      <c r="H5267" s="95"/>
    </row>
    <row r="5268" spans="5:8" x14ac:dyDescent="0.2">
      <c r="E5268" s="95"/>
      <c r="F5268" s="95"/>
      <c r="G5268" s="95"/>
      <c r="H5268" s="95"/>
    </row>
    <row r="5269" spans="5:8" x14ac:dyDescent="0.2">
      <c r="E5269" s="95"/>
      <c r="F5269" s="95"/>
      <c r="G5269" s="95"/>
      <c r="H5269" s="95"/>
    </row>
    <row r="5270" spans="5:8" x14ac:dyDescent="0.2">
      <c r="E5270" s="95"/>
      <c r="F5270" s="95"/>
      <c r="G5270" s="95"/>
      <c r="H5270" s="95"/>
    </row>
    <row r="5271" spans="5:8" x14ac:dyDescent="0.2">
      <c r="E5271" s="95"/>
      <c r="F5271" s="95"/>
      <c r="G5271" s="95"/>
      <c r="H5271" s="95"/>
    </row>
    <row r="5272" spans="5:8" x14ac:dyDescent="0.2">
      <c r="E5272" s="95"/>
      <c r="F5272" s="95"/>
      <c r="G5272" s="95"/>
      <c r="H5272" s="95"/>
    </row>
    <row r="5273" spans="5:8" x14ac:dyDescent="0.2">
      <c r="E5273" s="95"/>
      <c r="F5273" s="95"/>
      <c r="G5273" s="95"/>
      <c r="H5273" s="95"/>
    </row>
    <row r="5274" spans="5:8" x14ac:dyDescent="0.2">
      <c r="E5274" s="95"/>
      <c r="F5274" s="95"/>
      <c r="G5274" s="95"/>
      <c r="H5274" s="95"/>
    </row>
    <row r="5275" spans="5:8" x14ac:dyDescent="0.2">
      <c r="E5275" s="95"/>
      <c r="F5275" s="95"/>
      <c r="G5275" s="95"/>
      <c r="H5275" s="95"/>
    </row>
    <row r="5276" spans="5:8" x14ac:dyDescent="0.2">
      <c r="E5276" s="95"/>
      <c r="F5276" s="95"/>
      <c r="G5276" s="95"/>
      <c r="H5276" s="95"/>
    </row>
    <row r="5277" spans="5:8" x14ac:dyDescent="0.2">
      <c r="E5277" s="95"/>
      <c r="F5277" s="95"/>
      <c r="G5277" s="95"/>
      <c r="H5277" s="95"/>
    </row>
    <row r="5278" spans="5:8" x14ac:dyDescent="0.2">
      <c r="E5278" s="95"/>
      <c r="F5278" s="95"/>
      <c r="G5278" s="95"/>
      <c r="H5278" s="95"/>
    </row>
    <row r="5279" spans="5:8" x14ac:dyDescent="0.2">
      <c r="E5279" s="95"/>
      <c r="F5279" s="95"/>
      <c r="G5279" s="95"/>
      <c r="H5279" s="95"/>
    </row>
    <row r="5280" spans="5:8" x14ac:dyDescent="0.2">
      <c r="E5280" s="95"/>
      <c r="F5280" s="95"/>
      <c r="G5280" s="95"/>
      <c r="H5280" s="95"/>
    </row>
    <row r="5281" spans="5:8" x14ac:dyDescent="0.2">
      <c r="E5281" s="95"/>
      <c r="F5281" s="95"/>
      <c r="G5281" s="95"/>
      <c r="H5281" s="95"/>
    </row>
    <row r="5282" spans="5:8" x14ac:dyDescent="0.2">
      <c r="E5282" s="95"/>
      <c r="F5282" s="95"/>
      <c r="G5282" s="95"/>
      <c r="H5282" s="95"/>
    </row>
    <row r="5283" spans="5:8" x14ac:dyDescent="0.2">
      <c r="E5283" s="95"/>
      <c r="F5283" s="95"/>
      <c r="G5283" s="95"/>
      <c r="H5283" s="95"/>
    </row>
    <row r="5284" spans="5:8" x14ac:dyDescent="0.2">
      <c r="E5284" s="95"/>
      <c r="F5284" s="95"/>
      <c r="G5284" s="95"/>
      <c r="H5284" s="95"/>
    </row>
    <row r="5285" spans="5:8" x14ac:dyDescent="0.2">
      <c r="E5285" s="95"/>
      <c r="F5285" s="95"/>
      <c r="G5285" s="95"/>
      <c r="H5285" s="95"/>
    </row>
    <row r="5286" spans="5:8" x14ac:dyDescent="0.2">
      <c r="E5286" s="95"/>
      <c r="F5286" s="95"/>
      <c r="G5286" s="95"/>
      <c r="H5286" s="95"/>
    </row>
    <row r="5287" spans="5:8" x14ac:dyDescent="0.2">
      <c r="E5287" s="95"/>
      <c r="F5287" s="95"/>
      <c r="G5287" s="95"/>
      <c r="H5287" s="95"/>
    </row>
    <row r="5288" spans="5:8" x14ac:dyDescent="0.2">
      <c r="E5288" s="95"/>
      <c r="F5288" s="95"/>
      <c r="G5288" s="95"/>
      <c r="H5288" s="95"/>
    </row>
    <row r="5289" spans="5:8" x14ac:dyDescent="0.2">
      <c r="E5289" s="95"/>
      <c r="F5289" s="95"/>
      <c r="G5289" s="95"/>
      <c r="H5289" s="95"/>
    </row>
    <row r="5290" spans="5:8" x14ac:dyDescent="0.2">
      <c r="E5290" s="95"/>
      <c r="F5290" s="95"/>
      <c r="G5290" s="95"/>
      <c r="H5290" s="95"/>
    </row>
    <row r="5291" spans="5:8" x14ac:dyDescent="0.2">
      <c r="E5291" s="95"/>
      <c r="F5291" s="95"/>
      <c r="G5291" s="95"/>
      <c r="H5291" s="95"/>
    </row>
    <row r="5292" spans="5:8" x14ac:dyDescent="0.2">
      <c r="E5292" s="95"/>
      <c r="F5292" s="95"/>
      <c r="G5292" s="95"/>
      <c r="H5292" s="95"/>
    </row>
    <row r="5293" spans="5:8" x14ac:dyDescent="0.2">
      <c r="E5293" s="95"/>
      <c r="F5293" s="95"/>
      <c r="G5293" s="95"/>
      <c r="H5293" s="95"/>
    </row>
    <row r="5294" spans="5:8" x14ac:dyDescent="0.2">
      <c r="E5294" s="95"/>
      <c r="F5294" s="95"/>
      <c r="G5294" s="95"/>
      <c r="H5294" s="95"/>
    </row>
    <row r="5295" spans="5:8" x14ac:dyDescent="0.2">
      <c r="E5295" s="95"/>
      <c r="F5295" s="95"/>
      <c r="G5295" s="95"/>
      <c r="H5295" s="95"/>
    </row>
    <row r="5296" spans="5:8" x14ac:dyDescent="0.2">
      <c r="E5296" s="95"/>
      <c r="F5296" s="95"/>
      <c r="G5296" s="95"/>
      <c r="H5296" s="95"/>
    </row>
    <row r="5297" spans="5:8" x14ac:dyDescent="0.2">
      <c r="E5297" s="95"/>
      <c r="F5297" s="95"/>
      <c r="G5297" s="95"/>
      <c r="H5297" s="95"/>
    </row>
    <row r="5298" spans="5:8" x14ac:dyDescent="0.2">
      <c r="E5298" s="95"/>
      <c r="F5298" s="95"/>
      <c r="G5298" s="95"/>
      <c r="H5298" s="95"/>
    </row>
    <row r="5299" spans="5:8" x14ac:dyDescent="0.2">
      <c r="E5299" s="95"/>
      <c r="F5299" s="95"/>
      <c r="G5299" s="95"/>
      <c r="H5299" s="95"/>
    </row>
    <row r="5300" spans="5:8" x14ac:dyDescent="0.2">
      <c r="E5300" s="95"/>
      <c r="F5300" s="95"/>
      <c r="G5300" s="95"/>
      <c r="H5300" s="95"/>
    </row>
    <row r="5301" spans="5:8" x14ac:dyDescent="0.2">
      <c r="E5301" s="95"/>
      <c r="F5301" s="95"/>
      <c r="G5301" s="95"/>
      <c r="H5301" s="95"/>
    </row>
    <row r="5302" spans="5:8" x14ac:dyDescent="0.2">
      <c r="E5302" s="95"/>
      <c r="F5302" s="95"/>
      <c r="G5302" s="95"/>
      <c r="H5302" s="95"/>
    </row>
    <row r="5303" spans="5:8" x14ac:dyDescent="0.2">
      <c r="E5303" s="95"/>
      <c r="F5303" s="95"/>
      <c r="G5303" s="95"/>
      <c r="H5303" s="95"/>
    </row>
    <row r="5304" spans="5:8" x14ac:dyDescent="0.2">
      <c r="E5304" s="95"/>
      <c r="F5304" s="95"/>
      <c r="G5304" s="95"/>
      <c r="H5304" s="95"/>
    </row>
    <row r="5305" spans="5:8" x14ac:dyDescent="0.2">
      <c r="E5305" s="95"/>
      <c r="F5305" s="95"/>
      <c r="G5305" s="95"/>
      <c r="H5305" s="95"/>
    </row>
    <row r="5306" spans="5:8" x14ac:dyDescent="0.2">
      <c r="E5306" s="95"/>
      <c r="F5306" s="95"/>
      <c r="G5306" s="95"/>
      <c r="H5306" s="95"/>
    </row>
    <row r="5307" spans="5:8" x14ac:dyDescent="0.2">
      <c r="E5307" s="95"/>
      <c r="F5307" s="95"/>
      <c r="G5307" s="95"/>
      <c r="H5307" s="95"/>
    </row>
    <row r="5308" spans="5:8" x14ac:dyDescent="0.2">
      <c r="E5308" s="95"/>
      <c r="F5308" s="95"/>
      <c r="G5308" s="95"/>
      <c r="H5308" s="95"/>
    </row>
    <row r="5309" spans="5:8" x14ac:dyDescent="0.2">
      <c r="E5309" s="95"/>
      <c r="F5309" s="95"/>
      <c r="G5309" s="95"/>
      <c r="H5309" s="95"/>
    </row>
    <row r="5310" spans="5:8" x14ac:dyDescent="0.2">
      <c r="E5310" s="95"/>
      <c r="F5310" s="95"/>
      <c r="G5310" s="95"/>
      <c r="H5310" s="95"/>
    </row>
    <row r="5311" spans="5:8" x14ac:dyDescent="0.2">
      <c r="E5311" s="95"/>
      <c r="F5311" s="95"/>
      <c r="G5311" s="95"/>
      <c r="H5311" s="95"/>
    </row>
    <row r="5312" spans="5:8" x14ac:dyDescent="0.2">
      <c r="E5312" s="95"/>
      <c r="F5312" s="95"/>
      <c r="G5312" s="95"/>
      <c r="H5312" s="95"/>
    </row>
    <row r="5313" spans="5:8" x14ac:dyDescent="0.2">
      <c r="E5313" s="95"/>
      <c r="F5313" s="95"/>
      <c r="G5313" s="95"/>
      <c r="H5313" s="95"/>
    </row>
    <row r="5314" spans="5:8" x14ac:dyDescent="0.2">
      <c r="E5314" s="95"/>
      <c r="F5314" s="95"/>
      <c r="G5314" s="95"/>
      <c r="H5314" s="95"/>
    </row>
    <row r="5315" spans="5:8" x14ac:dyDescent="0.2">
      <c r="E5315" s="95"/>
      <c r="F5315" s="95"/>
      <c r="G5315" s="95"/>
      <c r="H5315" s="95"/>
    </row>
    <row r="5316" spans="5:8" x14ac:dyDescent="0.2">
      <c r="E5316" s="95"/>
      <c r="F5316" s="95"/>
      <c r="G5316" s="95"/>
      <c r="H5316" s="95"/>
    </row>
    <row r="5317" spans="5:8" x14ac:dyDescent="0.2">
      <c r="E5317" s="95"/>
      <c r="F5317" s="95"/>
      <c r="G5317" s="95"/>
      <c r="H5317" s="95"/>
    </row>
    <row r="5318" spans="5:8" x14ac:dyDescent="0.2">
      <c r="E5318" s="95"/>
      <c r="F5318" s="95"/>
      <c r="G5318" s="95"/>
      <c r="H5318" s="95"/>
    </row>
    <row r="5319" spans="5:8" x14ac:dyDescent="0.2">
      <c r="E5319" s="95"/>
      <c r="F5319" s="95"/>
      <c r="G5319" s="95"/>
      <c r="H5319" s="95"/>
    </row>
    <row r="5320" spans="5:8" x14ac:dyDescent="0.2">
      <c r="E5320" s="95"/>
      <c r="F5320" s="95"/>
      <c r="G5320" s="95"/>
      <c r="H5320" s="95"/>
    </row>
    <row r="5321" spans="5:8" x14ac:dyDescent="0.2">
      <c r="E5321" s="95"/>
      <c r="F5321" s="95"/>
      <c r="G5321" s="95"/>
      <c r="H5321" s="95"/>
    </row>
    <row r="5322" spans="5:8" x14ac:dyDescent="0.2">
      <c r="E5322" s="95"/>
      <c r="F5322" s="95"/>
      <c r="G5322" s="95"/>
      <c r="H5322" s="95"/>
    </row>
    <row r="5323" spans="5:8" x14ac:dyDescent="0.2">
      <c r="E5323" s="95"/>
      <c r="F5323" s="95"/>
      <c r="G5323" s="95"/>
      <c r="H5323" s="95"/>
    </row>
    <row r="5324" spans="5:8" x14ac:dyDescent="0.2">
      <c r="E5324" s="95"/>
      <c r="F5324" s="95"/>
      <c r="G5324" s="95"/>
      <c r="H5324" s="95"/>
    </row>
    <row r="5325" spans="5:8" x14ac:dyDescent="0.2">
      <c r="E5325" s="95"/>
      <c r="F5325" s="95"/>
      <c r="G5325" s="95"/>
      <c r="H5325" s="95"/>
    </row>
    <row r="5326" spans="5:8" x14ac:dyDescent="0.2">
      <c r="E5326" s="95"/>
      <c r="F5326" s="95"/>
      <c r="G5326" s="95"/>
      <c r="H5326" s="95"/>
    </row>
    <row r="5327" spans="5:8" x14ac:dyDescent="0.2">
      <c r="E5327" s="95"/>
      <c r="F5327" s="95"/>
      <c r="G5327" s="95"/>
      <c r="H5327" s="95"/>
    </row>
    <row r="5328" spans="5:8" x14ac:dyDescent="0.2">
      <c r="E5328" s="95"/>
      <c r="F5328" s="95"/>
      <c r="G5328" s="95"/>
      <c r="H5328" s="95"/>
    </row>
    <row r="5329" spans="5:8" x14ac:dyDescent="0.2">
      <c r="E5329" s="95"/>
      <c r="F5329" s="95"/>
      <c r="G5329" s="95"/>
      <c r="H5329" s="95"/>
    </row>
    <row r="5330" spans="5:8" x14ac:dyDescent="0.2">
      <c r="E5330" s="95"/>
      <c r="F5330" s="95"/>
      <c r="G5330" s="95"/>
      <c r="H5330" s="95"/>
    </row>
    <row r="5331" spans="5:8" x14ac:dyDescent="0.2">
      <c r="E5331" s="95"/>
      <c r="F5331" s="95"/>
      <c r="G5331" s="95"/>
      <c r="H5331" s="95"/>
    </row>
    <row r="5332" spans="5:8" x14ac:dyDescent="0.2">
      <c r="E5332" s="95"/>
      <c r="F5332" s="95"/>
      <c r="G5332" s="95"/>
      <c r="H5332" s="95"/>
    </row>
    <row r="5333" spans="5:8" x14ac:dyDescent="0.2">
      <c r="E5333" s="95"/>
      <c r="F5333" s="95"/>
      <c r="G5333" s="95"/>
      <c r="H5333" s="95"/>
    </row>
    <row r="5334" spans="5:8" x14ac:dyDescent="0.2">
      <c r="E5334" s="95"/>
      <c r="F5334" s="95"/>
      <c r="G5334" s="95"/>
      <c r="H5334" s="95"/>
    </row>
    <row r="5335" spans="5:8" x14ac:dyDescent="0.2">
      <c r="E5335" s="95"/>
      <c r="F5335" s="95"/>
      <c r="G5335" s="95"/>
      <c r="H5335" s="95"/>
    </row>
    <row r="5336" spans="5:8" x14ac:dyDescent="0.2">
      <c r="E5336" s="95"/>
      <c r="F5336" s="95"/>
      <c r="G5336" s="95"/>
      <c r="H5336" s="95"/>
    </row>
    <row r="5337" spans="5:8" x14ac:dyDescent="0.2">
      <c r="E5337" s="95"/>
      <c r="F5337" s="95"/>
      <c r="G5337" s="95"/>
      <c r="H5337" s="95"/>
    </row>
    <row r="5338" spans="5:8" x14ac:dyDescent="0.2">
      <c r="E5338" s="95"/>
      <c r="F5338" s="95"/>
      <c r="G5338" s="95"/>
      <c r="H5338" s="95"/>
    </row>
    <row r="5339" spans="5:8" x14ac:dyDescent="0.2">
      <c r="E5339" s="95"/>
      <c r="F5339" s="95"/>
      <c r="G5339" s="95"/>
      <c r="H5339" s="95"/>
    </row>
    <row r="5340" spans="5:8" x14ac:dyDescent="0.2">
      <c r="E5340" s="95"/>
      <c r="F5340" s="95"/>
      <c r="G5340" s="95"/>
      <c r="H5340" s="95"/>
    </row>
    <row r="5341" spans="5:8" x14ac:dyDescent="0.2">
      <c r="E5341" s="95"/>
      <c r="F5341" s="95"/>
      <c r="G5341" s="95"/>
      <c r="H5341" s="95"/>
    </row>
    <row r="5342" spans="5:8" x14ac:dyDescent="0.2">
      <c r="E5342" s="95"/>
      <c r="F5342" s="95"/>
      <c r="G5342" s="95"/>
      <c r="H5342" s="95"/>
    </row>
    <row r="5343" spans="5:8" x14ac:dyDescent="0.2">
      <c r="E5343" s="95"/>
      <c r="F5343" s="95"/>
      <c r="G5343" s="95"/>
      <c r="H5343" s="95"/>
    </row>
    <row r="5344" spans="5:8" x14ac:dyDescent="0.2">
      <c r="E5344" s="95"/>
      <c r="F5344" s="95"/>
      <c r="G5344" s="95"/>
      <c r="H5344" s="95"/>
    </row>
    <row r="5345" spans="5:8" x14ac:dyDescent="0.2">
      <c r="E5345" s="95"/>
      <c r="F5345" s="95"/>
      <c r="G5345" s="95"/>
      <c r="H5345" s="95"/>
    </row>
    <row r="5346" spans="5:8" x14ac:dyDescent="0.2">
      <c r="E5346" s="95"/>
      <c r="F5346" s="95"/>
      <c r="G5346" s="95"/>
      <c r="H5346" s="95"/>
    </row>
    <row r="5347" spans="5:8" x14ac:dyDescent="0.2">
      <c r="E5347" s="95"/>
      <c r="F5347" s="95"/>
      <c r="G5347" s="95"/>
      <c r="H5347" s="95"/>
    </row>
    <row r="5348" spans="5:8" x14ac:dyDescent="0.2">
      <c r="E5348" s="95"/>
      <c r="F5348" s="95"/>
      <c r="G5348" s="95"/>
      <c r="H5348" s="95"/>
    </row>
    <row r="5349" spans="5:8" x14ac:dyDescent="0.2">
      <c r="E5349" s="95"/>
      <c r="F5349" s="95"/>
      <c r="G5349" s="95"/>
      <c r="H5349" s="95"/>
    </row>
    <row r="5350" spans="5:8" x14ac:dyDescent="0.2">
      <c r="E5350" s="95"/>
      <c r="F5350" s="95"/>
      <c r="G5350" s="95"/>
      <c r="H5350" s="95"/>
    </row>
    <row r="5351" spans="5:8" x14ac:dyDescent="0.2">
      <c r="E5351" s="95"/>
      <c r="F5351" s="95"/>
      <c r="G5351" s="95"/>
      <c r="H5351" s="95"/>
    </row>
    <row r="5352" spans="5:8" x14ac:dyDescent="0.2">
      <c r="E5352" s="95"/>
      <c r="F5352" s="95"/>
      <c r="G5352" s="95"/>
      <c r="H5352" s="95"/>
    </row>
    <row r="5353" spans="5:8" x14ac:dyDescent="0.2">
      <c r="E5353" s="95"/>
      <c r="F5353" s="95"/>
      <c r="G5353" s="95"/>
      <c r="H5353" s="95"/>
    </row>
    <row r="5354" spans="5:8" x14ac:dyDescent="0.2">
      <c r="E5354" s="95"/>
      <c r="F5354" s="95"/>
      <c r="G5354" s="95"/>
      <c r="H5354" s="95"/>
    </row>
    <row r="5355" spans="5:8" x14ac:dyDescent="0.2">
      <c r="E5355" s="95"/>
      <c r="F5355" s="95"/>
      <c r="G5355" s="95"/>
      <c r="H5355" s="95"/>
    </row>
    <row r="5356" spans="5:8" x14ac:dyDescent="0.2">
      <c r="E5356" s="95"/>
      <c r="F5356" s="95"/>
      <c r="G5356" s="95"/>
      <c r="H5356" s="95"/>
    </row>
    <row r="5357" spans="5:8" x14ac:dyDescent="0.2">
      <c r="E5357" s="95"/>
      <c r="F5357" s="95"/>
      <c r="G5357" s="95"/>
      <c r="H5357" s="95"/>
    </row>
    <row r="5358" spans="5:8" x14ac:dyDescent="0.2">
      <c r="E5358" s="95"/>
      <c r="F5358" s="95"/>
      <c r="G5358" s="95"/>
      <c r="H5358" s="95"/>
    </row>
    <row r="5359" spans="5:8" x14ac:dyDescent="0.2">
      <c r="E5359" s="95"/>
      <c r="F5359" s="95"/>
      <c r="G5359" s="95"/>
      <c r="H5359" s="95"/>
    </row>
    <row r="5360" spans="5:8" x14ac:dyDescent="0.2">
      <c r="E5360" s="95"/>
      <c r="F5360" s="95"/>
      <c r="G5360" s="95"/>
      <c r="H5360" s="95"/>
    </row>
    <row r="5361" spans="5:8" x14ac:dyDescent="0.2">
      <c r="E5361" s="95"/>
      <c r="F5361" s="95"/>
      <c r="G5361" s="95"/>
      <c r="H5361" s="95"/>
    </row>
    <row r="5362" spans="5:8" x14ac:dyDescent="0.2">
      <c r="E5362" s="95"/>
      <c r="F5362" s="95"/>
      <c r="G5362" s="95"/>
      <c r="H5362" s="95"/>
    </row>
    <row r="5363" spans="5:8" x14ac:dyDescent="0.2">
      <c r="E5363" s="95"/>
      <c r="F5363" s="95"/>
      <c r="G5363" s="95"/>
      <c r="H5363" s="95"/>
    </row>
    <row r="5364" spans="5:8" x14ac:dyDescent="0.2">
      <c r="E5364" s="95"/>
      <c r="F5364" s="95"/>
      <c r="G5364" s="95"/>
      <c r="H5364" s="95"/>
    </row>
    <row r="5365" spans="5:8" x14ac:dyDescent="0.2">
      <c r="E5365" s="95"/>
      <c r="F5365" s="95"/>
      <c r="G5365" s="95"/>
      <c r="H5365" s="95"/>
    </row>
    <row r="5366" spans="5:8" x14ac:dyDescent="0.2">
      <c r="E5366" s="95"/>
      <c r="F5366" s="95"/>
      <c r="G5366" s="95"/>
      <c r="H5366" s="95"/>
    </row>
    <row r="5367" spans="5:8" x14ac:dyDescent="0.2">
      <c r="E5367" s="95"/>
      <c r="F5367" s="95"/>
      <c r="G5367" s="95"/>
      <c r="H5367" s="95"/>
    </row>
    <row r="5368" spans="5:8" x14ac:dyDescent="0.2">
      <c r="E5368" s="95"/>
      <c r="F5368" s="95"/>
      <c r="G5368" s="95"/>
      <c r="H5368" s="95"/>
    </row>
    <row r="5369" spans="5:8" x14ac:dyDescent="0.2">
      <c r="E5369" s="95"/>
      <c r="F5369" s="95"/>
      <c r="G5369" s="95"/>
      <c r="H5369" s="95"/>
    </row>
    <row r="5370" spans="5:8" x14ac:dyDescent="0.2">
      <c r="E5370" s="95"/>
      <c r="F5370" s="95"/>
      <c r="G5370" s="95"/>
      <c r="H5370" s="95"/>
    </row>
    <row r="5371" spans="5:8" x14ac:dyDescent="0.2">
      <c r="E5371" s="95"/>
      <c r="F5371" s="95"/>
      <c r="G5371" s="95"/>
      <c r="H5371" s="95"/>
    </row>
    <row r="5372" spans="5:8" x14ac:dyDescent="0.2">
      <c r="E5372" s="95"/>
      <c r="F5372" s="95"/>
      <c r="G5372" s="95"/>
      <c r="H5372" s="95"/>
    </row>
    <row r="5373" spans="5:8" x14ac:dyDescent="0.2">
      <c r="E5373" s="95"/>
      <c r="F5373" s="95"/>
      <c r="G5373" s="95"/>
      <c r="H5373" s="95"/>
    </row>
    <row r="5374" spans="5:8" x14ac:dyDescent="0.2">
      <c r="E5374" s="95"/>
      <c r="F5374" s="95"/>
      <c r="G5374" s="95"/>
      <c r="H5374" s="95"/>
    </row>
    <row r="5375" spans="5:8" x14ac:dyDescent="0.2">
      <c r="E5375" s="95"/>
      <c r="F5375" s="95"/>
      <c r="G5375" s="95"/>
      <c r="H5375" s="95"/>
    </row>
    <row r="5376" spans="5:8" x14ac:dyDescent="0.2">
      <c r="E5376" s="95"/>
      <c r="F5376" s="95"/>
      <c r="G5376" s="95"/>
      <c r="H5376" s="95"/>
    </row>
    <row r="5377" spans="5:8" x14ac:dyDescent="0.2">
      <c r="E5377" s="95"/>
      <c r="F5377" s="95"/>
      <c r="G5377" s="95"/>
      <c r="H5377" s="95"/>
    </row>
    <row r="5378" spans="5:8" x14ac:dyDescent="0.2">
      <c r="E5378" s="95"/>
      <c r="F5378" s="95"/>
      <c r="G5378" s="95"/>
      <c r="H5378" s="95"/>
    </row>
    <row r="5379" spans="5:8" x14ac:dyDescent="0.2">
      <c r="E5379" s="95"/>
      <c r="F5379" s="95"/>
      <c r="G5379" s="95"/>
      <c r="H5379" s="95"/>
    </row>
    <row r="5380" spans="5:8" x14ac:dyDescent="0.2">
      <c r="E5380" s="95"/>
      <c r="F5380" s="95"/>
      <c r="G5380" s="95"/>
      <c r="H5380" s="95"/>
    </row>
    <row r="5381" spans="5:8" x14ac:dyDescent="0.2">
      <c r="E5381" s="95"/>
      <c r="F5381" s="95"/>
      <c r="G5381" s="95"/>
      <c r="H5381" s="95"/>
    </row>
    <row r="5382" spans="5:8" x14ac:dyDescent="0.2">
      <c r="E5382" s="95"/>
      <c r="F5382" s="95"/>
      <c r="G5382" s="95"/>
      <c r="H5382" s="95"/>
    </row>
    <row r="5383" spans="5:8" x14ac:dyDescent="0.2">
      <c r="E5383" s="95"/>
      <c r="F5383" s="95"/>
      <c r="G5383" s="95"/>
      <c r="H5383" s="95"/>
    </row>
    <row r="5384" spans="5:8" x14ac:dyDescent="0.2">
      <c r="E5384" s="95"/>
      <c r="F5384" s="95"/>
      <c r="G5384" s="95"/>
      <c r="H5384" s="95"/>
    </row>
    <row r="5385" spans="5:8" x14ac:dyDescent="0.2">
      <c r="E5385" s="95"/>
      <c r="F5385" s="95"/>
      <c r="G5385" s="95"/>
      <c r="H5385" s="95"/>
    </row>
    <row r="5386" spans="5:8" x14ac:dyDescent="0.2">
      <c r="E5386" s="95"/>
      <c r="F5386" s="95"/>
      <c r="G5386" s="95"/>
      <c r="H5386" s="95"/>
    </row>
    <row r="5387" spans="5:8" x14ac:dyDescent="0.2">
      <c r="E5387" s="95"/>
      <c r="F5387" s="95"/>
      <c r="G5387" s="95"/>
      <c r="H5387" s="95"/>
    </row>
    <row r="5388" spans="5:8" x14ac:dyDescent="0.2">
      <c r="E5388" s="95"/>
      <c r="F5388" s="95"/>
      <c r="G5388" s="95"/>
      <c r="H5388" s="95"/>
    </row>
    <row r="5389" spans="5:8" x14ac:dyDescent="0.2">
      <c r="E5389" s="95"/>
      <c r="F5389" s="95"/>
      <c r="G5389" s="95"/>
      <c r="H5389" s="95"/>
    </row>
    <row r="5390" spans="5:8" x14ac:dyDescent="0.2">
      <c r="E5390" s="95"/>
      <c r="F5390" s="95"/>
      <c r="G5390" s="95"/>
      <c r="H5390" s="95"/>
    </row>
    <row r="5391" spans="5:8" x14ac:dyDescent="0.2">
      <c r="E5391" s="95"/>
      <c r="F5391" s="95"/>
      <c r="G5391" s="95"/>
      <c r="H5391" s="95"/>
    </row>
    <row r="5392" spans="5:8" x14ac:dyDescent="0.2">
      <c r="E5392" s="95"/>
      <c r="F5392" s="95"/>
      <c r="G5392" s="95"/>
      <c r="H5392" s="95"/>
    </row>
    <row r="5393" spans="5:8" x14ac:dyDescent="0.2">
      <c r="E5393" s="95"/>
      <c r="F5393" s="95"/>
      <c r="G5393" s="95"/>
      <c r="H5393" s="95"/>
    </row>
    <row r="5394" spans="5:8" x14ac:dyDescent="0.2">
      <c r="E5394" s="95"/>
      <c r="F5394" s="95"/>
      <c r="G5394" s="95"/>
      <c r="H5394" s="95"/>
    </row>
    <row r="5395" spans="5:8" x14ac:dyDescent="0.2">
      <c r="E5395" s="95"/>
      <c r="F5395" s="95"/>
      <c r="G5395" s="95"/>
      <c r="H5395" s="95"/>
    </row>
    <row r="5396" spans="5:8" x14ac:dyDescent="0.2">
      <c r="E5396" s="95"/>
      <c r="F5396" s="95"/>
      <c r="G5396" s="95"/>
      <c r="H5396" s="95"/>
    </row>
    <row r="5397" spans="5:8" x14ac:dyDescent="0.2">
      <c r="E5397" s="95"/>
      <c r="F5397" s="95"/>
      <c r="G5397" s="95"/>
      <c r="H5397" s="95"/>
    </row>
    <row r="5398" spans="5:8" x14ac:dyDescent="0.2">
      <c r="E5398" s="95"/>
      <c r="F5398" s="95"/>
      <c r="G5398" s="95"/>
      <c r="H5398" s="95"/>
    </row>
    <row r="5399" spans="5:8" x14ac:dyDescent="0.2">
      <c r="E5399" s="95"/>
      <c r="F5399" s="95"/>
      <c r="G5399" s="95"/>
      <c r="H5399" s="95"/>
    </row>
    <row r="5400" spans="5:8" x14ac:dyDescent="0.2">
      <c r="E5400" s="95"/>
      <c r="F5400" s="95"/>
      <c r="G5400" s="95"/>
      <c r="H5400" s="95"/>
    </row>
    <row r="5401" spans="5:8" x14ac:dyDescent="0.2">
      <c r="E5401" s="95"/>
      <c r="F5401" s="95"/>
      <c r="G5401" s="95"/>
      <c r="H5401" s="95"/>
    </row>
    <row r="5402" spans="5:8" x14ac:dyDescent="0.2">
      <c r="E5402" s="95"/>
      <c r="F5402" s="95"/>
      <c r="G5402" s="95"/>
      <c r="H5402" s="95"/>
    </row>
    <row r="5403" spans="5:8" x14ac:dyDescent="0.2">
      <c r="E5403" s="95"/>
      <c r="F5403" s="95"/>
      <c r="G5403" s="95"/>
      <c r="H5403" s="95"/>
    </row>
    <row r="5404" spans="5:8" x14ac:dyDescent="0.2">
      <c r="E5404" s="95"/>
      <c r="F5404" s="95"/>
      <c r="G5404" s="95"/>
      <c r="H5404" s="95"/>
    </row>
    <row r="5405" spans="5:8" x14ac:dyDescent="0.2">
      <c r="E5405" s="95"/>
      <c r="F5405" s="95"/>
      <c r="G5405" s="95"/>
      <c r="H5405" s="95"/>
    </row>
    <row r="5406" spans="5:8" x14ac:dyDescent="0.2">
      <c r="E5406" s="95"/>
      <c r="F5406" s="95"/>
      <c r="G5406" s="95"/>
      <c r="H5406" s="95"/>
    </row>
    <row r="5407" spans="5:8" x14ac:dyDescent="0.2">
      <c r="E5407" s="95"/>
      <c r="F5407" s="95"/>
      <c r="G5407" s="95"/>
      <c r="H5407" s="95"/>
    </row>
    <row r="5408" spans="5:8" x14ac:dyDescent="0.2">
      <c r="E5408" s="95"/>
      <c r="F5408" s="95"/>
      <c r="G5408" s="95"/>
      <c r="H5408" s="95"/>
    </row>
    <row r="5409" spans="5:8" x14ac:dyDescent="0.2">
      <c r="E5409" s="95"/>
      <c r="F5409" s="95"/>
      <c r="G5409" s="95"/>
      <c r="H5409" s="95"/>
    </row>
    <row r="5410" spans="5:8" x14ac:dyDescent="0.2">
      <c r="E5410" s="95"/>
      <c r="F5410" s="95"/>
      <c r="G5410" s="95"/>
      <c r="H5410" s="95"/>
    </row>
    <row r="5411" spans="5:8" x14ac:dyDescent="0.2">
      <c r="E5411" s="95"/>
      <c r="F5411" s="95"/>
      <c r="G5411" s="95"/>
      <c r="H5411" s="95"/>
    </row>
    <row r="5412" spans="5:8" x14ac:dyDescent="0.2">
      <c r="E5412" s="95"/>
      <c r="F5412" s="95"/>
      <c r="G5412" s="95"/>
      <c r="H5412" s="95"/>
    </row>
    <row r="5413" spans="5:8" x14ac:dyDescent="0.2">
      <c r="E5413" s="95"/>
      <c r="F5413" s="95"/>
      <c r="G5413" s="95"/>
      <c r="H5413" s="95"/>
    </row>
    <row r="5414" spans="5:8" x14ac:dyDescent="0.2">
      <c r="E5414" s="95"/>
      <c r="F5414" s="95"/>
      <c r="G5414" s="95"/>
      <c r="H5414" s="95"/>
    </row>
    <row r="5415" spans="5:8" x14ac:dyDescent="0.2">
      <c r="E5415" s="95"/>
      <c r="F5415" s="95"/>
      <c r="G5415" s="95"/>
      <c r="H5415" s="95"/>
    </row>
    <row r="5416" spans="5:8" x14ac:dyDescent="0.2">
      <c r="E5416" s="95"/>
      <c r="F5416" s="95"/>
      <c r="G5416" s="95"/>
      <c r="H5416" s="95"/>
    </row>
    <row r="5417" spans="5:8" x14ac:dyDescent="0.2">
      <c r="E5417" s="95"/>
      <c r="F5417" s="95"/>
      <c r="G5417" s="95"/>
      <c r="H5417" s="95"/>
    </row>
    <row r="5418" spans="5:8" x14ac:dyDescent="0.2">
      <c r="E5418" s="95"/>
      <c r="F5418" s="95"/>
      <c r="G5418" s="95"/>
      <c r="H5418" s="95"/>
    </row>
    <row r="5419" spans="5:8" x14ac:dyDescent="0.2">
      <c r="E5419" s="95"/>
      <c r="F5419" s="95"/>
      <c r="G5419" s="95"/>
      <c r="H5419" s="95"/>
    </row>
    <row r="5420" spans="5:8" x14ac:dyDescent="0.2">
      <c r="E5420" s="95"/>
      <c r="F5420" s="95"/>
      <c r="G5420" s="95"/>
      <c r="H5420" s="95"/>
    </row>
    <row r="5421" spans="5:8" x14ac:dyDescent="0.2">
      <c r="E5421" s="95"/>
      <c r="F5421" s="95"/>
      <c r="G5421" s="95"/>
      <c r="H5421" s="95"/>
    </row>
    <row r="5422" spans="5:8" x14ac:dyDescent="0.2">
      <c r="E5422" s="95"/>
      <c r="F5422" s="95"/>
      <c r="G5422" s="95"/>
      <c r="H5422" s="95"/>
    </row>
    <row r="5423" spans="5:8" x14ac:dyDescent="0.2">
      <c r="E5423" s="95"/>
      <c r="F5423" s="95"/>
      <c r="G5423" s="95"/>
      <c r="H5423" s="95"/>
    </row>
    <row r="5424" spans="5:8" x14ac:dyDescent="0.2">
      <c r="E5424" s="95"/>
      <c r="F5424" s="95"/>
      <c r="G5424" s="95"/>
      <c r="H5424" s="95"/>
    </row>
    <row r="5425" spans="5:8" x14ac:dyDescent="0.2">
      <c r="E5425" s="95"/>
      <c r="F5425" s="95"/>
      <c r="G5425" s="95"/>
      <c r="H5425" s="95"/>
    </row>
    <row r="5426" spans="5:8" x14ac:dyDescent="0.2">
      <c r="E5426" s="95"/>
      <c r="F5426" s="95"/>
      <c r="G5426" s="95"/>
      <c r="H5426" s="95"/>
    </row>
    <row r="5427" spans="5:8" x14ac:dyDescent="0.2">
      <c r="E5427" s="95"/>
      <c r="F5427" s="95"/>
      <c r="G5427" s="95"/>
      <c r="H5427" s="95"/>
    </row>
    <row r="5428" spans="5:8" x14ac:dyDescent="0.2">
      <c r="E5428" s="95"/>
      <c r="F5428" s="95"/>
      <c r="G5428" s="95"/>
      <c r="H5428" s="95"/>
    </row>
    <row r="5429" spans="5:8" x14ac:dyDescent="0.2">
      <c r="E5429" s="95"/>
      <c r="F5429" s="95"/>
      <c r="G5429" s="95"/>
      <c r="H5429" s="95"/>
    </row>
    <row r="5430" spans="5:8" x14ac:dyDescent="0.2">
      <c r="E5430" s="95"/>
      <c r="F5430" s="95"/>
      <c r="G5430" s="95"/>
      <c r="H5430" s="95"/>
    </row>
    <row r="5431" spans="5:8" x14ac:dyDescent="0.2">
      <c r="E5431" s="95"/>
      <c r="F5431" s="95"/>
      <c r="G5431" s="95"/>
      <c r="H5431" s="95"/>
    </row>
    <row r="5432" spans="5:8" x14ac:dyDescent="0.2">
      <c r="E5432" s="95"/>
      <c r="F5432" s="95"/>
      <c r="G5432" s="95"/>
      <c r="H5432" s="95"/>
    </row>
    <row r="5433" spans="5:8" x14ac:dyDescent="0.2">
      <c r="E5433" s="95"/>
      <c r="F5433" s="95"/>
      <c r="G5433" s="95"/>
      <c r="H5433" s="95"/>
    </row>
    <row r="5434" spans="5:8" x14ac:dyDescent="0.2">
      <c r="E5434" s="95"/>
      <c r="F5434" s="95"/>
      <c r="G5434" s="95"/>
      <c r="H5434" s="95"/>
    </row>
    <row r="5435" spans="5:8" x14ac:dyDescent="0.2">
      <c r="E5435" s="95"/>
      <c r="F5435" s="95"/>
      <c r="G5435" s="95"/>
      <c r="H5435" s="95"/>
    </row>
    <row r="5436" spans="5:8" x14ac:dyDescent="0.2">
      <c r="E5436" s="95"/>
      <c r="F5436" s="95"/>
      <c r="G5436" s="95"/>
      <c r="H5436" s="95"/>
    </row>
    <row r="5437" spans="5:8" x14ac:dyDescent="0.2">
      <c r="E5437" s="95"/>
      <c r="F5437" s="95"/>
      <c r="G5437" s="95"/>
      <c r="H5437" s="95"/>
    </row>
    <row r="5438" spans="5:8" x14ac:dyDescent="0.2">
      <c r="E5438" s="95"/>
      <c r="F5438" s="95"/>
      <c r="G5438" s="95"/>
      <c r="H5438" s="95"/>
    </row>
    <row r="5439" spans="5:8" x14ac:dyDescent="0.2">
      <c r="E5439" s="95"/>
      <c r="F5439" s="95"/>
      <c r="G5439" s="95"/>
      <c r="H5439" s="95"/>
    </row>
    <row r="5440" spans="5:8" x14ac:dyDescent="0.2">
      <c r="E5440" s="95"/>
      <c r="F5440" s="95"/>
      <c r="G5440" s="95"/>
      <c r="H5440" s="95"/>
    </row>
    <row r="5441" spans="5:8" x14ac:dyDescent="0.2">
      <c r="E5441" s="95"/>
      <c r="F5441" s="95"/>
      <c r="G5441" s="95"/>
      <c r="H5441" s="95"/>
    </row>
    <row r="5442" spans="5:8" x14ac:dyDescent="0.2">
      <c r="E5442" s="95"/>
      <c r="F5442" s="95"/>
      <c r="G5442" s="95"/>
      <c r="H5442" s="95"/>
    </row>
    <row r="5443" spans="5:8" x14ac:dyDescent="0.2">
      <c r="E5443" s="95"/>
      <c r="F5443" s="95"/>
      <c r="G5443" s="95"/>
      <c r="H5443" s="95"/>
    </row>
    <row r="5444" spans="5:8" x14ac:dyDescent="0.2">
      <c r="E5444" s="95"/>
      <c r="F5444" s="95"/>
      <c r="G5444" s="95"/>
      <c r="H5444" s="95"/>
    </row>
    <row r="5445" spans="5:8" x14ac:dyDescent="0.2">
      <c r="E5445" s="95"/>
      <c r="F5445" s="95"/>
      <c r="G5445" s="95"/>
      <c r="H5445" s="95"/>
    </row>
    <row r="5446" spans="5:8" x14ac:dyDescent="0.2">
      <c r="E5446" s="95"/>
      <c r="F5446" s="95"/>
      <c r="G5446" s="95"/>
      <c r="H5446" s="95"/>
    </row>
    <row r="5447" spans="5:8" x14ac:dyDescent="0.2">
      <c r="E5447" s="95"/>
      <c r="F5447" s="95"/>
      <c r="G5447" s="95"/>
      <c r="H5447" s="95"/>
    </row>
    <row r="5448" spans="5:8" x14ac:dyDescent="0.2">
      <c r="E5448" s="95"/>
      <c r="F5448" s="95"/>
      <c r="G5448" s="95"/>
      <c r="H5448" s="95"/>
    </row>
    <row r="5449" spans="5:8" x14ac:dyDescent="0.2">
      <c r="E5449" s="95"/>
      <c r="F5449" s="95"/>
      <c r="G5449" s="95"/>
      <c r="H5449" s="95"/>
    </row>
    <row r="5450" spans="5:8" x14ac:dyDescent="0.2">
      <c r="E5450" s="95"/>
      <c r="F5450" s="95"/>
      <c r="G5450" s="95"/>
      <c r="H5450" s="95"/>
    </row>
    <row r="5451" spans="5:8" x14ac:dyDescent="0.2">
      <c r="E5451" s="95"/>
      <c r="F5451" s="95"/>
      <c r="G5451" s="95"/>
      <c r="H5451" s="95"/>
    </row>
    <row r="5452" spans="5:8" x14ac:dyDescent="0.2">
      <c r="E5452" s="95"/>
      <c r="F5452" s="95"/>
      <c r="G5452" s="95"/>
      <c r="H5452" s="95"/>
    </row>
    <row r="5453" spans="5:8" x14ac:dyDescent="0.2">
      <c r="E5453" s="95"/>
      <c r="F5453" s="95"/>
      <c r="G5453" s="95"/>
      <c r="H5453" s="95"/>
    </row>
    <row r="5454" spans="5:8" x14ac:dyDescent="0.2">
      <c r="E5454" s="95"/>
      <c r="F5454" s="95"/>
      <c r="G5454" s="95"/>
      <c r="H5454" s="95"/>
    </row>
    <row r="5455" spans="5:8" x14ac:dyDescent="0.2">
      <c r="E5455" s="95"/>
      <c r="F5455" s="95"/>
      <c r="G5455" s="95"/>
      <c r="H5455" s="95"/>
    </row>
    <row r="5456" spans="5:8" x14ac:dyDescent="0.2">
      <c r="E5456" s="95"/>
      <c r="F5456" s="95"/>
      <c r="G5456" s="95"/>
      <c r="H5456" s="95"/>
    </row>
    <row r="5457" spans="5:8" x14ac:dyDescent="0.2">
      <c r="E5457" s="95"/>
      <c r="F5457" s="95"/>
      <c r="G5457" s="95"/>
      <c r="H5457" s="95"/>
    </row>
    <row r="5458" spans="5:8" x14ac:dyDescent="0.2">
      <c r="E5458" s="95"/>
      <c r="F5458" s="95"/>
      <c r="G5458" s="95"/>
      <c r="H5458" s="95"/>
    </row>
    <row r="5459" spans="5:8" x14ac:dyDescent="0.2">
      <c r="E5459" s="95"/>
      <c r="F5459" s="95"/>
      <c r="G5459" s="95"/>
      <c r="H5459" s="95"/>
    </row>
    <row r="5460" spans="5:8" x14ac:dyDescent="0.2">
      <c r="E5460" s="95"/>
      <c r="F5460" s="95"/>
      <c r="G5460" s="95"/>
      <c r="H5460" s="95"/>
    </row>
    <row r="5461" spans="5:8" x14ac:dyDescent="0.2">
      <c r="E5461" s="95"/>
      <c r="F5461" s="95"/>
      <c r="G5461" s="95"/>
      <c r="H5461" s="95"/>
    </row>
    <row r="5462" spans="5:8" x14ac:dyDescent="0.2">
      <c r="E5462" s="95"/>
      <c r="F5462" s="95"/>
      <c r="G5462" s="95"/>
      <c r="H5462" s="95"/>
    </row>
    <row r="5463" spans="5:8" x14ac:dyDescent="0.2">
      <c r="E5463" s="95"/>
      <c r="F5463" s="95"/>
      <c r="G5463" s="95"/>
      <c r="H5463" s="95"/>
    </row>
    <row r="5464" spans="5:8" x14ac:dyDescent="0.2">
      <c r="E5464" s="95"/>
      <c r="F5464" s="95"/>
      <c r="G5464" s="95"/>
      <c r="H5464" s="95"/>
    </row>
    <row r="5465" spans="5:8" x14ac:dyDescent="0.2">
      <c r="E5465" s="95"/>
      <c r="F5465" s="95"/>
      <c r="G5465" s="95"/>
      <c r="H5465" s="95"/>
    </row>
    <row r="5466" spans="5:8" x14ac:dyDescent="0.2">
      <c r="E5466" s="95"/>
      <c r="F5466" s="95"/>
      <c r="G5466" s="95"/>
      <c r="H5466" s="95"/>
    </row>
    <row r="5467" spans="5:8" x14ac:dyDescent="0.2">
      <c r="E5467" s="95"/>
      <c r="F5467" s="95"/>
      <c r="G5467" s="95"/>
      <c r="H5467" s="95"/>
    </row>
    <row r="5468" spans="5:8" x14ac:dyDescent="0.2">
      <c r="E5468" s="95"/>
      <c r="F5468" s="95"/>
      <c r="G5468" s="95"/>
      <c r="H5468" s="95"/>
    </row>
    <row r="5469" spans="5:8" x14ac:dyDescent="0.2">
      <c r="E5469" s="95"/>
      <c r="F5469" s="95"/>
      <c r="G5469" s="95"/>
      <c r="H5469" s="95"/>
    </row>
    <row r="5470" spans="5:8" x14ac:dyDescent="0.2">
      <c r="E5470" s="95"/>
      <c r="F5470" s="95"/>
      <c r="G5470" s="95"/>
      <c r="H5470" s="95"/>
    </row>
    <row r="5471" spans="5:8" x14ac:dyDescent="0.2">
      <c r="E5471" s="95"/>
      <c r="F5471" s="95"/>
      <c r="G5471" s="95"/>
      <c r="H5471" s="95"/>
    </row>
    <row r="5472" spans="5:8" x14ac:dyDescent="0.2">
      <c r="E5472" s="95"/>
      <c r="F5472" s="95"/>
      <c r="G5472" s="95"/>
      <c r="H5472" s="95"/>
    </row>
    <row r="5473" spans="5:8" x14ac:dyDescent="0.2">
      <c r="E5473" s="95"/>
      <c r="F5473" s="95"/>
      <c r="G5473" s="95"/>
      <c r="H5473" s="95"/>
    </row>
    <row r="5474" spans="5:8" x14ac:dyDescent="0.2">
      <c r="E5474" s="95"/>
      <c r="F5474" s="95"/>
      <c r="G5474" s="95"/>
      <c r="H5474" s="95"/>
    </row>
    <row r="5475" spans="5:8" x14ac:dyDescent="0.2">
      <c r="E5475" s="95"/>
      <c r="F5475" s="95"/>
      <c r="G5475" s="95"/>
      <c r="H5475" s="95"/>
    </row>
    <row r="5476" spans="5:8" x14ac:dyDescent="0.2">
      <c r="E5476" s="95"/>
      <c r="F5476" s="95"/>
      <c r="G5476" s="95"/>
      <c r="H5476" s="95"/>
    </row>
    <row r="5477" spans="5:8" x14ac:dyDescent="0.2">
      <c r="E5477" s="95"/>
      <c r="F5477" s="95"/>
      <c r="G5477" s="95"/>
      <c r="H5477" s="95"/>
    </row>
    <row r="5478" spans="5:8" x14ac:dyDescent="0.2">
      <c r="E5478" s="95"/>
      <c r="F5478" s="95"/>
      <c r="G5478" s="95"/>
      <c r="H5478" s="95"/>
    </row>
    <row r="5479" spans="5:8" x14ac:dyDescent="0.2">
      <c r="E5479" s="95"/>
      <c r="F5479" s="95"/>
      <c r="G5479" s="95"/>
      <c r="H5479" s="95"/>
    </row>
    <row r="5480" spans="5:8" x14ac:dyDescent="0.2">
      <c r="E5480" s="95"/>
      <c r="F5480" s="95"/>
      <c r="G5480" s="95"/>
      <c r="H5480" s="95"/>
    </row>
    <row r="5481" spans="5:8" x14ac:dyDescent="0.2">
      <c r="E5481" s="95"/>
      <c r="F5481" s="95"/>
      <c r="G5481" s="95"/>
      <c r="H5481" s="95"/>
    </row>
    <row r="5482" spans="5:8" x14ac:dyDescent="0.2">
      <c r="E5482" s="95"/>
      <c r="F5482" s="95"/>
      <c r="G5482" s="95"/>
      <c r="H5482" s="95"/>
    </row>
    <row r="5483" spans="5:8" x14ac:dyDescent="0.2">
      <c r="E5483" s="95"/>
      <c r="F5483" s="95"/>
      <c r="G5483" s="95"/>
      <c r="H5483" s="95"/>
    </row>
    <row r="5484" spans="5:8" x14ac:dyDescent="0.2">
      <c r="E5484" s="95"/>
      <c r="F5484" s="95"/>
      <c r="G5484" s="95"/>
      <c r="H5484" s="95"/>
    </row>
    <row r="5485" spans="5:8" x14ac:dyDescent="0.2">
      <c r="E5485" s="95"/>
      <c r="F5485" s="95"/>
      <c r="G5485" s="95"/>
      <c r="H5485" s="95"/>
    </row>
    <row r="5486" spans="5:8" x14ac:dyDescent="0.2">
      <c r="E5486" s="95"/>
      <c r="F5486" s="95"/>
      <c r="G5486" s="95"/>
      <c r="H5486" s="95"/>
    </row>
    <row r="5487" spans="5:8" x14ac:dyDescent="0.2">
      <c r="E5487" s="95"/>
      <c r="F5487" s="95"/>
      <c r="G5487" s="95"/>
      <c r="H5487" s="95"/>
    </row>
    <row r="5488" spans="5:8" x14ac:dyDescent="0.2">
      <c r="E5488" s="95"/>
      <c r="F5488" s="95"/>
      <c r="G5488" s="95"/>
      <c r="H5488" s="95"/>
    </row>
    <row r="5489" spans="5:8" x14ac:dyDescent="0.2">
      <c r="E5489" s="95"/>
      <c r="F5489" s="95"/>
      <c r="G5489" s="95"/>
      <c r="H5489" s="95"/>
    </row>
    <row r="5490" spans="5:8" x14ac:dyDescent="0.2">
      <c r="E5490" s="95"/>
      <c r="F5490" s="95"/>
      <c r="G5490" s="95"/>
      <c r="H5490" s="95"/>
    </row>
    <row r="5491" spans="5:8" x14ac:dyDescent="0.2">
      <c r="E5491" s="95"/>
      <c r="F5491" s="95"/>
      <c r="G5491" s="95"/>
      <c r="H5491" s="95"/>
    </row>
    <row r="5492" spans="5:8" x14ac:dyDescent="0.2">
      <c r="E5492" s="95"/>
      <c r="F5492" s="95"/>
      <c r="G5492" s="95"/>
      <c r="H5492" s="95"/>
    </row>
    <row r="5493" spans="5:8" x14ac:dyDescent="0.2">
      <c r="E5493" s="95"/>
      <c r="F5493" s="95"/>
      <c r="G5493" s="95"/>
      <c r="H5493" s="95"/>
    </row>
    <row r="5494" spans="5:8" x14ac:dyDescent="0.2">
      <c r="E5494" s="95"/>
      <c r="F5494" s="95"/>
      <c r="G5494" s="95"/>
      <c r="H5494" s="95"/>
    </row>
    <row r="5495" spans="5:8" x14ac:dyDescent="0.2">
      <c r="E5495" s="95"/>
      <c r="F5495" s="95"/>
      <c r="G5495" s="95"/>
      <c r="H5495" s="95"/>
    </row>
    <row r="5496" spans="5:8" x14ac:dyDescent="0.2">
      <c r="E5496" s="95"/>
      <c r="F5496" s="95"/>
      <c r="G5496" s="95"/>
      <c r="H5496" s="95"/>
    </row>
    <row r="5497" spans="5:8" x14ac:dyDescent="0.2">
      <c r="E5497" s="95"/>
      <c r="F5497" s="95"/>
      <c r="G5497" s="95"/>
      <c r="H5497" s="95"/>
    </row>
    <row r="5498" spans="5:8" x14ac:dyDescent="0.2">
      <c r="E5498" s="95"/>
      <c r="F5498" s="95"/>
      <c r="G5498" s="95"/>
      <c r="H5498" s="95"/>
    </row>
    <row r="5499" spans="5:8" x14ac:dyDescent="0.2">
      <c r="E5499" s="95"/>
      <c r="F5499" s="95"/>
      <c r="G5499" s="95"/>
      <c r="H5499" s="95"/>
    </row>
    <row r="5500" spans="5:8" x14ac:dyDescent="0.2">
      <c r="E5500" s="95"/>
      <c r="F5500" s="95"/>
      <c r="G5500" s="95"/>
      <c r="H5500" s="95"/>
    </row>
    <row r="5501" spans="5:8" x14ac:dyDescent="0.2">
      <c r="E5501" s="95"/>
      <c r="F5501" s="95"/>
      <c r="G5501" s="95"/>
      <c r="H5501" s="95"/>
    </row>
    <row r="5502" spans="5:8" x14ac:dyDescent="0.2">
      <c r="E5502" s="95"/>
      <c r="F5502" s="95"/>
      <c r="G5502" s="95"/>
      <c r="H5502" s="95"/>
    </row>
    <row r="5503" spans="5:8" x14ac:dyDescent="0.2">
      <c r="E5503" s="95"/>
      <c r="F5503" s="95"/>
      <c r="G5503" s="95"/>
      <c r="H5503" s="95"/>
    </row>
    <row r="5504" spans="5:8" x14ac:dyDescent="0.2">
      <c r="E5504" s="95"/>
      <c r="F5504" s="95"/>
      <c r="G5504" s="95"/>
      <c r="H5504" s="95"/>
    </row>
    <row r="5505" spans="5:8" x14ac:dyDescent="0.2">
      <c r="E5505" s="95"/>
      <c r="F5505" s="95"/>
      <c r="G5505" s="95"/>
      <c r="H5505" s="95"/>
    </row>
    <row r="5506" spans="5:8" x14ac:dyDescent="0.2">
      <c r="E5506" s="95"/>
      <c r="F5506" s="95"/>
      <c r="G5506" s="95"/>
      <c r="H5506" s="95"/>
    </row>
    <row r="5507" spans="5:8" x14ac:dyDescent="0.2">
      <c r="E5507" s="95"/>
      <c r="F5507" s="95"/>
      <c r="G5507" s="95"/>
      <c r="H5507" s="95"/>
    </row>
    <row r="5508" spans="5:8" x14ac:dyDescent="0.2">
      <c r="E5508" s="95"/>
      <c r="F5508" s="95"/>
      <c r="G5508" s="95"/>
      <c r="H5508" s="95"/>
    </row>
    <row r="5509" spans="5:8" x14ac:dyDescent="0.2">
      <c r="E5509" s="95"/>
      <c r="F5509" s="95"/>
      <c r="G5509" s="95"/>
      <c r="H5509" s="95"/>
    </row>
    <row r="5510" spans="5:8" x14ac:dyDescent="0.2">
      <c r="E5510" s="95"/>
      <c r="F5510" s="95"/>
      <c r="G5510" s="95"/>
      <c r="H5510" s="95"/>
    </row>
    <row r="5511" spans="5:8" x14ac:dyDescent="0.2">
      <c r="E5511" s="95"/>
      <c r="F5511" s="95"/>
      <c r="G5511" s="95"/>
      <c r="H5511" s="95"/>
    </row>
    <row r="5512" spans="5:8" x14ac:dyDescent="0.2">
      <c r="E5512" s="95"/>
      <c r="F5512" s="95"/>
      <c r="G5512" s="95"/>
      <c r="H5512" s="95"/>
    </row>
    <row r="5513" spans="5:8" x14ac:dyDescent="0.2">
      <c r="E5513" s="95"/>
      <c r="F5513" s="95"/>
      <c r="G5513" s="95"/>
      <c r="H5513" s="95"/>
    </row>
    <row r="5514" spans="5:8" x14ac:dyDescent="0.2">
      <c r="E5514" s="95"/>
      <c r="F5514" s="95"/>
      <c r="G5514" s="95"/>
      <c r="H5514" s="95"/>
    </row>
    <row r="5515" spans="5:8" x14ac:dyDescent="0.2">
      <c r="E5515" s="95"/>
      <c r="F5515" s="95"/>
      <c r="G5515" s="95"/>
      <c r="H5515" s="95"/>
    </row>
    <row r="5516" spans="5:8" x14ac:dyDescent="0.2">
      <c r="E5516" s="95"/>
      <c r="F5516" s="95"/>
      <c r="G5516" s="95"/>
      <c r="H5516" s="95"/>
    </row>
    <row r="5517" spans="5:8" x14ac:dyDescent="0.2">
      <c r="E5517" s="95"/>
      <c r="F5517" s="95"/>
      <c r="G5517" s="95"/>
      <c r="H5517" s="95"/>
    </row>
    <row r="5518" spans="5:8" x14ac:dyDescent="0.2">
      <c r="E5518" s="95"/>
      <c r="F5518" s="95"/>
      <c r="G5518" s="95"/>
      <c r="H5518" s="95"/>
    </row>
    <row r="5519" spans="5:8" x14ac:dyDescent="0.2">
      <c r="E5519" s="95"/>
      <c r="F5519" s="95"/>
      <c r="G5519" s="95"/>
      <c r="H5519" s="95"/>
    </row>
    <row r="5520" spans="5:8" x14ac:dyDescent="0.2">
      <c r="E5520" s="95"/>
      <c r="F5520" s="95"/>
      <c r="G5520" s="95"/>
      <c r="H5520" s="95"/>
    </row>
    <row r="5521" spans="5:8" x14ac:dyDescent="0.2">
      <c r="E5521" s="95"/>
      <c r="F5521" s="95"/>
      <c r="G5521" s="95"/>
      <c r="H5521" s="95"/>
    </row>
    <row r="5522" spans="5:8" x14ac:dyDescent="0.2">
      <c r="E5522" s="95"/>
      <c r="F5522" s="95"/>
      <c r="G5522" s="95"/>
      <c r="H5522" s="95"/>
    </row>
    <row r="5523" spans="5:8" x14ac:dyDescent="0.2">
      <c r="E5523" s="95"/>
      <c r="F5523" s="95"/>
      <c r="G5523" s="95"/>
      <c r="H5523" s="95"/>
    </row>
    <row r="5524" spans="5:8" x14ac:dyDescent="0.2">
      <c r="E5524" s="95"/>
      <c r="F5524" s="95"/>
      <c r="G5524" s="95"/>
      <c r="H5524" s="95"/>
    </row>
    <row r="5525" spans="5:8" x14ac:dyDescent="0.2">
      <c r="E5525" s="95"/>
      <c r="F5525" s="95"/>
      <c r="G5525" s="95"/>
      <c r="H5525" s="95"/>
    </row>
    <row r="5526" spans="5:8" x14ac:dyDescent="0.2">
      <c r="E5526" s="95"/>
      <c r="F5526" s="95"/>
      <c r="G5526" s="95"/>
      <c r="H5526" s="95"/>
    </row>
    <row r="5527" spans="5:8" x14ac:dyDescent="0.2">
      <c r="E5527" s="95"/>
      <c r="F5527" s="95"/>
      <c r="G5527" s="95"/>
      <c r="H5527" s="95"/>
    </row>
    <row r="5528" spans="5:8" x14ac:dyDescent="0.2">
      <c r="E5528" s="95"/>
      <c r="F5528" s="95"/>
      <c r="G5528" s="95"/>
      <c r="H5528" s="95"/>
    </row>
    <row r="5529" spans="5:8" x14ac:dyDescent="0.2">
      <c r="E5529" s="95"/>
      <c r="F5529" s="95"/>
      <c r="G5529" s="95"/>
      <c r="H5529" s="95"/>
    </row>
    <row r="5530" spans="5:8" x14ac:dyDescent="0.2">
      <c r="E5530" s="95"/>
      <c r="F5530" s="95"/>
      <c r="G5530" s="95"/>
      <c r="H5530" s="95"/>
    </row>
    <row r="5531" spans="5:8" x14ac:dyDescent="0.2">
      <c r="E5531" s="95"/>
      <c r="F5531" s="95"/>
      <c r="G5531" s="95"/>
      <c r="H5531" s="95"/>
    </row>
    <row r="5532" spans="5:8" x14ac:dyDescent="0.2">
      <c r="E5532" s="95"/>
      <c r="F5532" s="95"/>
      <c r="G5532" s="95"/>
      <c r="H5532" s="95"/>
    </row>
    <row r="5533" spans="5:8" x14ac:dyDescent="0.2">
      <c r="E5533" s="95"/>
      <c r="F5533" s="95"/>
      <c r="G5533" s="95"/>
      <c r="H5533" s="95"/>
    </row>
    <row r="5534" spans="5:8" x14ac:dyDescent="0.2">
      <c r="E5534" s="95"/>
      <c r="F5534" s="95"/>
      <c r="G5534" s="95"/>
      <c r="H5534" s="95"/>
    </row>
    <row r="5535" spans="5:8" x14ac:dyDescent="0.2">
      <c r="E5535" s="95"/>
      <c r="F5535" s="95"/>
      <c r="G5535" s="95"/>
      <c r="H5535" s="95"/>
    </row>
    <row r="5536" spans="5:8" x14ac:dyDescent="0.2">
      <c r="E5536" s="95"/>
      <c r="F5536" s="95"/>
      <c r="G5536" s="95"/>
      <c r="H5536" s="95"/>
    </row>
    <row r="5537" spans="5:8" x14ac:dyDescent="0.2">
      <c r="E5537" s="95"/>
      <c r="F5537" s="95"/>
      <c r="G5537" s="95"/>
      <c r="H5537" s="95"/>
    </row>
    <row r="5538" spans="5:8" x14ac:dyDescent="0.2">
      <c r="E5538" s="95"/>
      <c r="F5538" s="95"/>
      <c r="G5538" s="95"/>
      <c r="H5538" s="95"/>
    </row>
    <row r="5539" spans="5:8" x14ac:dyDescent="0.2">
      <c r="E5539" s="95"/>
      <c r="F5539" s="95"/>
      <c r="G5539" s="95"/>
      <c r="H5539" s="95"/>
    </row>
    <row r="5540" spans="5:8" x14ac:dyDescent="0.2">
      <c r="E5540" s="95"/>
      <c r="F5540" s="95"/>
      <c r="G5540" s="95"/>
      <c r="H5540" s="95"/>
    </row>
    <row r="5541" spans="5:8" x14ac:dyDescent="0.2">
      <c r="E5541" s="95"/>
      <c r="F5541" s="95"/>
      <c r="G5541" s="95"/>
      <c r="H5541" s="95"/>
    </row>
    <row r="5542" spans="5:8" x14ac:dyDescent="0.2">
      <c r="E5542" s="95"/>
      <c r="F5542" s="95"/>
      <c r="G5542" s="95"/>
      <c r="H5542" s="95"/>
    </row>
    <row r="5543" spans="5:8" x14ac:dyDescent="0.2">
      <c r="E5543" s="95"/>
      <c r="F5543" s="95"/>
      <c r="G5543" s="95"/>
      <c r="H5543" s="95"/>
    </row>
    <row r="5544" spans="5:8" x14ac:dyDescent="0.2">
      <c r="E5544" s="95"/>
      <c r="F5544" s="95"/>
      <c r="G5544" s="95"/>
      <c r="H5544" s="95"/>
    </row>
    <row r="5545" spans="5:8" x14ac:dyDescent="0.2">
      <c r="E5545" s="95"/>
      <c r="F5545" s="95"/>
      <c r="G5545" s="95"/>
      <c r="H5545" s="95"/>
    </row>
    <row r="5546" spans="5:8" x14ac:dyDescent="0.2">
      <c r="E5546" s="95"/>
      <c r="F5546" s="95"/>
      <c r="G5546" s="95"/>
      <c r="H5546" s="95"/>
    </row>
    <row r="5547" spans="5:8" x14ac:dyDescent="0.2">
      <c r="E5547" s="95"/>
      <c r="F5547" s="95"/>
      <c r="G5547" s="95"/>
      <c r="H5547" s="95"/>
    </row>
    <row r="5548" spans="5:8" x14ac:dyDescent="0.2">
      <c r="E5548" s="95"/>
      <c r="F5548" s="95"/>
      <c r="G5548" s="95"/>
      <c r="H5548" s="95"/>
    </row>
    <row r="5549" spans="5:8" x14ac:dyDescent="0.2">
      <c r="E5549" s="95"/>
      <c r="F5549" s="95"/>
      <c r="G5549" s="95"/>
      <c r="H5549" s="95"/>
    </row>
    <row r="5550" spans="5:8" x14ac:dyDescent="0.2">
      <c r="E5550" s="95"/>
      <c r="F5550" s="95"/>
      <c r="G5550" s="95"/>
      <c r="H5550" s="95"/>
    </row>
    <row r="5551" spans="5:8" x14ac:dyDescent="0.2">
      <c r="E5551" s="95"/>
      <c r="F5551" s="95"/>
      <c r="G5551" s="95"/>
      <c r="H5551" s="95"/>
    </row>
    <row r="5552" spans="5:8" x14ac:dyDescent="0.2">
      <c r="E5552" s="95"/>
      <c r="F5552" s="95"/>
      <c r="G5552" s="95"/>
      <c r="H5552" s="95"/>
    </row>
    <row r="5553" spans="5:8" x14ac:dyDescent="0.2">
      <c r="E5553" s="95"/>
      <c r="F5553" s="95"/>
      <c r="G5553" s="95"/>
      <c r="H5553" s="95"/>
    </row>
    <row r="5554" spans="5:8" x14ac:dyDescent="0.2">
      <c r="E5554" s="95"/>
      <c r="F5554" s="95"/>
      <c r="G5554" s="95"/>
      <c r="H5554" s="95"/>
    </row>
    <row r="5555" spans="5:8" x14ac:dyDescent="0.2">
      <c r="E5555" s="95"/>
      <c r="F5555" s="95"/>
      <c r="G5555" s="95"/>
      <c r="H5555" s="95"/>
    </row>
    <row r="5556" spans="5:8" x14ac:dyDescent="0.2">
      <c r="E5556" s="95"/>
      <c r="F5556" s="95"/>
      <c r="G5556" s="95"/>
      <c r="H5556" s="95"/>
    </row>
    <row r="5557" spans="5:8" x14ac:dyDescent="0.2">
      <c r="E5557" s="95"/>
      <c r="F5557" s="95"/>
      <c r="G5557" s="95"/>
      <c r="H5557" s="95"/>
    </row>
    <row r="5558" spans="5:8" x14ac:dyDescent="0.2">
      <c r="E5558" s="95"/>
      <c r="F5558" s="95"/>
      <c r="G5558" s="95"/>
      <c r="H5558" s="95"/>
    </row>
    <row r="5559" spans="5:8" x14ac:dyDescent="0.2">
      <c r="E5559" s="95"/>
      <c r="F5559" s="95"/>
      <c r="G5559" s="95"/>
      <c r="H5559" s="95"/>
    </row>
    <row r="5560" spans="5:8" x14ac:dyDescent="0.2">
      <c r="E5560" s="95"/>
      <c r="F5560" s="95"/>
      <c r="G5560" s="95"/>
      <c r="H5560" s="95"/>
    </row>
    <row r="5561" spans="5:8" x14ac:dyDescent="0.2">
      <c r="E5561" s="95"/>
      <c r="F5561" s="95"/>
      <c r="G5561" s="95"/>
      <c r="H5561" s="95"/>
    </row>
    <row r="5562" spans="5:8" x14ac:dyDescent="0.2">
      <c r="E5562" s="95"/>
      <c r="F5562" s="95"/>
      <c r="G5562" s="95"/>
      <c r="H5562" s="95"/>
    </row>
    <row r="5563" spans="5:8" x14ac:dyDescent="0.2">
      <c r="E5563" s="95"/>
      <c r="F5563" s="95"/>
      <c r="G5563" s="95"/>
      <c r="H5563" s="95"/>
    </row>
    <row r="5564" spans="5:8" x14ac:dyDescent="0.2">
      <c r="E5564" s="95"/>
      <c r="F5564" s="95"/>
      <c r="G5564" s="95"/>
      <c r="H5564" s="95"/>
    </row>
    <row r="5565" spans="5:8" x14ac:dyDescent="0.2">
      <c r="E5565" s="95"/>
      <c r="F5565" s="95"/>
      <c r="G5565" s="95"/>
      <c r="H5565" s="95"/>
    </row>
    <row r="5566" spans="5:8" x14ac:dyDescent="0.2">
      <c r="E5566" s="95"/>
      <c r="F5566" s="95"/>
      <c r="G5566" s="95"/>
      <c r="H5566" s="95"/>
    </row>
    <row r="5567" spans="5:8" x14ac:dyDescent="0.2">
      <c r="E5567" s="95"/>
      <c r="F5567" s="95"/>
      <c r="G5567" s="95"/>
      <c r="H5567" s="95"/>
    </row>
    <row r="5568" spans="5:8" x14ac:dyDescent="0.2">
      <c r="E5568" s="95"/>
      <c r="F5568" s="95"/>
      <c r="G5568" s="95"/>
      <c r="H5568" s="95"/>
    </row>
    <row r="5569" spans="5:8" x14ac:dyDescent="0.2">
      <c r="E5569" s="95"/>
      <c r="F5569" s="95"/>
      <c r="G5569" s="95"/>
      <c r="H5569" s="95"/>
    </row>
    <row r="5570" spans="5:8" x14ac:dyDescent="0.2">
      <c r="E5570" s="95"/>
      <c r="F5570" s="95"/>
      <c r="G5570" s="95"/>
      <c r="H5570" s="95"/>
    </row>
    <row r="5571" spans="5:8" x14ac:dyDescent="0.2">
      <c r="E5571" s="95"/>
      <c r="F5571" s="95"/>
      <c r="G5571" s="95"/>
      <c r="H5571" s="95"/>
    </row>
    <row r="5572" spans="5:8" x14ac:dyDescent="0.2">
      <c r="E5572" s="95"/>
      <c r="F5572" s="95"/>
      <c r="G5572" s="95"/>
      <c r="H5572" s="95"/>
    </row>
    <row r="5573" spans="5:8" x14ac:dyDescent="0.2">
      <c r="E5573" s="95"/>
      <c r="F5573" s="95"/>
      <c r="G5573" s="95"/>
      <c r="H5573" s="95"/>
    </row>
    <row r="5574" spans="5:8" x14ac:dyDescent="0.2">
      <c r="E5574" s="95"/>
      <c r="F5574" s="95"/>
      <c r="G5574" s="95"/>
      <c r="H5574" s="95"/>
    </row>
    <row r="5575" spans="5:8" x14ac:dyDescent="0.2">
      <c r="E5575" s="95"/>
      <c r="F5575" s="95"/>
      <c r="G5575" s="95"/>
      <c r="H5575" s="95"/>
    </row>
    <row r="5576" spans="5:8" x14ac:dyDescent="0.2">
      <c r="E5576" s="95"/>
      <c r="F5576" s="95"/>
      <c r="G5576" s="95"/>
      <c r="H5576" s="95"/>
    </row>
    <row r="5577" spans="5:8" x14ac:dyDescent="0.2">
      <c r="E5577" s="95"/>
      <c r="F5577" s="95"/>
      <c r="G5577" s="95"/>
      <c r="H5577" s="95"/>
    </row>
    <row r="5578" spans="5:8" x14ac:dyDescent="0.2">
      <c r="E5578" s="95"/>
      <c r="F5578" s="95"/>
      <c r="G5578" s="95"/>
      <c r="H5578" s="95"/>
    </row>
    <row r="5579" spans="5:8" x14ac:dyDescent="0.2">
      <c r="E5579" s="95"/>
      <c r="F5579" s="95"/>
      <c r="G5579" s="95"/>
      <c r="H5579" s="95"/>
    </row>
    <row r="5580" spans="5:8" x14ac:dyDescent="0.2">
      <c r="E5580" s="95"/>
      <c r="F5580" s="95"/>
      <c r="G5580" s="95"/>
      <c r="H5580" s="95"/>
    </row>
    <row r="5581" spans="5:8" x14ac:dyDescent="0.2">
      <c r="E5581" s="95"/>
      <c r="F5581" s="95"/>
      <c r="G5581" s="95"/>
      <c r="H5581" s="95"/>
    </row>
    <row r="5582" spans="5:8" x14ac:dyDescent="0.2">
      <c r="E5582" s="95"/>
      <c r="F5582" s="95"/>
      <c r="G5582" s="95"/>
      <c r="H5582" s="95"/>
    </row>
    <row r="5583" spans="5:8" x14ac:dyDescent="0.2">
      <c r="E5583" s="95"/>
      <c r="F5583" s="95"/>
      <c r="G5583" s="95"/>
      <c r="H5583" s="95"/>
    </row>
    <row r="5584" spans="5:8" x14ac:dyDescent="0.2">
      <c r="E5584" s="95"/>
      <c r="F5584" s="95"/>
      <c r="G5584" s="95"/>
      <c r="H5584" s="95"/>
    </row>
    <row r="5585" spans="5:8" x14ac:dyDescent="0.2">
      <c r="E5585" s="95"/>
      <c r="F5585" s="95"/>
      <c r="G5585" s="95"/>
      <c r="H5585" s="95"/>
    </row>
    <row r="5586" spans="5:8" x14ac:dyDescent="0.2">
      <c r="E5586" s="95"/>
      <c r="F5586" s="95"/>
      <c r="G5586" s="95"/>
      <c r="H5586" s="95"/>
    </row>
    <row r="5587" spans="5:8" x14ac:dyDescent="0.2">
      <c r="E5587" s="95"/>
      <c r="F5587" s="95"/>
      <c r="G5587" s="95"/>
      <c r="H5587" s="95"/>
    </row>
    <row r="5588" spans="5:8" x14ac:dyDescent="0.2">
      <c r="E5588" s="95"/>
      <c r="F5588" s="95"/>
      <c r="G5588" s="95"/>
      <c r="H5588" s="95"/>
    </row>
    <row r="5589" spans="5:8" x14ac:dyDescent="0.2">
      <c r="E5589" s="95"/>
      <c r="F5589" s="95"/>
      <c r="G5589" s="95"/>
      <c r="H5589" s="95"/>
    </row>
    <row r="5590" spans="5:8" x14ac:dyDescent="0.2">
      <c r="E5590" s="95"/>
      <c r="F5590" s="95"/>
      <c r="G5590" s="95"/>
      <c r="H5590" s="95"/>
    </row>
    <row r="5591" spans="5:8" x14ac:dyDescent="0.2">
      <c r="E5591" s="95"/>
      <c r="F5591" s="95"/>
      <c r="G5591" s="95"/>
      <c r="H5591" s="95"/>
    </row>
    <row r="5592" spans="5:8" x14ac:dyDescent="0.2">
      <c r="E5592" s="95"/>
      <c r="F5592" s="95"/>
      <c r="G5592" s="95"/>
      <c r="H5592" s="95"/>
    </row>
    <row r="5593" spans="5:8" x14ac:dyDescent="0.2">
      <c r="E5593" s="95"/>
      <c r="F5593" s="95"/>
      <c r="G5593" s="95"/>
      <c r="H5593" s="95"/>
    </row>
    <row r="5594" spans="5:8" x14ac:dyDescent="0.2">
      <c r="E5594" s="95"/>
      <c r="F5594" s="95"/>
      <c r="G5594" s="95"/>
      <c r="H5594" s="95"/>
    </row>
    <row r="5595" spans="5:8" x14ac:dyDescent="0.2">
      <c r="E5595" s="95"/>
      <c r="F5595" s="95"/>
      <c r="G5595" s="95"/>
      <c r="H5595" s="95"/>
    </row>
    <row r="5596" spans="5:8" x14ac:dyDescent="0.2">
      <c r="E5596" s="95"/>
      <c r="F5596" s="95"/>
      <c r="G5596" s="95"/>
      <c r="H5596" s="95"/>
    </row>
    <row r="5597" spans="5:8" x14ac:dyDescent="0.2">
      <c r="E5597" s="95"/>
      <c r="F5597" s="95"/>
      <c r="G5597" s="95"/>
      <c r="H5597" s="95"/>
    </row>
    <row r="5598" spans="5:8" x14ac:dyDescent="0.2">
      <c r="E5598" s="95"/>
      <c r="F5598" s="95"/>
      <c r="G5598" s="95"/>
      <c r="H5598" s="95"/>
    </row>
    <row r="5599" spans="5:8" x14ac:dyDescent="0.2">
      <c r="E5599" s="95"/>
      <c r="F5599" s="95"/>
      <c r="G5599" s="95"/>
      <c r="H5599" s="95"/>
    </row>
    <row r="5600" spans="5:8" x14ac:dyDescent="0.2">
      <c r="E5600" s="95"/>
      <c r="F5600" s="95"/>
      <c r="G5600" s="95"/>
      <c r="H5600" s="95"/>
    </row>
    <row r="5601" spans="5:8" x14ac:dyDescent="0.2">
      <c r="E5601" s="95"/>
      <c r="F5601" s="95"/>
      <c r="G5601" s="95"/>
      <c r="H5601" s="95"/>
    </row>
    <row r="5602" spans="5:8" x14ac:dyDescent="0.2">
      <c r="E5602" s="95"/>
      <c r="F5602" s="95"/>
      <c r="G5602" s="95"/>
      <c r="H5602" s="95"/>
    </row>
    <row r="5603" spans="5:8" x14ac:dyDescent="0.2">
      <c r="E5603" s="95"/>
      <c r="F5603" s="95"/>
      <c r="G5603" s="95"/>
      <c r="H5603" s="95"/>
    </row>
    <row r="5604" spans="5:8" x14ac:dyDescent="0.2">
      <c r="E5604" s="95"/>
      <c r="F5604" s="95"/>
      <c r="G5604" s="95"/>
      <c r="H5604" s="95"/>
    </row>
    <row r="5605" spans="5:8" x14ac:dyDescent="0.2">
      <c r="E5605" s="95"/>
      <c r="F5605" s="95"/>
      <c r="G5605" s="95"/>
      <c r="H5605" s="95"/>
    </row>
    <row r="5606" spans="5:8" x14ac:dyDescent="0.2">
      <c r="E5606" s="95"/>
      <c r="F5606" s="95"/>
      <c r="G5606" s="95"/>
      <c r="H5606" s="95"/>
    </row>
    <row r="5607" spans="5:8" x14ac:dyDescent="0.2">
      <c r="E5607" s="95"/>
      <c r="F5607" s="95"/>
      <c r="G5607" s="95"/>
      <c r="H5607" s="95"/>
    </row>
    <row r="5608" spans="5:8" x14ac:dyDescent="0.2">
      <c r="E5608" s="95"/>
      <c r="F5608" s="95"/>
      <c r="G5608" s="95"/>
      <c r="H5608" s="95"/>
    </row>
    <row r="5609" spans="5:8" x14ac:dyDescent="0.2">
      <c r="E5609" s="95"/>
      <c r="F5609" s="95"/>
      <c r="G5609" s="95"/>
      <c r="H5609" s="95"/>
    </row>
    <row r="5610" spans="5:8" x14ac:dyDescent="0.2">
      <c r="E5610" s="95"/>
      <c r="F5610" s="95"/>
      <c r="G5610" s="95"/>
      <c r="H5610" s="95"/>
    </row>
    <row r="5611" spans="5:8" x14ac:dyDescent="0.2">
      <c r="E5611" s="95"/>
      <c r="F5611" s="95"/>
      <c r="G5611" s="95"/>
      <c r="H5611" s="95"/>
    </row>
    <row r="5612" spans="5:8" x14ac:dyDescent="0.2">
      <c r="E5612" s="95"/>
      <c r="F5612" s="95"/>
      <c r="G5612" s="95"/>
      <c r="H5612" s="95"/>
    </row>
    <row r="5613" spans="5:8" x14ac:dyDescent="0.2">
      <c r="E5613" s="95"/>
      <c r="F5613" s="95"/>
      <c r="G5613" s="95"/>
      <c r="H5613" s="95"/>
    </row>
    <row r="5614" spans="5:8" x14ac:dyDescent="0.2">
      <c r="E5614" s="95"/>
      <c r="F5614" s="95"/>
      <c r="G5614" s="95"/>
      <c r="H5614" s="95"/>
    </row>
    <row r="5615" spans="5:8" x14ac:dyDescent="0.2">
      <c r="E5615" s="95"/>
      <c r="F5615" s="95"/>
      <c r="G5615" s="95"/>
      <c r="H5615" s="95"/>
    </row>
    <row r="5616" spans="5:8" x14ac:dyDescent="0.2">
      <c r="E5616" s="95"/>
      <c r="F5616" s="95"/>
      <c r="G5616" s="95"/>
      <c r="H5616" s="95"/>
    </row>
    <row r="5617" spans="5:8" x14ac:dyDescent="0.2">
      <c r="E5617" s="95"/>
      <c r="F5617" s="95"/>
      <c r="G5617" s="95"/>
      <c r="H5617" s="95"/>
    </row>
    <row r="5618" spans="5:8" x14ac:dyDescent="0.2">
      <c r="E5618" s="95"/>
      <c r="F5618" s="95"/>
      <c r="G5618" s="95"/>
      <c r="H5618" s="95"/>
    </row>
    <row r="5619" spans="5:8" x14ac:dyDescent="0.2">
      <c r="E5619" s="95"/>
      <c r="F5619" s="95"/>
      <c r="G5619" s="95"/>
      <c r="H5619" s="95"/>
    </row>
    <row r="5620" spans="5:8" x14ac:dyDescent="0.2">
      <c r="E5620" s="95"/>
      <c r="F5620" s="95"/>
      <c r="G5620" s="95"/>
      <c r="H5620" s="95"/>
    </row>
    <row r="5621" spans="5:8" x14ac:dyDescent="0.2">
      <c r="E5621" s="95"/>
      <c r="F5621" s="95"/>
      <c r="G5621" s="95"/>
      <c r="H5621" s="95"/>
    </row>
    <row r="5622" spans="5:8" x14ac:dyDescent="0.2">
      <c r="E5622" s="95"/>
      <c r="F5622" s="95"/>
      <c r="G5622" s="95"/>
      <c r="H5622" s="95"/>
    </row>
    <row r="5623" spans="5:8" x14ac:dyDescent="0.2">
      <c r="E5623" s="95"/>
      <c r="F5623" s="95"/>
      <c r="G5623" s="95"/>
      <c r="H5623" s="95"/>
    </row>
    <row r="5624" spans="5:8" x14ac:dyDescent="0.2">
      <c r="E5624" s="95"/>
      <c r="F5624" s="95"/>
      <c r="G5624" s="95"/>
      <c r="H5624" s="95"/>
    </row>
    <row r="5625" spans="5:8" x14ac:dyDescent="0.2">
      <c r="E5625" s="95"/>
      <c r="F5625" s="95"/>
      <c r="G5625" s="95"/>
      <c r="H5625" s="95"/>
    </row>
    <row r="5626" spans="5:8" x14ac:dyDescent="0.2">
      <c r="E5626" s="95"/>
      <c r="F5626" s="95"/>
      <c r="G5626" s="95"/>
      <c r="H5626" s="95"/>
    </row>
    <row r="5627" spans="5:8" x14ac:dyDescent="0.2">
      <c r="E5627" s="95"/>
      <c r="F5627" s="95"/>
      <c r="G5627" s="95"/>
      <c r="H5627" s="95"/>
    </row>
    <row r="5628" spans="5:8" x14ac:dyDescent="0.2">
      <c r="E5628" s="95"/>
      <c r="F5628" s="95"/>
      <c r="G5628" s="95"/>
      <c r="H5628" s="95"/>
    </row>
    <row r="5629" spans="5:8" x14ac:dyDescent="0.2">
      <c r="E5629" s="95"/>
      <c r="F5629" s="95"/>
      <c r="G5629" s="95"/>
      <c r="H5629" s="95"/>
    </row>
    <row r="5630" spans="5:8" x14ac:dyDescent="0.2">
      <c r="E5630" s="95"/>
      <c r="F5630" s="95"/>
      <c r="G5630" s="95"/>
      <c r="H5630" s="95"/>
    </row>
    <row r="5631" spans="5:8" x14ac:dyDescent="0.2">
      <c r="E5631" s="95"/>
      <c r="F5631" s="95"/>
      <c r="G5631" s="95"/>
      <c r="H5631" s="95"/>
    </row>
    <row r="5632" spans="5:8" x14ac:dyDescent="0.2">
      <c r="E5632" s="95"/>
      <c r="F5632" s="95"/>
      <c r="G5632" s="95"/>
      <c r="H5632" s="95"/>
    </row>
    <row r="5633" spans="5:8" x14ac:dyDescent="0.2">
      <c r="E5633" s="95"/>
      <c r="F5633" s="95"/>
      <c r="G5633" s="95"/>
      <c r="H5633" s="95"/>
    </row>
    <row r="5634" spans="5:8" x14ac:dyDescent="0.2">
      <c r="E5634" s="95"/>
      <c r="F5634" s="95"/>
      <c r="G5634" s="95"/>
      <c r="H5634" s="95"/>
    </row>
    <row r="5635" spans="5:8" x14ac:dyDescent="0.2">
      <c r="E5635" s="95"/>
      <c r="F5635" s="95"/>
      <c r="G5635" s="95"/>
      <c r="H5635" s="95"/>
    </row>
    <row r="5636" spans="5:8" x14ac:dyDescent="0.2">
      <c r="E5636" s="95"/>
      <c r="F5636" s="95"/>
      <c r="G5636" s="95"/>
      <c r="H5636" s="95"/>
    </row>
    <row r="5637" spans="5:8" x14ac:dyDescent="0.2">
      <c r="E5637" s="95"/>
      <c r="F5637" s="95"/>
      <c r="G5637" s="95"/>
      <c r="H5637" s="95"/>
    </row>
    <row r="5638" spans="5:8" x14ac:dyDescent="0.2">
      <c r="E5638" s="95"/>
      <c r="F5638" s="95"/>
      <c r="G5638" s="95"/>
      <c r="H5638" s="95"/>
    </row>
    <row r="5639" spans="5:8" x14ac:dyDescent="0.2">
      <c r="E5639" s="95"/>
      <c r="F5639" s="95"/>
      <c r="G5639" s="95"/>
      <c r="H5639" s="95"/>
    </row>
    <row r="5640" spans="5:8" x14ac:dyDescent="0.2">
      <c r="E5640" s="95"/>
      <c r="F5640" s="95"/>
      <c r="G5640" s="95"/>
      <c r="H5640" s="95"/>
    </row>
    <row r="5641" spans="5:8" x14ac:dyDescent="0.2">
      <c r="E5641" s="95"/>
      <c r="F5641" s="95"/>
      <c r="G5641" s="95"/>
      <c r="H5641" s="95"/>
    </row>
    <row r="5642" spans="5:8" x14ac:dyDescent="0.2">
      <c r="E5642" s="95"/>
      <c r="F5642" s="95"/>
      <c r="G5642" s="95"/>
      <c r="H5642" s="95"/>
    </row>
    <row r="5643" spans="5:8" x14ac:dyDescent="0.2">
      <c r="E5643" s="95"/>
      <c r="F5643" s="95"/>
      <c r="G5643" s="95"/>
      <c r="H5643" s="95"/>
    </row>
    <row r="5644" spans="5:8" x14ac:dyDescent="0.2">
      <c r="E5644" s="95"/>
      <c r="F5644" s="95"/>
      <c r="G5644" s="95"/>
      <c r="H5644" s="95"/>
    </row>
    <row r="5645" spans="5:8" x14ac:dyDescent="0.2">
      <c r="E5645" s="95"/>
      <c r="F5645" s="95"/>
      <c r="G5645" s="95"/>
      <c r="H5645" s="95"/>
    </row>
    <row r="5646" spans="5:8" x14ac:dyDescent="0.2">
      <c r="E5646" s="95"/>
      <c r="F5646" s="95"/>
      <c r="G5646" s="95"/>
      <c r="H5646" s="95"/>
    </row>
    <row r="5647" spans="5:8" x14ac:dyDescent="0.2">
      <c r="E5647" s="95"/>
      <c r="F5647" s="95"/>
      <c r="G5647" s="95"/>
      <c r="H5647" s="95"/>
    </row>
    <row r="5648" spans="5:8" x14ac:dyDescent="0.2">
      <c r="E5648" s="95"/>
      <c r="F5648" s="95"/>
      <c r="G5648" s="95"/>
      <c r="H5648" s="95"/>
    </row>
    <row r="5649" spans="5:8" x14ac:dyDescent="0.2">
      <c r="E5649" s="95"/>
      <c r="F5649" s="95"/>
      <c r="G5649" s="95"/>
      <c r="H5649" s="95"/>
    </row>
    <row r="5650" spans="5:8" x14ac:dyDescent="0.2">
      <c r="E5650" s="95"/>
      <c r="F5650" s="95"/>
      <c r="G5650" s="95"/>
      <c r="H5650" s="95"/>
    </row>
    <row r="5651" spans="5:8" x14ac:dyDescent="0.2">
      <c r="E5651" s="95"/>
      <c r="F5651" s="95"/>
      <c r="G5651" s="95"/>
      <c r="H5651" s="95"/>
    </row>
    <row r="5652" spans="5:8" x14ac:dyDescent="0.2">
      <c r="E5652" s="95"/>
      <c r="F5652" s="95"/>
      <c r="G5652" s="95"/>
      <c r="H5652" s="95"/>
    </row>
    <row r="5653" spans="5:8" x14ac:dyDescent="0.2">
      <c r="E5653" s="95"/>
      <c r="F5653" s="95"/>
      <c r="G5653" s="95"/>
      <c r="H5653" s="95"/>
    </row>
    <row r="5654" spans="5:8" x14ac:dyDescent="0.2">
      <c r="E5654" s="95"/>
      <c r="F5654" s="95"/>
      <c r="G5654" s="95"/>
      <c r="H5654" s="95"/>
    </row>
    <row r="5655" spans="5:8" x14ac:dyDescent="0.2">
      <c r="E5655" s="95"/>
      <c r="F5655" s="95"/>
      <c r="G5655" s="95"/>
      <c r="H5655" s="95"/>
    </row>
    <row r="5656" spans="5:8" x14ac:dyDescent="0.2">
      <c r="E5656" s="95"/>
      <c r="F5656" s="95"/>
      <c r="G5656" s="95"/>
      <c r="H5656" s="95"/>
    </row>
    <row r="5657" spans="5:8" x14ac:dyDescent="0.2">
      <c r="E5657" s="95"/>
      <c r="F5657" s="95"/>
      <c r="G5657" s="95"/>
      <c r="H5657" s="95"/>
    </row>
    <row r="5658" spans="5:8" x14ac:dyDescent="0.2">
      <c r="E5658" s="95"/>
      <c r="F5658" s="95"/>
      <c r="G5658" s="95"/>
      <c r="H5658" s="95"/>
    </row>
    <row r="5659" spans="5:8" x14ac:dyDescent="0.2">
      <c r="E5659" s="95"/>
      <c r="F5659" s="95"/>
      <c r="G5659" s="95"/>
      <c r="H5659" s="95"/>
    </row>
    <row r="5660" spans="5:8" x14ac:dyDescent="0.2">
      <c r="E5660" s="95"/>
      <c r="F5660" s="95"/>
      <c r="G5660" s="95"/>
      <c r="H5660" s="95"/>
    </row>
    <row r="5661" spans="5:8" x14ac:dyDescent="0.2">
      <c r="E5661" s="95"/>
      <c r="F5661" s="95"/>
      <c r="G5661" s="95"/>
      <c r="H5661" s="95"/>
    </row>
    <row r="5662" spans="5:8" x14ac:dyDescent="0.2">
      <c r="E5662" s="95"/>
      <c r="F5662" s="95"/>
      <c r="G5662" s="95"/>
      <c r="H5662" s="95"/>
    </row>
    <row r="5663" spans="5:8" x14ac:dyDescent="0.2">
      <c r="E5663" s="95"/>
      <c r="F5663" s="95"/>
      <c r="G5663" s="95"/>
      <c r="H5663" s="95"/>
    </row>
    <row r="5664" spans="5:8" x14ac:dyDescent="0.2">
      <c r="E5664" s="95"/>
      <c r="F5664" s="95"/>
      <c r="G5664" s="95"/>
      <c r="H5664" s="95"/>
    </row>
    <row r="5665" spans="5:8" x14ac:dyDescent="0.2">
      <c r="E5665" s="95"/>
      <c r="F5665" s="95"/>
      <c r="G5665" s="95"/>
      <c r="H5665" s="95"/>
    </row>
    <row r="5666" spans="5:8" x14ac:dyDescent="0.2">
      <c r="E5666" s="95"/>
      <c r="F5666" s="95"/>
      <c r="G5666" s="95"/>
      <c r="H5666" s="95"/>
    </row>
    <row r="5667" spans="5:8" x14ac:dyDescent="0.2">
      <c r="E5667" s="95"/>
      <c r="F5667" s="95"/>
      <c r="G5667" s="95"/>
      <c r="H5667" s="95"/>
    </row>
    <row r="5668" spans="5:8" x14ac:dyDescent="0.2">
      <c r="E5668" s="95"/>
      <c r="F5668" s="95"/>
      <c r="G5668" s="95"/>
      <c r="H5668" s="95"/>
    </row>
    <row r="5669" spans="5:8" x14ac:dyDescent="0.2">
      <c r="E5669" s="95"/>
      <c r="F5669" s="95"/>
      <c r="G5669" s="95"/>
      <c r="H5669" s="95"/>
    </row>
    <row r="5670" spans="5:8" x14ac:dyDescent="0.2">
      <c r="E5670" s="95"/>
      <c r="F5670" s="95"/>
      <c r="G5670" s="95"/>
      <c r="H5670" s="95"/>
    </row>
    <row r="5671" spans="5:8" x14ac:dyDescent="0.2">
      <c r="E5671" s="95"/>
      <c r="F5671" s="95"/>
      <c r="G5671" s="95"/>
      <c r="H5671" s="95"/>
    </row>
    <row r="5672" spans="5:8" x14ac:dyDescent="0.2">
      <c r="E5672" s="95"/>
      <c r="F5672" s="95"/>
      <c r="G5672" s="95"/>
      <c r="H5672" s="95"/>
    </row>
    <row r="5673" spans="5:8" x14ac:dyDescent="0.2">
      <c r="E5673" s="95"/>
      <c r="F5673" s="95"/>
      <c r="G5673" s="95"/>
      <c r="H5673" s="95"/>
    </row>
    <row r="5674" spans="5:8" x14ac:dyDescent="0.2">
      <c r="E5674" s="95"/>
      <c r="F5674" s="95"/>
      <c r="G5674" s="95"/>
      <c r="H5674" s="95"/>
    </row>
    <row r="5675" spans="5:8" x14ac:dyDescent="0.2">
      <c r="E5675" s="95"/>
      <c r="F5675" s="95"/>
      <c r="G5675" s="95"/>
      <c r="H5675" s="95"/>
    </row>
    <row r="5676" spans="5:8" x14ac:dyDescent="0.2">
      <c r="E5676" s="95"/>
      <c r="F5676" s="95"/>
      <c r="G5676" s="95"/>
      <c r="H5676" s="95"/>
    </row>
    <row r="5677" spans="5:8" x14ac:dyDescent="0.2">
      <c r="E5677" s="95"/>
      <c r="F5677" s="95"/>
      <c r="G5677" s="95"/>
      <c r="H5677" s="95"/>
    </row>
    <row r="5678" spans="5:8" x14ac:dyDescent="0.2">
      <c r="E5678" s="95"/>
      <c r="F5678" s="95"/>
      <c r="G5678" s="95"/>
      <c r="H5678" s="95"/>
    </row>
    <row r="5679" spans="5:8" x14ac:dyDescent="0.2">
      <c r="E5679" s="95"/>
      <c r="F5679" s="95"/>
      <c r="G5679" s="95"/>
      <c r="H5679" s="95"/>
    </row>
    <row r="5680" spans="5:8" x14ac:dyDescent="0.2">
      <c r="E5680" s="95"/>
      <c r="F5680" s="95"/>
      <c r="G5680" s="95"/>
      <c r="H5680" s="95"/>
    </row>
    <row r="5681" spans="5:8" x14ac:dyDescent="0.2">
      <c r="E5681" s="95"/>
      <c r="F5681" s="95"/>
      <c r="G5681" s="95"/>
      <c r="H5681" s="95"/>
    </row>
    <row r="5682" spans="5:8" x14ac:dyDescent="0.2">
      <c r="E5682" s="95"/>
      <c r="F5682" s="95"/>
      <c r="G5682" s="95"/>
      <c r="H5682" s="95"/>
    </row>
    <row r="5683" spans="5:8" x14ac:dyDescent="0.2">
      <c r="E5683" s="95"/>
      <c r="F5683" s="95"/>
      <c r="G5683" s="95"/>
      <c r="H5683" s="95"/>
    </row>
    <row r="5684" spans="5:8" x14ac:dyDescent="0.2">
      <c r="E5684" s="95"/>
      <c r="F5684" s="95"/>
      <c r="G5684" s="95"/>
      <c r="H5684" s="95"/>
    </row>
    <row r="5685" spans="5:8" x14ac:dyDescent="0.2">
      <c r="E5685" s="95"/>
      <c r="F5685" s="95"/>
      <c r="G5685" s="95"/>
      <c r="H5685" s="95"/>
    </row>
    <row r="5686" spans="5:8" x14ac:dyDescent="0.2">
      <c r="E5686" s="95"/>
      <c r="F5686" s="95"/>
      <c r="G5686" s="95"/>
      <c r="H5686" s="95"/>
    </row>
    <row r="5687" spans="5:8" x14ac:dyDescent="0.2">
      <c r="E5687" s="95"/>
      <c r="F5687" s="95"/>
      <c r="G5687" s="95"/>
      <c r="H5687" s="95"/>
    </row>
    <row r="5688" spans="5:8" x14ac:dyDescent="0.2">
      <c r="E5688" s="95"/>
      <c r="F5688" s="95"/>
      <c r="G5688" s="95"/>
      <c r="H5688" s="95"/>
    </row>
    <row r="5689" spans="5:8" x14ac:dyDescent="0.2">
      <c r="E5689" s="95"/>
      <c r="F5689" s="95"/>
      <c r="G5689" s="95"/>
      <c r="H5689" s="95"/>
    </row>
    <row r="5690" spans="5:8" x14ac:dyDescent="0.2">
      <c r="E5690" s="95"/>
      <c r="F5690" s="95"/>
      <c r="G5690" s="95"/>
      <c r="H5690" s="95"/>
    </row>
    <row r="5691" spans="5:8" x14ac:dyDescent="0.2">
      <c r="E5691" s="95"/>
      <c r="F5691" s="95"/>
      <c r="G5691" s="95"/>
      <c r="H5691" s="95"/>
    </row>
    <row r="5692" spans="5:8" x14ac:dyDescent="0.2">
      <c r="E5692" s="95"/>
      <c r="F5692" s="95"/>
      <c r="G5692" s="95"/>
      <c r="H5692" s="95"/>
    </row>
    <row r="5693" spans="5:8" x14ac:dyDescent="0.2">
      <c r="E5693" s="95"/>
      <c r="F5693" s="95"/>
      <c r="G5693" s="95"/>
      <c r="H5693" s="95"/>
    </row>
    <row r="5694" spans="5:8" x14ac:dyDescent="0.2">
      <c r="E5694" s="95"/>
      <c r="F5694" s="95"/>
      <c r="G5694" s="95"/>
      <c r="H5694" s="95"/>
    </row>
    <row r="5695" spans="5:8" x14ac:dyDescent="0.2">
      <c r="E5695" s="95"/>
      <c r="F5695" s="95"/>
      <c r="G5695" s="95"/>
      <c r="H5695" s="95"/>
    </row>
    <row r="5696" spans="5:8" x14ac:dyDescent="0.2">
      <c r="E5696" s="95"/>
      <c r="F5696" s="95"/>
      <c r="G5696" s="95"/>
      <c r="H5696" s="95"/>
    </row>
    <row r="5697" spans="5:8" x14ac:dyDescent="0.2">
      <c r="E5697" s="95"/>
      <c r="F5697" s="95"/>
      <c r="G5697" s="95"/>
      <c r="H5697" s="95"/>
    </row>
    <row r="5698" spans="5:8" x14ac:dyDescent="0.2">
      <c r="E5698" s="95"/>
      <c r="F5698" s="95"/>
      <c r="G5698" s="95"/>
      <c r="H5698" s="95"/>
    </row>
    <row r="5699" spans="5:8" x14ac:dyDescent="0.2">
      <c r="E5699" s="95"/>
      <c r="F5699" s="95"/>
      <c r="G5699" s="95"/>
      <c r="H5699" s="95"/>
    </row>
    <row r="5700" spans="5:8" x14ac:dyDescent="0.2">
      <c r="E5700" s="95"/>
      <c r="F5700" s="95"/>
      <c r="G5700" s="95"/>
      <c r="H5700" s="95"/>
    </row>
    <row r="5701" spans="5:8" x14ac:dyDescent="0.2">
      <c r="E5701" s="95"/>
      <c r="F5701" s="95"/>
      <c r="G5701" s="95"/>
      <c r="H5701" s="95"/>
    </row>
    <row r="5702" spans="5:8" x14ac:dyDescent="0.2">
      <c r="E5702" s="95"/>
      <c r="F5702" s="95"/>
      <c r="G5702" s="95"/>
      <c r="H5702" s="95"/>
    </row>
    <row r="5703" spans="5:8" x14ac:dyDescent="0.2">
      <c r="E5703" s="95"/>
      <c r="F5703" s="95"/>
      <c r="G5703" s="95"/>
      <c r="H5703" s="95"/>
    </row>
    <row r="5704" spans="5:8" x14ac:dyDescent="0.2">
      <c r="E5704" s="95"/>
      <c r="F5704" s="95"/>
      <c r="G5704" s="95"/>
      <c r="H5704" s="95"/>
    </row>
    <row r="5705" spans="5:8" x14ac:dyDescent="0.2">
      <c r="E5705" s="95"/>
      <c r="F5705" s="95"/>
      <c r="G5705" s="95"/>
      <c r="H5705" s="95"/>
    </row>
    <row r="5706" spans="5:8" x14ac:dyDescent="0.2">
      <c r="E5706" s="95"/>
      <c r="F5706" s="95"/>
      <c r="G5706" s="95"/>
      <c r="H5706" s="95"/>
    </row>
    <row r="5707" spans="5:8" x14ac:dyDescent="0.2">
      <c r="E5707" s="95"/>
      <c r="F5707" s="95"/>
      <c r="G5707" s="95"/>
      <c r="H5707" s="95"/>
    </row>
    <row r="5708" spans="5:8" x14ac:dyDescent="0.2">
      <c r="E5708" s="95"/>
      <c r="F5708" s="95"/>
      <c r="G5708" s="95"/>
      <c r="H5708" s="95"/>
    </row>
    <row r="5709" spans="5:8" x14ac:dyDescent="0.2">
      <c r="E5709" s="95"/>
      <c r="F5709" s="95"/>
      <c r="G5709" s="95"/>
      <c r="H5709" s="95"/>
    </row>
    <row r="5710" spans="5:8" x14ac:dyDescent="0.2">
      <c r="E5710" s="95"/>
      <c r="F5710" s="95"/>
      <c r="G5710" s="95"/>
      <c r="H5710" s="95"/>
    </row>
    <row r="5711" spans="5:8" x14ac:dyDescent="0.2">
      <c r="E5711" s="95"/>
      <c r="F5711" s="95"/>
      <c r="G5711" s="95"/>
      <c r="H5711" s="95"/>
    </row>
    <row r="5712" spans="5:8" x14ac:dyDescent="0.2">
      <c r="E5712" s="95"/>
      <c r="F5712" s="95"/>
      <c r="G5712" s="95"/>
      <c r="H5712" s="95"/>
    </row>
    <row r="5713" spans="5:8" x14ac:dyDescent="0.2">
      <c r="E5713" s="95"/>
      <c r="F5713" s="95"/>
      <c r="G5713" s="95"/>
      <c r="H5713" s="95"/>
    </row>
    <row r="5714" spans="5:8" x14ac:dyDescent="0.2">
      <c r="E5714" s="95"/>
      <c r="F5714" s="95"/>
      <c r="G5714" s="95"/>
      <c r="H5714" s="95"/>
    </row>
    <row r="5715" spans="5:8" x14ac:dyDescent="0.2">
      <c r="E5715" s="95"/>
      <c r="F5715" s="95"/>
      <c r="G5715" s="95"/>
      <c r="H5715" s="95"/>
    </row>
    <row r="5716" spans="5:8" x14ac:dyDescent="0.2">
      <c r="E5716" s="95"/>
      <c r="F5716" s="95"/>
      <c r="G5716" s="95"/>
      <c r="H5716" s="95"/>
    </row>
    <row r="5717" spans="5:8" x14ac:dyDescent="0.2">
      <c r="E5717" s="95"/>
      <c r="F5717" s="95"/>
      <c r="G5717" s="95"/>
      <c r="H5717" s="95"/>
    </row>
    <row r="5718" spans="5:8" x14ac:dyDescent="0.2">
      <c r="E5718" s="95"/>
      <c r="F5718" s="95"/>
      <c r="G5718" s="95"/>
      <c r="H5718" s="95"/>
    </row>
    <row r="5719" spans="5:8" x14ac:dyDescent="0.2">
      <c r="E5719" s="95"/>
      <c r="F5719" s="95"/>
      <c r="G5719" s="95"/>
      <c r="H5719" s="95"/>
    </row>
    <row r="5720" spans="5:8" x14ac:dyDescent="0.2">
      <c r="E5720" s="95"/>
      <c r="F5720" s="95"/>
      <c r="G5720" s="95"/>
      <c r="H5720" s="95"/>
    </row>
    <row r="5721" spans="5:8" x14ac:dyDescent="0.2">
      <c r="E5721" s="95"/>
      <c r="F5721" s="95"/>
      <c r="G5721" s="95"/>
      <c r="H5721" s="95"/>
    </row>
    <row r="5722" spans="5:8" x14ac:dyDescent="0.2">
      <c r="E5722" s="95"/>
      <c r="F5722" s="95"/>
      <c r="G5722" s="95"/>
      <c r="H5722" s="95"/>
    </row>
    <row r="5723" spans="5:8" x14ac:dyDescent="0.2">
      <c r="E5723" s="95"/>
      <c r="F5723" s="95"/>
      <c r="G5723" s="95"/>
      <c r="H5723" s="95"/>
    </row>
    <row r="5724" spans="5:8" x14ac:dyDescent="0.2">
      <c r="E5724" s="95"/>
      <c r="F5724" s="95"/>
      <c r="G5724" s="95"/>
      <c r="H5724" s="95"/>
    </row>
    <row r="5725" spans="5:8" x14ac:dyDescent="0.2">
      <c r="E5725" s="95"/>
      <c r="F5725" s="95"/>
      <c r="G5725" s="95"/>
      <c r="H5725" s="95"/>
    </row>
    <row r="5726" spans="5:8" x14ac:dyDescent="0.2">
      <c r="E5726" s="95"/>
      <c r="F5726" s="95"/>
      <c r="G5726" s="95"/>
      <c r="H5726" s="95"/>
    </row>
    <row r="5727" spans="5:8" x14ac:dyDescent="0.2">
      <c r="E5727" s="95"/>
      <c r="F5727" s="95"/>
      <c r="G5727" s="95"/>
      <c r="H5727" s="95"/>
    </row>
    <row r="5728" spans="5:8" x14ac:dyDescent="0.2">
      <c r="E5728" s="95"/>
      <c r="F5728" s="95"/>
      <c r="G5728" s="95"/>
      <c r="H5728" s="95"/>
    </row>
    <row r="5729" spans="5:8" x14ac:dyDescent="0.2">
      <c r="E5729" s="95"/>
      <c r="F5729" s="95"/>
      <c r="G5729" s="95"/>
      <c r="H5729" s="95"/>
    </row>
    <row r="5730" spans="5:8" x14ac:dyDescent="0.2">
      <c r="E5730" s="95"/>
      <c r="F5730" s="95"/>
      <c r="G5730" s="95"/>
      <c r="H5730" s="95"/>
    </row>
    <row r="5731" spans="5:8" x14ac:dyDescent="0.2">
      <c r="E5731" s="95"/>
      <c r="F5731" s="95"/>
      <c r="G5731" s="95"/>
      <c r="H5731" s="95"/>
    </row>
    <row r="5732" spans="5:8" x14ac:dyDescent="0.2">
      <c r="E5732" s="95"/>
      <c r="F5732" s="95"/>
      <c r="G5732" s="95"/>
      <c r="H5732" s="95"/>
    </row>
    <row r="5733" spans="5:8" x14ac:dyDescent="0.2">
      <c r="E5733" s="95"/>
      <c r="F5733" s="95"/>
      <c r="G5733" s="95"/>
      <c r="H5733" s="95"/>
    </row>
    <row r="5734" spans="5:8" x14ac:dyDescent="0.2">
      <c r="E5734" s="95"/>
      <c r="F5734" s="95"/>
      <c r="G5734" s="95"/>
      <c r="H5734" s="95"/>
    </row>
    <row r="5735" spans="5:8" x14ac:dyDescent="0.2">
      <c r="E5735" s="95"/>
      <c r="F5735" s="95"/>
      <c r="G5735" s="95"/>
      <c r="H5735" s="95"/>
    </row>
    <row r="5736" spans="5:8" x14ac:dyDescent="0.2">
      <c r="E5736" s="95"/>
      <c r="F5736" s="95"/>
      <c r="G5736" s="95"/>
      <c r="H5736" s="95"/>
    </row>
    <row r="5737" spans="5:8" x14ac:dyDescent="0.2">
      <c r="E5737" s="95"/>
      <c r="F5737" s="95"/>
      <c r="G5737" s="95"/>
      <c r="H5737" s="95"/>
    </row>
    <row r="5738" spans="5:8" x14ac:dyDescent="0.2">
      <c r="E5738" s="95"/>
      <c r="F5738" s="95"/>
      <c r="G5738" s="95"/>
      <c r="H5738" s="95"/>
    </row>
    <row r="5739" spans="5:8" x14ac:dyDescent="0.2">
      <c r="E5739" s="95"/>
      <c r="F5739" s="95"/>
      <c r="G5739" s="95"/>
      <c r="H5739" s="95"/>
    </row>
    <row r="5740" spans="5:8" x14ac:dyDescent="0.2">
      <c r="E5740" s="95"/>
      <c r="F5740" s="95"/>
      <c r="G5740" s="95"/>
      <c r="H5740" s="95"/>
    </row>
    <row r="5741" spans="5:8" x14ac:dyDescent="0.2">
      <c r="E5741" s="95"/>
      <c r="F5741" s="95"/>
      <c r="G5741" s="95"/>
      <c r="H5741" s="95"/>
    </row>
    <row r="5742" spans="5:8" x14ac:dyDescent="0.2">
      <c r="E5742" s="95"/>
      <c r="F5742" s="95"/>
      <c r="G5742" s="95"/>
      <c r="H5742" s="95"/>
    </row>
    <row r="5743" spans="5:8" x14ac:dyDescent="0.2">
      <c r="E5743" s="95"/>
      <c r="F5743" s="95"/>
      <c r="G5743" s="95"/>
      <c r="H5743" s="95"/>
    </row>
    <row r="5744" spans="5:8" x14ac:dyDescent="0.2">
      <c r="E5744" s="95"/>
      <c r="F5744" s="95"/>
      <c r="G5744" s="95"/>
      <c r="H5744" s="95"/>
    </row>
    <row r="5745" spans="5:8" x14ac:dyDescent="0.2">
      <c r="E5745" s="95"/>
      <c r="F5745" s="95"/>
      <c r="G5745" s="95"/>
      <c r="H5745" s="95"/>
    </row>
    <row r="5746" spans="5:8" x14ac:dyDescent="0.2">
      <c r="E5746" s="95"/>
      <c r="F5746" s="95"/>
      <c r="G5746" s="95"/>
      <c r="H5746" s="95"/>
    </row>
    <row r="5747" spans="5:8" x14ac:dyDescent="0.2">
      <c r="E5747" s="95"/>
      <c r="F5747" s="95"/>
      <c r="G5747" s="95"/>
      <c r="H5747" s="95"/>
    </row>
    <row r="5748" spans="5:8" x14ac:dyDescent="0.2">
      <c r="E5748" s="95"/>
      <c r="F5748" s="95"/>
      <c r="G5748" s="95"/>
      <c r="H5748" s="95"/>
    </row>
    <row r="5749" spans="5:8" x14ac:dyDescent="0.2">
      <c r="E5749" s="95"/>
      <c r="F5749" s="95"/>
      <c r="G5749" s="95"/>
      <c r="H5749" s="95"/>
    </row>
    <row r="5750" spans="5:8" x14ac:dyDescent="0.2">
      <c r="E5750" s="95"/>
      <c r="F5750" s="95"/>
      <c r="G5750" s="95"/>
      <c r="H5750" s="95"/>
    </row>
    <row r="5751" spans="5:8" x14ac:dyDescent="0.2">
      <c r="E5751" s="95"/>
      <c r="F5751" s="95"/>
      <c r="G5751" s="95"/>
      <c r="H5751" s="95"/>
    </row>
    <row r="5752" spans="5:8" x14ac:dyDescent="0.2">
      <c r="E5752" s="95"/>
      <c r="F5752" s="95"/>
      <c r="G5752" s="95"/>
      <c r="H5752" s="95"/>
    </row>
    <row r="5753" spans="5:8" x14ac:dyDescent="0.2">
      <c r="E5753" s="95"/>
      <c r="F5753" s="95"/>
      <c r="G5753" s="95"/>
      <c r="H5753" s="95"/>
    </row>
    <row r="5754" spans="5:8" x14ac:dyDescent="0.2">
      <c r="E5754" s="95"/>
      <c r="F5754" s="95"/>
      <c r="G5754" s="95"/>
      <c r="H5754" s="95"/>
    </row>
    <row r="5755" spans="5:8" x14ac:dyDescent="0.2">
      <c r="E5755" s="95"/>
      <c r="F5755" s="95"/>
      <c r="G5755" s="95"/>
      <c r="H5755" s="95"/>
    </row>
    <row r="5756" spans="5:8" x14ac:dyDescent="0.2">
      <c r="E5756" s="95"/>
      <c r="F5756" s="95"/>
      <c r="G5756" s="95"/>
      <c r="H5756" s="95"/>
    </row>
    <row r="5757" spans="5:8" x14ac:dyDescent="0.2">
      <c r="E5757" s="95"/>
      <c r="F5757" s="95"/>
      <c r="G5757" s="95"/>
      <c r="H5757" s="95"/>
    </row>
    <row r="5758" spans="5:8" x14ac:dyDescent="0.2">
      <c r="E5758" s="95"/>
      <c r="F5758" s="95"/>
      <c r="G5758" s="95"/>
      <c r="H5758" s="95"/>
    </row>
    <row r="5759" spans="5:8" x14ac:dyDescent="0.2">
      <c r="E5759" s="95"/>
      <c r="F5759" s="95"/>
      <c r="G5759" s="95"/>
      <c r="H5759" s="95"/>
    </row>
    <row r="5760" spans="5:8" x14ac:dyDescent="0.2">
      <c r="E5760" s="95"/>
      <c r="F5760" s="95"/>
      <c r="G5760" s="95"/>
      <c r="H5760" s="95"/>
    </row>
    <row r="5761" spans="5:8" x14ac:dyDescent="0.2">
      <c r="E5761" s="95"/>
      <c r="F5761" s="95"/>
      <c r="G5761" s="95"/>
      <c r="H5761" s="95"/>
    </row>
    <row r="5762" spans="5:8" x14ac:dyDescent="0.2">
      <c r="E5762" s="95"/>
      <c r="F5762" s="95"/>
      <c r="G5762" s="95"/>
      <c r="H5762" s="95"/>
    </row>
    <row r="5763" spans="5:8" x14ac:dyDescent="0.2">
      <c r="E5763" s="95"/>
      <c r="F5763" s="95"/>
      <c r="G5763" s="95"/>
      <c r="H5763" s="95"/>
    </row>
    <row r="5764" spans="5:8" x14ac:dyDescent="0.2">
      <c r="E5764" s="95"/>
      <c r="F5764" s="95"/>
      <c r="G5764" s="95"/>
      <c r="H5764" s="95"/>
    </row>
    <row r="5765" spans="5:8" x14ac:dyDescent="0.2">
      <c r="E5765" s="95"/>
      <c r="F5765" s="95"/>
      <c r="G5765" s="95"/>
      <c r="H5765" s="95"/>
    </row>
    <row r="5766" spans="5:8" x14ac:dyDescent="0.2">
      <c r="E5766" s="95"/>
      <c r="F5766" s="95"/>
      <c r="G5766" s="95"/>
      <c r="H5766" s="95"/>
    </row>
    <row r="5767" spans="5:8" x14ac:dyDescent="0.2">
      <c r="E5767" s="95"/>
      <c r="F5767" s="95"/>
      <c r="G5767" s="95"/>
      <c r="H5767" s="95"/>
    </row>
    <row r="5768" spans="5:8" x14ac:dyDescent="0.2">
      <c r="E5768" s="95"/>
      <c r="F5768" s="95"/>
      <c r="G5768" s="95"/>
      <c r="H5768" s="95"/>
    </row>
    <row r="5769" spans="5:8" x14ac:dyDescent="0.2">
      <c r="E5769" s="95"/>
      <c r="F5769" s="95"/>
      <c r="G5769" s="95"/>
      <c r="H5769" s="95"/>
    </row>
    <row r="5770" spans="5:8" x14ac:dyDescent="0.2">
      <c r="E5770" s="95"/>
      <c r="F5770" s="95"/>
      <c r="G5770" s="95"/>
      <c r="H5770" s="95"/>
    </row>
    <row r="5771" spans="5:8" x14ac:dyDescent="0.2">
      <c r="E5771" s="95"/>
      <c r="F5771" s="95"/>
      <c r="G5771" s="95"/>
      <c r="H5771" s="95"/>
    </row>
    <row r="5772" spans="5:8" x14ac:dyDescent="0.2">
      <c r="E5772" s="95"/>
      <c r="F5772" s="95"/>
      <c r="G5772" s="95"/>
      <c r="H5772" s="95"/>
    </row>
    <row r="5773" spans="5:8" x14ac:dyDescent="0.2">
      <c r="E5773" s="95"/>
      <c r="F5773" s="95"/>
      <c r="G5773" s="95"/>
      <c r="H5773" s="95"/>
    </row>
    <row r="5774" spans="5:8" x14ac:dyDescent="0.2">
      <c r="E5774" s="95"/>
      <c r="F5774" s="95"/>
      <c r="G5774" s="95"/>
      <c r="H5774" s="95"/>
    </row>
    <row r="5775" spans="5:8" x14ac:dyDescent="0.2">
      <c r="E5775" s="95"/>
      <c r="F5775" s="95"/>
      <c r="G5775" s="95"/>
      <c r="H5775" s="95"/>
    </row>
    <row r="5776" spans="5:8" x14ac:dyDescent="0.2">
      <c r="E5776" s="95"/>
      <c r="F5776" s="95"/>
      <c r="G5776" s="95"/>
      <c r="H5776" s="95"/>
    </row>
    <row r="5777" spans="5:8" x14ac:dyDescent="0.2">
      <c r="E5777" s="95"/>
      <c r="F5777" s="95"/>
      <c r="G5777" s="95"/>
      <c r="H5777" s="95"/>
    </row>
    <row r="5778" spans="5:8" x14ac:dyDescent="0.2">
      <c r="E5778" s="95"/>
      <c r="F5778" s="95"/>
      <c r="G5778" s="95"/>
      <c r="H5778" s="95"/>
    </row>
    <row r="5779" spans="5:8" x14ac:dyDescent="0.2">
      <c r="E5779" s="95"/>
      <c r="F5779" s="95"/>
      <c r="G5779" s="95"/>
      <c r="H5779" s="95"/>
    </row>
    <row r="5780" spans="5:8" x14ac:dyDescent="0.2">
      <c r="E5780" s="95"/>
      <c r="F5780" s="95"/>
      <c r="G5780" s="95"/>
      <c r="H5780" s="95"/>
    </row>
    <row r="5781" spans="5:8" x14ac:dyDescent="0.2">
      <c r="E5781" s="95"/>
      <c r="F5781" s="95"/>
      <c r="G5781" s="95"/>
      <c r="H5781" s="95"/>
    </row>
    <row r="5782" spans="5:8" x14ac:dyDescent="0.2">
      <c r="E5782" s="95"/>
      <c r="F5782" s="95"/>
      <c r="G5782" s="95"/>
      <c r="H5782" s="95"/>
    </row>
    <row r="5783" spans="5:8" x14ac:dyDescent="0.2">
      <c r="E5783" s="95"/>
      <c r="F5783" s="95"/>
      <c r="G5783" s="95"/>
      <c r="H5783" s="95"/>
    </row>
    <row r="5784" spans="5:8" x14ac:dyDescent="0.2">
      <c r="E5784" s="95"/>
      <c r="F5784" s="95"/>
      <c r="G5784" s="95"/>
      <c r="H5784" s="95"/>
    </row>
    <row r="5785" spans="5:8" x14ac:dyDescent="0.2">
      <c r="E5785" s="95"/>
      <c r="F5785" s="95"/>
      <c r="G5785" s="95"/>
      <c r="H5785" s="95"/>
    </row>
    <row r="5786" spans="5:8" x14ac:dyDescent="0.2">
      <c r="E5786" s="95"/>
      <c r="F5786" s="95"/>
      <c r="G5786" s="95"/>
      <c r="H5786" s="95"/>
    </row>
    <row r="5787" spans="5:8" x14ac:dyDescent="0.2">
      <c r="E5787" s="95"/>
      <c r="F5787" s="95"/>
      <c r="G5787" s="95"/>
      <c r="H5787" s="95"/>
    </row>
    <row r="5788" spans="5:8" x14ac:dyDescent="0.2">
      <c r="E5788" s="95"/>
      <c r="F5788" s="95"/>
      <c r="G5788" s="95"/>
      <c r="H5788" s="95"/>
    </row>
    <row r="5789" spans="5:8" x14ac:dyDescent="0.2">
      <c r="E5789" s="95"/>
      <c r="F5789" s="95"/>
      <c r="G5789" s="95"/>
      <c r="H5789" s="95"/>
    </row>
    <row r="5790" spans="5:8" x14ac:dyDescent="0.2">
      <c r="E5790" s="95"/>
      <c r="F5790" s="95"/>
      <c r="G5790" s="95"/>
      <c r="H5790" s="95"/>
    </row>
    <row r="5791" spans="5:8" x14ac:dyDescent="0.2">
      <c r="E5791" s="95"/>
      <c r="F5791" s="95"/>
      <c r="G5791" s="95"/>
      <c r="H5791" s="95"/>
    </row>
    <row r="5792" spans="5:8" x14ac:dyDescent="0.2">
      <c r="E5792" s="95"/>
      <c r="F5792" s="95"/>
      <c r="G5792" s="95"/>
      <c r="H5792" s="95"/>
    </row>
    <row r="5793" spans="5:8" x14ac:dyDescent="0.2">
      <c r="E5793" s="95"/>
      <c r="F5793" s="95"/>
      <c r="G5793" s="95"/>
      <c r="H5793" s="95"/>
    </row>
    <row r="5794" spans="5:8" x14ac:dyDescent="0.2">
      <c r="E5794" s="95"/>
      <c r="F5794" s="95"/>
      <c r="G5794" s="95"/>
      <c r="H5794" s="95"/>
    </row>
    <row r="5795" spans="5:8" x14ac:dyDescent="0.2">
      <c r="E5795" s="95"/>
      <c r="F5795" s="95"/>
      <c r="G5795" s="95"/>
      <c r="H5795" s="95"/>
    </row>
    <row r="5796" spans="5:8" x14ac:dyDescent="0.2">
      <c r="E5796" s="95"/>
      <c r="F5796" s="95"/>
      <c r="G5796" s="95"/>
      <c r="H5796" s="95"/>
    </row>
    <row r="5797" spans="5:8" x14ac:dyDescent="0.2">
      <c r="E5797" s="95"/>
      <c r="F5797" s="95"/>
      <c r="G5797" s="95"/>
      <c r="H5797" s="95"/>
    </row>
    <row r="5798" spans="5:8" x14ac:dyDescent="0.2">
      <c r="E5798" s="95"/>
      <c r="F5798" s="95"/>
      <c r="G5798" s="95"/>
      <c r="H5798" s="95"/>
    </row>
    <row r="5799" spans="5:8" x14ac:dyDescent="0.2">
      <c r="E5799" s="95"/>
      <c r="F5799" s="95"/>
      <c r="G5799" s="95"/>
      <c r="H5799" s="95"/>
    </row>
    <row r="5800" spans="5:8" x14ac:dyDescent="0.2">
      <c r="E5800" s="95"/>
      <c r="F5800" s="95"/>
      <c r="G5800" s="95"/>
      <c r="H5800" s="95"/>
    </row>
    <row r="5801" spans="5:8" x14ac:dyDescent="0.2">
      <c r="E5801" s="95"/>
      <c r="F5801" s="95"/>
      <c r="G5801" s="95"/>
      <c r="H5801" s="95"/>
    </row>
    <row r="5802" spans="5:8" x14ac:dyDescent="0.2">
      <c r="E5802" s="95"/>
      <c r="F5802" s="95"/>
      <c r="G5802" s="95"/>
      <c r="H5802" s="95"/>
    </row>
    <row r="5803" spans="5:8" x14ac:dyDescent="0.2">
      <c r="E5803" s="95"/>
      <c r="F5803" s="95"/>
      <c r="G5803" s="95"/>
      <c r="H5803" s="95"/>
    </row>
    <row r="5804" spans="5:8" x14ac:dyDescent="0.2">
      <c r="E5804" s="95"/>
      <c r="F5804" s="95"/>
      <c r="G5804" s="95"/>
      <c r="H5804" s="95"/>
    </row>
    <row r="5805" spans="5:8" x14ac:dyDescent="0.2">
      <c r="E5805" s="95"/>
      <c r="F5805" s="95"/>
      <c r="G5805" s="95"/>
      <c r="H5805" s="95"/>
    </row>
    <row r="5806" spans="5:8" x14ac:dyDescent="0.2">
      <c r="E5806" s="95"/>
      <c r="F5806" s="95"/>
      <c r="G5806" s="95"/>
      <c r="H5806" s="95"/>
    </row>
    <row r="5807" spans="5:8" x14ac:dyDescent="0.2">
      <c r="E5807" s="95"/>
      <c r="F5807" s="95"/>
      <c r="G5807" s="95"/>
      <c r="H5807" s="95"/>
    </row>
    <row r="5808" spans="5:8" x14ac:dyDescent="0.2">
      <c r="E5808" s="95"/>
      <c r="F5808" s="95"/>
      <c r="G5808" s="95"/>
      <c r="H5808" s="95"/>
    </row>
    <row r="5809" spans="5:8" x14ac:dyDescent="0.2">
      <c r="E5809" s="95"/>
      <c r="F5809" s="95"/>
      <c r="G5809" s="95"/>
      <c r="H5809" s="95"/>
    </row>
    <row r="5810" spans="5:8" x14ac:dyDescent="0.2">
      <c r="E5810" s="95"/>
      <c r="F5810" s="95"/>
      <c r="G5810" s="95"/>
      <c r="H5810" s="95"/>
    </row>
    <row r="5811" spans="5:8" x14ac:dyDescent="0.2">
      <c r="E5811" s="95"/>
      <c r="F5811" s="95"/>
      <c r="G5811" s="95"/>
      <c r="H5811" s="95"/>
    </row>
    <row r="5812" spans="5:8" x14ac:dyDescent="0.2">
      <c r="E5812" s="95"/>
      <c r="F5812" s="95"/>
      <c r="G5812" s="95"/>
      <c r="H5812" s="95"/>
    </row>
    <row r="5813" spans="5:8" x14ac:dyDescent="0.2">
      <c r="E5813" s="95"/>
      <c r="F5813" s="95"/>
      <c r="G5813" s="95"/>
      <c r="H5813" s="95"/>
    </row>
    <row r="5814" spans="5:8" x14ac:dyDescent="0.2">
      <c r="E5814" s="95"/>
      <c r="F5814" s="95"/>
      <c r="G5814" s="95"/>
      <c r="H5814" s="95"/>
    </row>
    <row r="5815" spans="5:8" x14ac:dyDescent="0.2">
      <c r="E5815" s="95"/>
      <c r="F5815" s="95"/>
      <c r="G5815" s="95"/>
      <c r="H5815" s="95"/>
    </row>
    <row r="5816" spans="5:8" x14ac:dyDescent="0.2">
      <c r="E5816" s="95"/>
      <c r="F5816" s="95"/>
      <c r="G5816" s="95"/>
      <c r="H5816" s="95"/>
    </row>
    <row r="5817" spans="5:8" x14ac:dyDescent="0.2">
      <c r="E5817" s="95"/>
      <c r="F5817" s="95"/>
      <c r="G5817" s="95"/>
      <c r="H5817" s="95"/>
    </row>
    <row r="5818" spans="5:8" x14ac:dyDescent="0.2">
      <c r="E5818" s="95"/>
      <c r="F5818" s="95"/>
      <c r="G5818" s="95"/>
      <c r="H5818" s="95"/>
    </row>
    <row r="5819" spans="5:8" x14ac:dyDescent="0.2">
      <c r="E5819" s="95"/>
      <c r="F5819" s="95"/>
      <c r="G5819" s="95"/>
      <c r="H5819" s="95"/>
    </row>
    <row r="5820" spans="5:8" x14ac:dyDescent="0.2">
      <c r="E5820" s="95"/>
      <c r="F5820" s="95"/>
      <c r="G5820" s="95"/>
      <c r="H5820" s="95"/>
    </row>
    <row r="5821" spans="5:8" x14ac:dyDescent="0.2">
      <c r="E5821" s="95"/>
      <c r="F5821" s="95"/>
      <c r="G5821" s="95"/>
      <c r="H5821" s="95"/>
    </row>
    <row r="5822" spans="5:8" x14ac:dyDescent="0.2">
      <c r="E5822" s="95"/>
      <c r="F5822" s="95"/>
      <c r="G5822" s="95"/>
      <c r="H5822" s="95"/>
    </row>
    <row r="5823" spans="5:8" x14ac:dyDescent="0.2">
      <c r="E5823" s="95"/>
      <c r="F5823" s="95"/>
      <c r="G5823" s="95"/>
      <c r="H5823" s="95"/>
    </row>
    <row r="5824" spans="5:8" x14ac:dyDescent="0.2">
      <c r="E5824" s="95"/>
      <c r="F5824" s="95"/>
      <c r="G5824" s="95"/>
      <c r="H5824" s="95"/>
    </row>
    <row r="5825" spans="5:8" x14ac:dyDescent="0.2">
      <c r="E5825" s="95"/>
      <c r="F5825" s="95"/>
      <c r="G5825" s="95"/>
      <c r="H5825" s="95"/>
    </row>
    <row r="5826" spans="5:8" x14ac:dyDescent="0.2">
      <c r="E5826" s="95"/>
      <c r="F5826" s="95"/>
      <c r="G5826" s="95"/>
      <c r="H5826" s="95"/>
    </row>
    <row r="5827" spans="5:8" x14ac:dyDescent="0.2">
      <c r="E5827" s="95"/>
      <c r="F5827" s="95"/>
      <c r="G5827" s="95"/>
      <c r="H5827" s="95"/>
    </row>
    <row r="5828" spans="5:8" x14ac:dyDescent="0.2">
      <c r="E5828" s="95"/>
      <c r="F5828" s="95"/>
      <c r="G5828" s="95"/>
      <c r="H5828" s="95"/>
    </row>
    <row r="5829" spans="5:8" x14ac:dyDescent="0.2">
      <c r="E5829" s="95"/>
      <c r="F5829" s="95"/>
      <c r="G5829" s="95"/>
      <c r="H5829" s="95"/>
    </row>
    <row r="5830" spans="5:8" x14ac:dyDescent="0.2">
      <c r="E5830" s="95"/>
      <c r="F5830" s="95"/>
      <c r="G5830" s="95"/>
      <c r="H5830" s="95"/>
    </row>
    <row r="5831" spans="5:8" x14ac:dyDescent="0.2">
      <c r="E5831" s="95"/>
      <c r="F5831" s="95"/>
      <c r="G5831" s="95"/>
      <c r="H5831" s="95"/>
    </row>
    <row r="5832" spans="5:8" x14ac:dyDescent="0.2">
      <c r="E5832" s="95"/>
      <c r="F5832" s="95"/>
      <c r="G5832" s="95"/>
      <c r="H5832" s="95"/>
    </row>
    <row r="5833" spans="5:8" x14ac:dyDescent="0.2">
      <c r="E5833" s="95"/>
      <c r="F5833" s="95"/>
      <c r="G5833" s="95"/>
      <c r="H5833" s="95"/>
    </row>
    <row r="5834" spans="5:8" x14ac:dyDescent="0.2">
      <c r="E5834" s="95"/>
      <c r="F5834" s="95"/>
      <c r="G5834" s="95"/>
      <c r="H5834" s="95"/>
    </row>
    <row r="5835" spans="5:8" x14ac:dyDescent="0.2">
      <c r="E5835" s="95"/>
      <c r="F5835" s="95"/>
      <c r="G5835" s="95"/>
      <c r="H5835" s="95"/>
    </row>
    <row r="5836" spans="5:8" x14ac:dyDescent="0.2">
      <c r="E5836" s="95"/>
      <c r="F5836" s="95"/>
      <c r="G5836" s="95"/>
      <c r="H5836" s="95"/>
    </row>
    <row r="5837" spans="5:8" x14ac:dyDescent="0.2">
      <c r="E5837" s="95"/>
      <c r="F5837" s="95"/>
      <c r="G5837" s="95"/>
      <c r="H5837" s="95"/>
    </row>
    <row r="5838" spans="5:8" x14ac:dyDescent="0.2">
      <c r="E5838" s="95"/>
      <c r="F5838" s="95"/>
      <c r="G5838" s="95"/>
      <c r="H5838" s="95"/>
    </row>
    <row r="5839" spans="5:8" x14ac:dyDescent="0.2">
      <c r="E5839" s="95"/>
      <c r="F5839" s="95"/>
      <c r="G5839" s="95"/>
      <c r="H5839" s="95"/>
    </row>
    <row r="5840" spans="5:8" x14ac:dyDescent="0.2">
      <c r="E5840" s="95"/>
      <c r="F5840" s="95"/>
      <c r="G5840" s="95"/>
      <c r="H5840" s="95"/>
    </row>
    <row r="5841" spans="5:8" x14ac:dyDescent="0.2">
      <c r="E5841" s="95"/>
      <c r="F5841" s="95"/>
      <c r="G5841" s="95"/>
      <c r="H5841" s="95"/>
    </row>
    <row r="5842" spans="5:8" x14ac:dyDescent="0.2">
      <c r="E5842" s="95"/>
      <c r="F5842" s="95"/>
      <c r="G5842" s="95"/>
      <c r="H5842" s="95"/>
    </row>
    <row r="5843" spans="5:8" x14ac:dyDescent="0.2">
      <c r="E5843" s="95"/>
      <c r="F5843" s="95"/>
      <c r="G5843" s="95"/>
      <c r="H5843" s="95"/>
    </row>
    <row r="5844" spans="5:8" x14ac:dyDescent="0.2">
      <c r="E5844" s="95"/>
      <c r="F5844" s="95"/>
      <c r="G5844" s="95"/>
      <c r="H5844" s="95"/>
    </row>
    <row r="5845" spans="5:8" x14ac:dyDescent="0.2">
      <c r="E5845" s="95"/>
      <c r="F5845" s="95"/>
      <c r="G5845" s="95"/>
      <c r="H5845" s="95"/>
    </row>
    <row r="5846" spans="5:8" x14ac:dyDescent="0.2">
      <c r="E5846" s="95"/>
      <c r="F5846" s="95"/>
      <c r="G5846" s="95"/>
      <c r="H5846" s="95"/>
    </row>
    <row r="5847" spans="5:8" x14ac:dyDescent="0.2">
      <c r="E5847" s="95"/>
      <c r="F5847" s="95"/>
      <c r="G5847" s="95"/>
      <c r="H5847" s="95"/>
    </row>
    <row r="5848" spans="5:8" x14ac:dyDescent="0.2">
      <c r="E5848" s="95"/>
      <c r="F5848" s="95"/>
      <c r="G5848" s="95"/>
      <c r="H5848" s="95"/>
    </row>
    <row r="5849" spans="5:8" x14ac:dyDescent="0.2">
      <c r="E5849" s="95"/>
      <c r="F5849" s="95"/>
      <c r="G5849" s="95"/>
      <c r="H5849" s="95"/>
    </row>
    <row r="5850" spans="5:8" x14ac:dyDescent="0.2">
      <c r="E5850" s="95"/>
      <c r="F5850" s="95"/>
      <c r="G5850" s="95"/>
      <c r="H5850" s="95"/>
    </row>
    <row r="5851" spans="5:8" x14ac:dyDescent="0.2">
      <c r="E5851" s="95"/>
      <c r="F5851" s="95"/>
      <c r="G5851" s="95"/>
      <c r="H5851" s="95"/>
    </row>
    <row r="5852" spans="5:8" x14ac:dyDescent="0.2">
      <c r="E5852" s="95"/>
      <c r="F5852" s="95"/>
      <c r="G5852" s="95"/>
      <c r="H5852" s="95"/>
    </row>
    <row r="5853" spans="5:8" x14ac:dyDescent="0.2">
      <c r="E5853" s="95"/>
      <c r="F5853" s="95"/>
      <c r="G5853" s="95"/>
      <c r="H5853" s="95"/>
    </row>
    <row r="5854" spans="5:8" x14ac:dyDescent="0.2">
      <c r="E5854" s="95"/>
      <c r="F5854" s="95"/>
      <c r="G5854" s="95"/>
      <c r="H5854" s="95"/>
    </row>
    <row r="5855" spans="5:8" x14ac:dyDescent="0.2">
      <c r="E5855" s="95"/>
      <c r="F5855" s="95"/>
      <c r="G5855" s="95"/>
      <c r="H5855" s="95"/>
    </row>
    <row r="5856" spans="5:8" x14ac:dyDescent="0.2">
      <c r="E5856" s="95"/>
      <c r="F5856" s="95"/>
      <c r="G5856" s="95"/>
      <c r="H5856" s="95"/>
    </row>
    <row r="5857" spans="5:8" x14ac:dyDescent="0.2">
      <c r="E5857" s="95"/>
      <c r="F5857" s="95"/>
      <c r="G5857" s="95"/>
      <c r="H5857" s="95"/>
    </row>
    <row r="5858" spans="5:8" x14ac:dyDescent="0.2">
      <c r="E5858" s="95"/>
      <c r="F5858" s="95"/>
      <c r="G5858" s="95"/>
      <c r="H5858" s="95"/>
    </row>
    <row r="5859" spans="5:8" x14ac:dyDescent="0.2">
      <c r="E5859" s="95"/>
      <c r="F5859" s="95"/>
      <c r="G5859" s="95"/>
      <c r="H5859" s="95"/>
    </row>
    <row r="5860" spans="5:8" x14ac:dyDescent="0.2">
      <c r="E5860" s="95"/>
      <c r="F5860" s="95"/>
      <c r="G5860" s="95"/>
      <c r="H5860" s="95"/>
    </row>
    <row r="5861" spans="5:8" x14ac:dyDescent="0.2">
      <c r="E5861" s="95"/>
      <c r="F5861" s="95"/>
      <c r="G5861" s="95"/>
      <c r="H5861" s="95"/>
    </row>
    <row r="5862" spans="5:8" x14ac:dyDescent="0.2">
      <c r="E5862" s="95"/>
      <c r="F5862" s="95"/>
      <c r="G5862" s="95"/>
      <c r="H5862" s="95"/>
    </row>
    <row r="5863" spans="5:8" x14ac:dyDescent="0.2">
      <c r="E5863" s="95"/>
      <c r="F5863" s="95"/>
      <c r="G5863" s="95"/>
      <c r="H5863" s="95"/>
    </row>
    <row r="5864" spans="5:8" x14ac:dyDescent="0.2">
      <c r="E5864" s="95"/>
      <c r="F5864" s="95"/>
      <c r="G5864" s="95"/>
      <c r="H5864" s="95"/>
    </row>
    <row r="5865" spans="5:8" x14ac:dyDescent="0.2">
      <c r="E5865" s="95"/>
      <c r="F5865" s="95"/>
      <c r="G5865" s="95"/>
      <c r="H5865" s="95"/>
    </row>
    <row r="5866" spans="5:8" x14ac:dyDescent="0.2">
      <c r="E5866" s="95"/>
      <c r="F5866" s="95"/>
      <c r="G5866" s="95"/>
      <c r="H5866" s="95"/>
    </row>
    <row r="5867" spans="5:8" x14ac:dyDescent="0.2">
      <c r="E5867" s="95"/>
      <c r="F5867" s="95"/>
      <c r="G5867" s="95"/>
      <c r="H5867" s="95"/>
    </row>
    <row r="5868" spans="5:8" x14ac:dyDescent="0.2">
      <c r="E5868" s="95"/>
      <c r="F5868" s="95"/>
      <c r="G5868" s="95"/>
      <c r="H5868" s="95"/>
    </row>
    <row r="5869" spans="5:8" x14ac:dyDescent="0.2">
      <c r="E5869" s="95"/>
      <c r="F5869" s="95"/>
      <c r="G5869" s="95"/>
      <c r="H5869" s="95"/>
    </row>
    <row r="5870" spans="5:8" x14ac:dyDescent="0.2">
      <c r="E5870" s="95"/>
      <c r="F5870" s="95"/>
      <c r="G5870" s="95"/>
      <c r="H5870" s="95"/>
    </row>
    <row r="5871" spans="5:8" x14ac:dyDescent="0.2">
      <c r="E5871" s="95"/>
      <c r="F5871" s="95"/>
      <c r="G5871" s="95"/>
      <c r="H5871" s="95"/>
    </row>
    <row r="5872" spans="5:8" x14ac:dyDescent="0.2">
      <c r="E5872" s="95"/>
      <c r="F5872" s="95"/>
      <c r="G5872" s="95"/>
      <c r="H5872" s="95"/>
    </row>
    <row r="5873" spans="5:8" x14ac:dyDescent="0.2">
      <c r="E5873" s="95"/>
      <c r="F5873" s="95"/>
      <c r="G5873" s="95"/>
      <c r="H5873" s="95"/>
    </row>
    <row r="5874" spans="5:8" x14ac:dyDescent="0.2">
      <c r="E5874" s="95"/>
      <c r="F5874" s="95"/>
      <c r="G5874" s="95"/>
      <c r="H5874" s="95"/>
    </row>
    <row r="5875" spans="5:8" x14ac:dyDescent="0.2">
      <c r="E5875" s="95"/>
      <c r="F5875" s="95"/>
      <c r="G5875" s="95"/>
      <c r="H5875" s="95"/>
    </row>
    <row r="5876" spans="5:8" x14ac:dyDescent="0.2">
      <c r="E5876" s="95"/>
      <c r="F5876" s="95"/>
      <c r="G5876" s="95"/>
      <c r="H5876" s="95"/>
    </row>
    <row r="5877" spans="5:8" x14ac:dyDescent="0.2">
      <c r="E5877" s="95"/>
      <c r="F5877" s="95"/>
      <c r="G5877" s="95"/>
      <c r="H5877" s="95"/>
    </row>
    <row r="5878" spans="5:8" x14ac:dyDescent="0.2">
      <c r="E5878" s="95"/>
      <c r="F5878" s="95"/>
      <c r="G5878" s="95"/>
      <c r="H5878" s="95"/>
    </row>
    <row r="5879" spans="5:8" x14ac:dyDescent="0.2">
      <c r="E5879" s="95"/>
      <c r="F5879" s="95"/>
      <c r="G5879" s="95"/>
      <c r="H5879" s="95"/>
    </row>
    <row r="5880" spans="5:8" x14ac:dyDescent="0.2">
      <c r="E5880" s="95"/>
      <c r="F5880" s="95"/>
      <c r="G5880" s="95"/>
      <c r="H5880" s="95"/>
    </row>
    <row r="5881" spans="5:8" x14ac:dyDescent="0.2">
      <c r="E5881" s="95"/>
      <c r="F5881" s="95"/>
      <c r="G5881" s="95"/>
      <c r="H5881" s="95"/>
    </row>
    <row r="5882" spans="5:8" x14ac:dyDescent="0.2">
      <c r="E5882" s="95"/>
      <c r="F5882" s="95"/>
      <c r="G5882" s="95"/>
      <c r="H5882" s="95"/>
    </row>
    <row r="5883" spans="5:8" x14ac:dyDescent="0.2">
      <c r="E5883" s="95"/>
      <c r="F5883" s="95"/>
      <c r="G5883" s="95"/>
      <c r="H5883" s="95"/>
    </row>
    <row r="5884" spans="5:8" x14ac:dyDescent="0.2">
      <c r="E5884" s="95"/>
      <c r="F5884" s="95"/>
      <c r="G5884" s="95"/>
      <c r="H5884" s="95"/>
    </row>
    <row r="5885" spans="5:8" x14ac:dyDescent="0.2">
      <c r="E5885" s="95"/>
      <c r="F5885" s="95"/>
      <c r="G5885" s="95"/>
      <c r="H5885" s="95"/>
    </row>
    <row r="5886" spans="5:8" x14ac:dyDescent="0.2">
      <c r="E5886" s="95"/>
      <c r="F5886" s="95"/>
      <c r="G5886" s="95"/>
      <c r="H5886" s="95"/>
    </row>
    <row r="5887" spans="5:8" x14ac:dyDescent="0.2">
      <c r="E5887" s="95"/>
      <c r="F5887" s="95"/>
      <c r="G5887" s="95"/>
      <c r="H5887" s="95"/>
    </row>
    <row r="5888" spans="5:8" x14ac:dyDescent="0.2">
      <c r="E5888" s="95"/>
      <c r="F5888" s="95"/>
      <c r="G5888" s="95"/>
      <c r="H5888" s="95"/>
    </row>
    <row r="5889" spans="5:8" x14ac:dyDescent="0.2">
      <c r="E5889" s="95"/>
      <c r="F5889" s="95"/>
      <c r="G5889" s="95"/>
      <c r="H5889" s="95"/>
    </row>
    <row r="5890" spans="5:8" x14ac:dyDescent="0.2">
      <c r="E5890" s="95"/>
      <c r="F5890" s="95"/>
      <c r="G5890" s="95"/>
      <c r="H5890" s="95"/>
    </row>
    <row r="5891" spans="5:8" x14ac:dyDescent="0.2">
      <c r="E5891" s="95"/>
      <c r="F5891" s="95"/>
      <c r="G5891" s="95"/>
      <c r="H5891" s="95"/>
    </row>
    <row r="5892" spans="5:8" x14ac:dyDescent="0.2">
      <c r="E5892" s="95"/>
      <c r="F5892" s="95"/>
      <c r="G5892" s="95"/>
      <c r="H5892" s="95"/>
    </row>
    <row r="5893" spans="5:8" x14ac:dyDescent="0.2">
      <c r="E5893" s="95"/>
      <c r="F5893" s="95"/>
      <c r="G5893" s="95"/>
      <c r="H5893" s="95"/>
    </row>
    <row r="5894" spans="5:8" x14ac:dyDescent="0.2">
      <c r="E5894" s="95"/>
      <c r="F5894" s="95"/>
      <c r="G5894" s="95"/>
      <c r="H5894" s="95"/>
    </row>
    <row r="5895" spans="5:8" x14ac:dyDescent="0.2">
      <c r="E5895" s="95"/>
      <c r="F5895" s="95"/>
      <c r="G5895" s="95"/>
      <c r="H5895" s="95"/>
    </row>
    <row r="5896" spans="5:8" x14ac:dyDescent="0.2">
      <c r="E5896" s="95"/>
      <c r="F5896" s="95"/>
      <c r="G5896" s="95"/>
      <c r="H5896" s="95"/>
    </row>
    <row r="5897" spans="5:8" x14ac:dyDescent="0.2">
      <c r="E5897" s="95"/>
      <c r="F5897" s="95"/>
      <c r="G5897" s="95"/>
      <c r="H5897" s="95"/>
    </row>
    <row r="5898" spans="5:8" x14ac:dyDescent="0.2">
      <c r="E5898" s="95"/>
      <c r="F5898" s="95"/>
      <c r="G5898" s="95"/>
      <c r="H5898" s="95"/>
    </row>
    <row r="5899" spans="5:8" x14ac:dyDescent="0.2">
      <c r="E5899" s="95"/>
      <c r="F5899" s="95"/>
      <c r="G5899" s="95"/>
      <c r="H5899" s="95"/>
    </row>
    <row r="5900" spans="5:8" x14ac:dyDescent="0.2">
      <c r="E5900" s="95"/>
      <c r="F5900" s="95"/>
      <c r="G5900" s="95"/>
      <c r="H5900" s="95"/>
    </row>
    <row r="5901" spans="5:8" x14ac:dyDescent="0.2">
      <c r="E5901" s="95"/>
      <c r="F5901" s="95"/>
      <c r="G5901" s="95"/>
      <c r="H5901" s="95"/>
    </row>
    <row r="5902" spans="5:8" x14ac:dyDescent="0.2">
      <c r="E5902" s="95"/>
      <c r="F5902" s="95"/>
      <c r="G5902" s="95"/>
      <c r="H5902" s="95"/>
    </row>
    <row r="5903" spans="5:8" x14ac:dyDescent="0.2">
      <c r="E5903" s="95"/>
      <c r="F5903" s="95"/>
      <c r="G5903" s="95"/>
      <c r="H5903" s="95"/>
    </row>
    <row r="5904" spans="5:8" x14ac:dyDescent="0.2">
      <c r="E5904" s="95"/>
      <c r="F5904" s="95"/>
      <c r="G5904" s="95"/>
      <c r="H5904" s="95"/>
    </row>
    <row r="5905" spans="5:8" x14ac:dyDescent="0.2">
      <c r="E5905" s="95"/>
      <c r="F5905" s="95"/>
      <c r="G5905" s="95"/>
      <c r="H5905" s="95"/>
    </row>
    <row r="5906" spans="5:8" x14ac:dyDescent="0.2">
      <c r="E5906" s="95"/>
      <c r="F5906" s="95"/>
      <c r="G5906" s="95"/>
      <c r="H5906" s="95"/>
    </row>
    <row r="5907" spans="5:8" x14ac:dyDescent="0.2">
      <c r="E5907" s="95"/>
      <c r="F5907" s="95"/>
      <c r="G5907" s="95"/>
      <c r="H5907" s="95"/>
    </row>
    <row r="5908" spans="5:8" x14ac:dyDescent="0.2">
      <c r="E5908" s="95"/>
      <c r="F5908" s="95"/>
      <c r="G5908" s="95"/>
      <c r="H5908" s="95"/>
    </row>
    <row r="5909" spans="5:8" x14ac:dyDescent="0.2">
      <c r="E5909" s="95"/>
      <c r="F5909" s="95"/>
      <c r="G5909" s="95"/>
      <c r="H5909" s="95"/>
    </row>
    <row r="5910" spans="5:8" x14ac:dyDescent="0.2">
      <c r="E5910" s="95"/>
      <c r="F5910" s="95"/>
      <c r="G5910" s="95"/>
      <c r="H5910" s="95"/>
    </row>
    <row r="5911" spans="5:8" x14ac:dyDescent="0.2">
      <c r="E5911" s="95"/>
      <c r="F5911" s="95"/>
      <c r="G5911" s="95"/>
      <c r="H5911" s="95"/>
    </row>
    <row r="5912" spans="5:8" x14ac:dyDescent="0.2">
      <c r="E5912" s="95"/>
      <c r="F5912" s="95"/>
      <c r="G5912" s="95"/>
      <c r="H5912" s="95"/>
    </row>
    <row r="5913" spans="5:8" x14ac:dyDescent="0.2">
      <c r="E5913" s="95"/>
      <c r="F5913" s="95"/>
      <c r="G5913" s="95"/>
      <c r="H5913" s="95"/>
    </row>
    <row r="5914" spans="5:8" x14ac:dyDescent="0.2">
      <c r="E5914" s="95"/>
      <c r="F5914" s="95"/>
      <c r="G5914" s="95"/>
      <c r="H5914" s="95"/>
    </row>
    <row r="5915" spans="5:8" x14ac:dyDescent="0.2">
      <c r="E5915" s="95"/>
      <c r="F5915" s="95"/>
      <c r="G5915" s="95"/>
      <c r="H5915" s="95"/>
    </row>
    <row r="5916" spans="5:8" x14ac:dyDescent="0.2">
      <c r="E5916" s="95"/>
      <c r="F5916" s="95"/>
      <c r="G5916" s="95"/>
      <c r="H5916" s="95"/>
    </row>
    <row r="5917" spans="5:8" x14ac:dyDescent="0.2">
      <c r="E5917" s="95"/>
      <c r="F5917" s="95"/>
      <c r="G5917" s="95"/>
      <c r="H5917" s="95"/>
    </row>
    <row r="5918" spans="5:8" x14ac:dyDescent="0.2">
      <c r="E5918" s="95"/>
      <c r="F5918" s="95"/>
      <c r="G5918" s="95"/>
      <c r="H5918" s="95"/>
    </row>
    <row r="5919" spans="5:8" x14ac:dyDescent="0.2">
      <c r="E5919" s="95"/>
      <c r="F5919" s="95"/>
      <c r="G5919" s="95"/>
      <c r="H5919" s="95"/>
    </row>
    <row r="5920" spans="5:8" x14ac:dyDescent="0.2">
      <c r="E5920" s="95"/>
      <c r="F5920" s="95"/>
      <c r="G5920" s="95"/>
      <c r="H5920" s="95"/>
    </row>
    <row r="5921" spans="5:8" x14ac:dyDescent="0.2">
      <c r="E5921" s="95"/>
      <c r="F5921" s="95"/>
      <c r="G5921" s="95"/>
      <c r="H5921" s="95"/>
    </row>
    <row r="5922" spans="5:8" x14ac:dyDescent="0.2">
      <c r="E5922" s="95"/>
      <c r="F5922" s="95"/>
      <c r="G5922" s="95"/>
      <c r="H5922" s="95"/>
    </row>
    <row r="5923" spans="5:8" x14ac:dyDescent="0.2">
      <c r="E5923" s="95"/>
      <c r="F5923" s="95"/>
      <c r="G5923" s="95"/>
      <c r="H5923" s="95"/>
    </row>
    <row r="5924" spans="5:8" x14ac:dyDescent="0.2">
      <c r="E5924" s="95"/>
      <c r="F5924" s="95"/>
      <c r="G5924" s="95"/>
      <c r="H5924" s="95"/>
    </row>
    <row r="5925" spans="5:8" x14ac:dyDescent="0.2">
      <c r="E5925" s="95"/>
      <c r="F5925" s="95"/>
      <c r="G5925" s="95"/>
      <c r="H5925" s="95"/>
    </row>
    <row r="5926" spans="5:8" x14ac:dyDescent="0.2">
      <c r="E5926" s="95"/>
      <c r="F5926" s="95"/>
      <c r="G5926" s="95"/>
      <c r="H5926" s="95"/>
    </row>
    <row r="5927" spans="5:8" x14ac:dyDescent="0.2">
      <c r="E5927" s="95"/>
      <c r="F5927" s="95"/>
      <c r="G5927" s="95"/>
      <c r="H5927" s="95"/>
    </row>
    <row r="5928" spans="5:8" x14ac:dyDescent="0.2">
      <c r="E5928" s="95"/>
      <c r="F5928" s="95"/>
      <c r="G5928" s="95"/>
      <c r="H5928" s="95"/>
    </row>
    <row r="5929" spans="5:8" x14ac:dyDescent="0.2">
      <c r="E5929" s="95"/>
      <c r="F5929" s="95"/>
      <c r="G5929" s="95"/>
      <c r="H5929" s="95"/>
    </row>
    <row r="5930" spans="5:8" x14ac:dyDescent="0.2">
      <c r="E5930" s="95"/>
      <c r="F5930" s="95"/>
      <c r="G5930" s="95"/>
      <c r="H5930" s="95"/>
    </row>
    <row r="5931" spans="5:8" x14ac:dyDescent="0.2">
      <c r="E5931" s="95"/>
      <c r="F5931" s="95"/>
      <c r="G5931" s="95"/>
      <c r="H5931" s="95"/>
    </row>
    <row r="5932" spans="5:8" x14ac:dyDescent="0.2">
      <c r="E5932" s="95"/>
      <c r="F5932" s="95"/>
      <c r="G5932" s="95"/>
      <c r="H5932" s="95"/>
    </row>
    <row r="5933" spans="5:8" x14ac:dyDescent="0.2">
      <c r="E5933" s="95"/>
      <c r="F5933" s="95"/>
      <c r="G5933" s="95"/>
      <c r="H5933" s="95"/>
    </row>
    <row r="5934" spans="5:8" x14ac:dyDescent="0.2">
      <c r="E5934" s="95"/>
      <c r="F5934" s="95"/>
      <c r="G5934" s="95"/>
      <c r="H5934" s="95"/>
    </row>
    <row r="5935" spans="5:8" x14ac:dyDescent="0.2">
      <c r="E5935" s="95"/>
      <c r="F5935" s="95"/>
      <c r="G5935" s="95"/>
      <c r="H5935" s="95"/>
    </row>
    <row r="5936" spans="5:8" x14ac:dyDescent="0.2">
      <c r="E5936" s="95"/>
      <c r="F5936" s="95"/>
      <c r="G5936" s="95"/>
      <c r="H5936" s="95"/>
    </row>
    <row r="5937" spans="5:8" x14ac:dyDescent="0.2">
      <c r="E5937" s="95"/>
      <c r="F5937" s="95"/>
      <c r="G5937" s="95"/>
      <c r="H5937" s="95"/>
    </row>
    <row r="5938" spans="5:8" x14ac:dyDescent="0.2">
      <c r="E5938" s="95"/>
      <c r="F5938" s="95"/>
      <c r="G5938" s="95"/>
      <c r="H5938" s="95"/>
    </row>
    <row r="5939" spans="5:8" x14ac:dyDescent="0.2">
      <c r="E5939" s="95"/>
      <c r="F5939" s="95"/>
      <c r="G5939" s="95"/>
      <c r="H5939" s="95"/>
    </row>
    <row r="5940" spans="5:8" x14ac:dyDescent="0.2">
      <c r="E5940" s="95"/>
      <c r="F5940" s="95"/>
      <c r="G5940" s="95"/>
      <c r="H5940" s="95"/>
    </row>
    <row r="5941" spans="5:8" x14ac:dyDescent="0.2">
      <c r="E5941" s="95"/>
      <c r="F5941" s="95"/>
      <c r="G5941" s="95"/>
      <c r="H5941" s="95"/>
    </row>
    <row r="5942" spans="5:8" x14ac:dyDescent="0.2">
      <c r="E5942" s="95"/>
      <c r="F5942" s="95"/>
      <c r="G5942" s="95"/>
      <c r="H5942" s="95"/>
    </row>
    <row r="5943" spans="5:8" x14ac:dyDescent="0.2">
      <c r="E5943" s="95"/>
      <c r="F5943" s="95"/>
      <c r="G5943" s="95"/>
      <c r="H5943" s="95"/>
    </row>
    <row r="5944" spans="5:8" x14ac:dyDescent="0.2">
      <c r="E5944" s="95"/>
      <c r="F5944" s="95"/>
      <c r="G5944" s="95"/>
      <c r="H5944" s="95"/>
    </row>
    <row r="5945" spans="5:8" x14ac:dyDescent="0.2">
      <c r="E5945" s="95"/>
      <c r="F5945" s="95"/>
      <c r="G5945" s="95"/>
      <c r="H5945" s="95"/>
    </row>
    <row r="5946" spans="5:8" x14ac:dyDescent="0.2">
      <c r="E5946" s="95"/>
      <c r="F5946" s="95"/>
      <c r="G5946" s="95"/>
      <c r="H5946" s="95"/>
    </row>
    <row r="5947" spans="5:8" x14ac:dyDescent="0.2">
      <c r="E5947" s="95"/>
      <c r="F5947" s="95"/>
      <c r="G5947" s="95"/>
      <c r="H5947" s="95"/>
    </row>
    <row r="5948" spans="5:8" x14ac:dyDescent="0.2">
      <c r="E5948" s="95"/>
      <c r="F5948" s="95"/>
      <c r="G5948" s="95"/>
      <c r="H5948" s="95"/>
    </row>
    <row r="5949" spans="5:8" x14ac:dyDescent="0.2">
      <c r="E5949" s="95"/>
      <c r="F5949" s="95"/>
      <c r="G5949" s="95"/>
      <c r="H5949" s="95"/>
    </row>
    <row r="5950" spans="5:8" x14ac:dyDescent="0.2">
      <c r="E5950" s="95"/>
      <c r="F5950" s="95"/>
      <c r="G5950" s="95"/>
      <c r="H5950" s="95"/>
    </row>
    <row r="5951" spans="5:8" x14ac:dyDescent="0.2">
      <c r="E5951" s="95"/>
      <c r="F5951" s="95"/>
      <c r="G5951" s="95"/>
      <c r="H5951" s="95"/>
    </row>
    <row r="5952" spans="5:8" x14ac:dyDescent="0.2">
      <c r="E5952" s="95"/>
      <c r="F5952" s="95"/>
      <c r="G5952" s="95"/>
      <c r="H5952" s="95"/>
    </row>
    <row r="5953" spans="5:8" x14ac:dyDescent="0.2">
      <c r="E5953" s="95"/>
      <c r="F5953" s="95"/>
      <c r="G5953" s="95"/>
      <c r="H5953" s="95"/>
    </row>
    <row r="5954" spans="5:8" x14ac:dyDescent="0.2">
      <c r="E5954" s="95"/>
      <c r="F5954" s="95"/>
      <c r="G5954" s="95"/>
      <c r="H5954" s="95"/>
    </row>
    <row r="5955" spans="5:8" x14ac:dyDescent="0.2">
      <c r="E5955" s="95"/>
      <c r="F5955" s="95"/>
      <c r="G5955" s="95"/>
      <c r="H5955" s="95"/>
    </row>
    <row r="5956" spans="5:8" x14ac:dyDescent="0.2">
      <c r="E5956" s="95"/>
      <c r="F5956" s="95"/>
      <c r="G5956" s="95"/>
      <c r="H5956" s="95"/>
    </row>
    <row r="5957" spans="5:8" x14ac:dyDescent="0.2">
      <c r="E5957" s="95"/>
      <c r="F5957" s="95"/>
      <c r="G5957" s="95"/>
      <c r="H5957" s="95"/>
    </row>
    <row r="5958" spans="5:8" x14ac:dyDescent="0.2">
      <c r="E5958" s="95"/>
      <c r="F5958" s="95"/>
      <c r="G5958" s="95"/>
      <c r="H5958" s="95"/>
    </row>
    <row r="5959" spans="5:8" x14ac:dyDescent="0.2">
      <c r="E5959" s="95"/>
      <c r="F5959" s="95"/>
      <c r="G5959" s="95"/>
      <c r="H5959" s="95"/>
    </row>
    <row r="5960" spans="5:8" x14ac:dyDescent="0.2">
      <c r="E5960" s="95"/>
      <c r="F5960" s="95"/>
      <c r="G5960" s="95"/>
      <c r="H5960" s="95"/>
    </row>
    <row r="5961" spans="5:8" x14ac:dyDescent="0.2">
      <c r="E5961" s="95"/>
      <c r="F5961" s="95"/>
      <c r="G5961" s="95"/>
      <c r="H5961" s="95"/>
    </row>
    <row r="5962" spans="5:8" x14ac:dyDescent="0.2">
      <c r="E5962" s="95"/>
      <c r="F5962" s="95"/>
      <c r="G5962" s="95"/>
      <c r="H5962" s="95"/>
    </row>
    <row r="5963" spans="5:8" x14ac:dyDescent="0.2">
      <c r="E5963" s="95"/>
      <c r="F5963" s="95"/>
      <c r="G5963" s="95"/>
      <c r="H5963" s="95"/>
    </row>
    <row r="5964" spans="5:8" x14ac:dyDescent="0.2">
      <c r="E5964" s="95"/>
      <c r="F5964" s="95"/>
      <c r="G5964" s="95"/>
      <c r="H5964" s="95"/>
    </row>
    <row r="5965" spans="5:8" x14ac:dyDescent="0.2">
      <c r="E5965" s="95"/>
      <c r="F5965" s="95"/>
      <c r="G5965" s="95"/>
      <c r="H5965" s="95"/>
    </row>
    <row r="5966" spans="5:8" x14ac:dyDescent="0.2">
      <c r="E5966" s="95"/>
      <c r="F5966" s="95"/>
      <c r="G5966" s="95"/>
      <c r="H5966" s="95"/>
    </row>
    <row r="5967" spans="5:8" x14ac:dyDescent="0.2">
      <c r="E5967" s="95"/>
      <c r="F5967" s="95"/>
      <c r="G5967" s="95"/>
      <c r="H5967" s="95"/>
    </row>
    <row r="5968" spans="5:8" x14ac:dyDescent="0.2">
      <c r="E5968" s="95"/>
      <c r="F5968" s="95"/>
      <c r="G5968" s="95"/>
      <c r="H5968" s="95"/>
    </row>
    <row r="5969" spans="5:8" x14ac:dyDescent="0.2">
      <c r="E5969" s="95"/>
      <c r="F5969" s="95"/>
      <c r="G5969" s="95"/>
      <c r="H5969" s="95"/>
    </row>
    <row r="5970" spans="5:8" x14ac:dyDescent="0.2">
      <c r="E5970" s="95"/>
      <c r="F5970" s="95"/>
      <c r="G5970" s="95"/>
      <c r="H5970" s="95"/>
    </row>
    <row r="5971" spans="5:8" x14ac:dyDescent="0.2">
      <c r="E5971" s="95"/>
      <c r="F5971" s="95"/>
      <c r="G5971" s="95"/>
      <c r="H5971" s="95"/>
    </row>
    <row r="5972" spans="5:8" x14ac:dyDescent="0.2">
      <c r="E5972" s="95"/>
      <c r="F5972" s="95"/>
      <c r="G5972" s="95"/>
      <c r="H5972" s="95"/>
    </row>
    <row r="5973" spans="5:8" x14ac:dyDescent="0.2">
      <c r="E5973" s="95"/>
      <c r="F5973" s="95"/>
      <c r="G5973" s="95"/>
      <c r="H5973" s="95"/>
    </row>
    <row r="5974" spans="5:8" x14ac:dyDescent="0.2">
      <c r="E5974" s="95"/>
      <c r="F5974" s="95"/>
      <c r="G5974" s="95"/>
      <c r="H5974" s="95"/>
    </row>
    <row r="5975" spans="5:8" x14ac:dyDescent="0.2">
      <c r="E5975" s="95"/>
      <c r="F5975" s="95"/>
      <c r="G5975" s="95"/>
      <c r="H5975" s="95"/>
    </row>
    <row r="5976" spans="5:8" x14ac:dyDescent="0.2">
      <c r="E5976" s="95"/>
      <c r="F5976" s="95"/>
      <c r="G5976" s="95"/>
      <c r="H5976" s="95"/>
    </row>
    <row r="5977" spans="5:8" x14ac:dyDescent="0.2">
      <c r="E5977" s="95"/>
      <c r="F5977" s="95"/>
      <c r="G5977" s="95"/>
      <c r="H5977" s="95"/>
    </row>
    <row r="5978" spans="5:8" x14ac:dyDescent="0.2">
      <c r="E5978" s="95"/>
      <c r="F5978" s="95"/>
      <c r="G5978" s="95"/>
      <c r="H5978" s="95"/>
    </row>
    <row r="5979" spans="5:8" x14ac:dyDescent="0.2">
      <c r="E5979" s="95"/>
      <c r="F5979" s="95"/>
      <c r="G5979" s="95"/>
      <c r="H5979" s="95"/>
    </row>
    <row r="5980" spans="5:8" x14ac:dyDescent="0.2">
      <c r="E5980" s="95"/>
      <c r="F5980" s="95"/>
      <c r="G5980" s="95"/>
      <c r="H5980" s="95"/>
    </row>
    <row r="5981" spans="5:8" x14ac:dyDescent="0.2">
      <c r="E5981" s="95"/>
      <c r="F5981" s="95"/>
      <c r="G5981" s="95"/>
      <c r="H5981" s="95"/>
    </row>
    <row r="5982" spans="5:8" x14ac:dyDescent="0.2">
      <c r="E5982" s="95"/>
      <c r="F5982" s="95"/>
      <c r="G5982" s="95"/>
      <c r="H5982" s="95"/>
    </row>
    <row r="5983" spans="5:8" x14ac:dyDescent="0.2">
      <c r="E5983" s="95"/>
      <c r="F5983" s="95"/>
      <c r="G5983" s="95"/>
      <c r="H5983" s="95"/>
    </row>
    <row r="5984" spans="5:8" x14ac:dyDescent="0.2">
      <c r="E5984" s="95"/>
      <c r="F5984" s="95"/>
      <c r="G5984" s="95"/>
      <c r="H5984" s="95"/>
    </row>
    <row r="5985" spans="5:8" x14ac:dyDescent="0.2">
      <c r="E5985" s="95"/>
      <c r="F5985" s="95"/>
      <c r="G5985" s="95"/>
      <c r="H5985" s="95"/>
    </row>
    <row r="5986" spans="5:8" x14ac:dyDescent="0.2">
      <c r="E5986" s="95"/>
      <c r="F5986" s="95"/>
      <c r="G5986" s="95"/>
      <c r="H5986" s="95"/>
    </row>
    <row r="5987" spans="5:8" x14ac:dyDescent="0.2">
      <c r="E5987" s="95"/>
      <c r="F5987" s="95"/>
      <c r="G5987" s="95"/>
      <c r="H5987" s="95"/>
    </row>
    <row r="5988" spans="5:8" x14ac:dyDescent="0.2">
      <c r="E5988" s="95"/>
      <c r="F5988" s="95"/>
      <c r="G5988" s="95"/>
      <c r="H5988" s="95"/>
    </row>
    <row r="5989" spans="5:8" x14ac:dyDescent="0.2">
      <c r="E5989" s="95"/>
      <c r="F5989" s="95"/>
      <c r="G5989" s="95"/>
      <c r="H5989" s="95"/>
    </row>
    <row r="5990" spans="5:8" x14ac:dyDescent="0.2">
      <c r="E5990" s="95"/>
      <c r="F5990" s="95"/>
      <c r="G5990" s="95"/>
      <c r="H5990" s="95"/>
    </row>
    <row r="5991" spans="5:8" x14ac:dyDescent="0.2">
      <c r="E5991" s="95"/>
      <c r="F5991" s="95"/>
      <c r="G5991" s="95"/>
      <c r="H5991" s="95"/>
    </row>
    <row r="5992" spans="5:8" x14ac:dyDescent="0.2">
      <c r="E5992" s="95"/>
      <c r="F5992" s="95"/>
      <c r="G5992" s="95"/>
      <c r="H5992" s="95"/>
    </row>
    <row r="5993" spans="5:8" x14ac:dyDescent="0.2">
      <c r="E5993" s="95"/>
      <c r="F5993" s="95"/>
      <c r="G5993" s="95"/>
      <c r="H5993" s="95"/>
    </row>
    <row r="5994" spans="5:8" x14ac:dyDescent="0.2">
      <c r="E5994" s="95"/>
      <c r="F5994" s="95"/>
      <c r="G5994" s="95"/>
      <c r="H5994" s="95"/>
    </row>
    <row r="5995" spans="5:8" x14ac:dyDescent="0.2">
      <c r="E5995" s="95"/>
      <c r="F5995" s="95"/>
      <c r="G5995" s="95"/>
      <c r="H5995" s="95"/>
    </row>
    <row r="5996" spans="5:8" x14ac:dyDescent="0.2">
      <c r="E5996" s="95"/>
      <c r="F5996" s="95"/>
      <c r="G5996" s="95"/>
      <c r="H5996" s="95"/>
    </row>
    <row r="5997" spans="5:8" x14ac:dyDescent="0.2">
      <c r="E5997" s="95"/>
      <c r="F5997" s="95"/>
      <c r="G5997" s="95"/>
      <c r="H5997" s="95"/>
    </row>
    <row r="5998" spans="5:8" x14ac:dyDescent="0.2">
      <c r="E5998" s="95"/>
      <c r="F5998" s="95"/>
      <c r="G5998" s="95"/>
      <c r="H5998" s="95"/>
    </row>
    <row r="5999" spans="5:8" x14ac:dyDescent="0.2">
      <c r="E5999" s="95"/>
      <c r="F5999" s="95"/>
      <c r="G5999" s="95"/>
      <c r="H5999" s="95"/>
    </row>
    <row r="6000" spans="5:8" x14ac:dyDescent="0.2">
      <c r="E6000" s="95"/>
      <c r="F6000" s="95"/>
      <c r="G6000" s="95"/>
      <c r="H6000" s="95"/>
    </row>
    <row r="6001" spans="5:8" x14ac:dyDescent="0.2">
      <c r="E6001" s="95"/>
      <c r="F6001" s="95"/>
      <c r="G6001" s="95"/>
      <c r="H6001" s="95"/>
    </row>
    <row r="6002" spans="5:8" x14ac:dyDescent="0.2">
      <c r="E6002" s="95"/>
      <c r="F6002" s="95"/>
      <c r="G6002" s="95"/>
      <c r="H6002" s="95"/>
    </row>
    <row r="6003" spans="5:8" x14ac:dyDescent="0.2">
      <c r="E6003" s="95"/>
      <c r="F6003" s="95"/>
      <c r="G6003" s="95"/>
      <c r="H6003" s="95"/>
    </row>
    <row r="6004" spans="5:8" x14ac:dyDescent="0.2">
      <c r="E6004" s="95"/>
      <c r="F6004" s="95"/>
      <c r="G6004" s="95"/>
      <c r="H6004" s="95"/>
    </row>
    <row r="6005" spans="5:8" x14ac:dyDescent="0.2">
      <c r="E6005" s="95"/>
      <c r="F6005" s="95"/>
      <c r="G6005" s="95"/>
      <c r="H6005" s="95"/>
    </row>
    <row r="6006" spans="5:8" x14ac:dyDescent="0.2">
      <c r="E6006" s="95"/>
      <c r="F6006" s="95"/>
      <c r="G6006" s="95"/>
      <c r="H6006" s="95"/>
    </row>
    <row r="6007" spans="5:8" x14ac:dyDescent="0.2">
      <c r="E6007" s="95"/>
      <c r="F6007" s="95"/>
      <c r="G6007" s="95"/>
      <c r="H6007" s="95"/>
    </row>
    <row r="6008" spans="5:8" x14ac:dyDescent="0.2">
      <c r="E6008" s="95"/>
      <c r="F6008" s="95"/>
      <c r="G6008" s="95"/>
      <c r="H6008" s="95"/>
    </row>
    <row r="6009" spans="5:8" x14ac:dyDescent="0.2">
      <c r="E6009" s="95"/>
      <c r="F6009" s="95"/>
      <c r="G6009" s="95"/>
      <c r="H6009" s="95"/>
    </row>
    <row r="6010" spans="5:8" x14ac:dyDescent="0.2">
      <c r="E6010" s="95"/>
      <c r="F6010" s="95"/>
      <c r="G6010" s="95"/>
      <c r="H6010" s="95"/>
    </row>
    <row r="6011" spans="5:8" x14ac:dyDescent="0.2">
      <c r="E6011" s="95"/>
      <c r="F6011" s="95"/>
      <c r="G6011" s="95"/>
      <c r="H6011" s="95"/>
    </row>
    <row r="6012" spans="5:8" x14ac:dyDescent="0.2">
      <c r="E6012" s="95"/>
      <c r="F6012" s="95"/>
      <c r="G6012" s="95"/>
      <c r="H6012" s="95"/>
    </row>
    <row r="6013" spans="5:8" x14ac:dyDescent="0.2">
      <c r="E6013" s="95"/>
      <c r="F6013" s="95"/>
      <c r="G6013" s="95"/>
      <c r="H6013" s="95"/>
    </row>
    <row r="6014" spans="5:8" x14ac:dyDescent="0.2">
      <c r="E6014" s="95"/>
      <c r="F6014" s="95"/>
      <c r="G6014" s="95"/>
      <c r="H6014" s="95"/>
    </row>
    <row r="6015" spans="5:8" x14ac:dyDescent="0.2">
      <c r="E6015" s="95"/>
      <c r="F6015" s="95"/>
      <c r="G6015" s="95"/>
      <c r="H6015" s="95"/>
    </row>
    <row r="6016" spans="5:8" x14ac:dyDescent="0.2">
      <c r="E6016" s="95"/>
      <c r="F6016" s="95"/>
      <c r="G6016" s="95"/>
      <c r="H6016" s="95"/>
    </row>
    <row r="6017" spans="5:8" x14ac:dyDescent="0.2">
      <c r="E6017" s="95"/>
      <c r="F6017" s="95"/>
      <c r="G6017" s="95"/>
      <c r="H6017" s="95"/>
    </row>
    <row r="6018" spans="5:8" x14ac:dyDescent="0.2">
      <c r="E6018" s="95"/>
      <c r="F6018" s="95"/>
      <c r="G6018" s="95"/>
      <c r="H6018" s="95"/>
    </row>
    <row r="6019" spans="5:8" x14ac:dyDescent="0.2">
      <c r="E6019" s="95"/>
      <c r="F6019" s="95"/>
      <c r="G6019" s="95"/>
      <c r="H6019" s="95"/>
    </row>
    <row r="6020" spans="5:8" x14ac:dyDescent="0.2">
      <c r="E6020" s="95"/>
      <c r="F6020" s="95"/>
      <c r="G6020" s="95"/>
      <c r="H6020" s="95"/>
    </row>
    <row r="6021" spans="5:8" x14ac:dyDescent="0.2">
      <c r="E6021" s="95"/>
      <c r="F6021" s="95"/>
      <c r="G6021" s="95"/>
      <c r="H6021" s="95"/>
    </row>
    <row r="6022" spans="5:8" x14ac:dyDescent="0.2">
      <c r="E6022" s="95"/>
      <c r="F6022" s="95"/>
      <c r="G6022" s="95"/>
      <c r="H6022" s="95"/>
    </row>
    <row r="6023" spans="5:8" x14ac:dyDescent="0.2">
      <c r="E6023" s="95"/>
      <c r="F6023" s="95"/>
      <c r="G6023" s="95"/>
      <c r="H6023" s="95"/>
    </row>
    <row r="6024" spans="5:8" x14ac:dyDescent="0.2">
      <c r="E6024" s="95"/>
      <c r="F6024" s="95"/>
      <c r="G6024" s="95"/>
      <c r="H6024" s="95"/>
    </row>
    <row r="6025" spans="5:8" x14ac:dyDescent="0.2">
      <c r="E6025" s="95"/>
      <c r="F6025" s="95"/>
      <c r="G6025" s="95"/>
      <c r="H6025" s="95"/>
    </row>
    <row r="6026" spans="5:8" x14ac:dyDescent="0.2">
      <c r="E6026" s="95"/>
      <c r="F6026" s="95"/>
      <c r="G6026" s="95"/>
      <c r="H6026" s="95"/>
    </row>
    <row r="6027" spans="5:8" x14ac:dyDescent="0.2">
      <c r="E6027" s="95"/>
      <c r="F6027" s="95"/>
      <c r="G6027" s="95"/>
      <c r="H6027" s="95"/>
    </row>
    <row r="6028" spans="5:8" x14ac:dyDescent="0.2">
      <c r="E6028" s="95"/>
      <c r="F6028" s="95"/>
      <c r="G6028" s="95"/>
      <c r="H6028" s="95"/>
    </row>
    <row r="6029" spans="5:8" x14ac:dyDescent="0.2">
      <c r="E6029" s="95"/>
      <c r="F6029" s="95"/>
      <c r="G6029" s="95"/>
      <c r="H6029" s="95"/>
    </row>
    <row r="6030" spans="5:8" x14ac:dyDescent="0.2">
      <c r="E6030" s="95"/>
      <c r="F6030" s="95"/>
      <c r="G6030" s="95"/>
      <c r="H6030" s="95"/>
    </row>
    <row r="6031" spans="5:8" x14ac:dyDescent="0.2">
      <c r="E6031" s="95"/>
      <c r="F6031" s="95"/>
      <c r="G6031" s="95"/>
      <c r="H6031" s="95"/>
    </row>
    <row r="6032" spans="5:8" x14ac:dyDescent="0.2">
      <c r="E6032" s="95"/>
      <c r="F6032" s="95"/>
      <c r="G6032" s="95"/>
      <c r="H6032" s="95"/>
    </row>
    <row r="6033" spans="5:8" x14ac:dyDescent="0.2">
      <c r="E6033" s="95"/>
      <c r="F6033" s="95"/>
      <c r="G6033" s="95"/>
      <c r="H6033" s="95"/>
    </row>
    <row r="6034" spans="5:8" x14ac:dyDescent="0.2">
      <c r="E6034" s="95"/>
      <c r="F6034" s="95"/>
      <c r="G6034" s="95"/>
      <c r="H6034" s="95"/>
    </row>
    <row r="6035" spans="5:8" x14ac:dyDescent="0.2">
      <c r="E6035" s="95"/>
      <c r="F6035" s="95"/>
      <c r="G6035" s="95"/>
      <c r="H6035" s="95"/>
    </row>
    <row r="6036" spans="5:8" x14ac:dyDescent="0.2">
      <c r="E6036" s="95"/>
      <c r="F6036" s="95"/>
      <c r="G6036" s="95"/>
      <c r="H6036" s="95"/>
    </row>
    <row r="6037" spans="5:8" x14ac:dyDescent="0.2">
      <c r="E6037" s="95"/>
      <c r="F6037" s="95"/>
      <c r="G6037" s="95"/>
      <c r="H6037" s="95"/>
    </row>
    <row r="6038" spans="5:8" x14ac:dyDescent="0.2">
      <c r="E6038" s="95"/>
      <c r="F6038" s="95"/>
      <c r="G6038" s="95"/>
      <c r="H6038" s="95"/>
    </row>
    <row r="6039" spans="5:8" x14ac:dyDescent="0.2">
      <c r="E6039" s="95"/>
      <c r="F6039" s="95"/>
      <c r="G6039" s="95"/>
      <c r="H6039" s="95"/>
    </row>
    <row r="6040" spans="5:8" x14ac:dyDescent="0.2">
      <c r="E6040" s="95"/>
      <c r="F6040" s="95"/>
      <c r="G6040" s="95"/>
      <c r="H6040" s="95"/>
    </row>
    <row r="6041" spans="5:8" x14ac:dyDescent="0.2">
      <c r="E6041" s="95"/>
      <c r="F6041" s="95"/>
      <c r="G6041" s="95"/>
      <c r="H6041" s="95"/>
    </row>
    <row r="6042" spans="5:8" x14ac:dyDescent="0.2">
      <c r="E6042" s="95"/>
      <c r="F6042" s="95"/>
      <c r="G6042" s="95"/>
      <c r="H6042" s="95"/>
    </row>
    <row r="6043" spans="5:8" x14ac:dyDescent="0.2">
      <c r="E6043" s="95"/>
      <c r="F6043" s="95"/>
      <c r="G6043" s="95"/>
      <c r="H6043" s="95"/>
    </row>
    <row r="6044" spans="5:8" x14ac:dyDescent="0.2">
      <c r="E6044" s="95"/>
      <c r="F6044" s="95"/>
      <c r="G6044" s="95"/>
      <c r="H6044" s="95"/>
    </row>
    <row r="6045" spans="5:8" x14ac:dyDescent="0.2">
      <c r="E6045" s="95"/>
      <c r="F6045" s="95"/>
      <c r="G6045" s="95"/>
      <c r="H6045" s="95"/>
    </row>
    <row r="6046" spans="5:8" x14ac:dyDescent="0.2">
      <c r="E6046" s="95"/>
      <c r="F6046" s="95"/>
      <c r="G6046" s="95"/>
      <c r="H6046" s="95"/>
    </row>
    <row r="6047" spans="5:8" x14ac:dyDescent="0.2">
      <c r="E6047" s="95"/>
      <c r="F6047" s="95"/>
      <c r="G6047" s="95"/>
      <c r="H6047" s="95"/>
    </row>
    <row r="6048" spans="5:8" x14ac:dyDescent="0.2">
      <c r="E6048" s="95"/>
      <c r="F6048" s="95"/>
      <c r="G6048" s="95"/>
      <c r="H6048" s="95"/>
    </row>
    <row r="6049" spans="5:8" x14ac:dyDescent="0.2">
      <c r="E6049" s="95"/>
      <c r="F6049" s="95"/>
      <c r="G6049" s="95"/>
      <c r="H6049" s="95"/>
    </row>
    <row r="6050" spans="5:8" x14ac:dyDescent="0.2">
      <c r="E6050" s="95"/>
      <c r="F6050" s="95"/>
      <c r="G6050" s="95"/>
      <c r="H6050" s="95"/>
    </row>
    <row r="6051" spans="5:8" x14ac:dyDescent="0.2">
      <c r="E6051" s="95"/>
      <c r="F6051" s="95"/>
      <c r="G6051" s="95"/>
      <c r="H6051" s="95"/>
    </row>
    <row r="6052" spans="5:8" x14ac:dyDescent="0.2">
      <c r="E6052" s="95"/>
      <c r="F6052" s="95"/>
      <c r="G6052" s="95"/>
      <c r="H6052" s="95"/>
    </row>
    <row r="6053" spans="5:8" x14ac:dyDescent="0.2">
      <c r="E6053" s="95"/>
      <c r="F6053" s="95"/>
      <c r="G6053" s="95"/>
      <c r="H6053" s="95"/>
    </row>
    <row r="6054" spans="5:8" x14ac:dyDescent="0.2">
      <c r="E6054" s="95"/>
      <c r="F6054" s="95"/>
      <c r="G6054" s="95"/>
      <c r="H6054" s="95"/>
    </row>
    <row r="6055" spans="5:8" x14ac:dyDescent="0.2">
      <c r="E6055" s="95"/>
      <c r="F6055" s="95"/>
      <c r="G6055" s="95"/>
      <c r="H6055" s="95"/>
    </row>
    <row r="6056" spans="5:8" x14ac:dyDescent="0.2">
      <c r="E6056" s="95"/>
      <c r="F6056" s="95"/>
      <c r="G6056" s="95"/>
      <c r="H6056" s="95"/>
    </row>
    <row r="6057" spans="5:8" x14ac:dyDescent="0.2">
      <c r="E6057" s="95"/>
      <c r="F6057" s="95"/>
      <c r="G6057" s="95"/>
      <c r="H6057" s="95"/>
    </row>
    <row r="6058" spans="5:8" x14ac:dyDescent="0.2">
      <c r="E6058" s="95"/>
      <c r="F6058" s="95"/>
      <c r="G6058" s="95"/>
      <c r="H6058" s="95"/>
    </row>
    <row r="6059" spans="5:8" x14ac:dyDescent="0.2">
      <c r="E6059" s="95"/>
      <c r="F6059" s="95"/>
      <c r="G6059" s="95"/>
      <c r="H6059" s="95"/>
    </row>
    <row r="6060" spans="5:8" x14ac:dyDescent="0.2">
      <c r="E6060" s="95"/>
      <c r="F6060" s="95"/>
      <c r="G6060" s="95"/>
      <c r="H6060" s="95"/>
    </row>
    <row r="6061" spans="5:8" x14ac:dyDescent="0.2">
      <c r="E6061" s="95"/>
      <c r="F6061" s="95"/>
      <c r="G6061" s="95"/>
      <c r="H6061" s="95"/>
    </row>
    <row r="6062" spans="5:8" x14ac:dyDescent="0.2">
      <c r="E6062" s="95"/>
      <c r="F6062" s="95"/>
      <c r="G6062" s="95"/>
      <c r="H6062" s="95"/>
    </row>
    <row r="6063" spans="5:8" x14ac:dyDescent="0.2">
      <c r="E6063" s="95"/>
      <c r="F6063" s="95"/>
      <c r="G6063" s="95"/>
      <c r="H6063" s="95"/>
    </row>
    <row r="6064" spans="5:8" x14ac:dyDescent="0.2">
      <c r="E6064" s="95"/>
      <c r="F6064" s="95"/>
      <c r="G6064" s="95"/>
      <c r="H6064" s="95"/>
    </row>
    <row r="6065" spans="5:8" x14ac:dyDescent="0.2">
      <c r="E6065" s="95"/>
      <c r="F6065" s="95"/>
      <c r="G6065" s="95"/>
      <c r="H6065" s="95"/>
    </row>
    <row r="6066" spans="5:8" x14ac:dyDescent="0.2">
      <c r="E6066" s="95"/>
      <c r="F6066" s="95"/>
      <c r="G6066" s="95"/>
      <c r="H6066" s="95"/>
    </row>
    <row r="6067" spans="5:8" x14ac:dyDescent="0.2">
      <c r="E6067" s="95"/>
      <c r="F6067" s="95"/>
      <c r="G6067" s="95"/>
      <c r="H6067" s="95"/>
    </row>
    <row r="6068" spans="5:8" x14ac:dyDescent="0.2">
      <c r="E6068" s="95"/>
      <c r="F6068" s="95"/>
      <c r="G6068" s="95"/>
      <c r="H6068" s="95"/>
    </row>
    <row r="6069" spans="5:8" x14ac:dyDescent="0.2">
      <c r="E6069" s="95"/>
      <c r="F6069" s="95"/>
      <c r="G6069" s="95"/>
      <c r="H6069" s="95"/>
    </row>
    <row r="6070" spans="5:8" x14ac:dyDescent="0.2">
      <c r="E6070" s="95"/>
      <c r="F6070" s="95"/>
      <c r="G6070" s="95"/>
      <c r="H6070" s="95"/>
    </row>
    <row r="6071" spans="5:8" x14ac:dyDescent="0.2">
      <c r="E6071" s="95"/>
      <c r="F6071" s="95"/>
      <c r="G6071" s="95"/>
      <c r="H6071" s="95"/>
    </row>
    <row r="6072" spans="5:8" x14ac:dyDescent="0.2">
      <c r="E6072" s="95"/>
      <c r="F6072" s="95"/>
      <c r="G6072" s="95"/>
      <c r="H6072" s="95"/>
    </row>
    <row r="6073" spans="5:8" x14ac:dyDescent="0.2">
      <c r="E6073" s="95"/>
      <c r="F6073" s="95"/>
      <c r="G6073" s="95"/>
      <c r="H6073" s="95"/>
    </row>
    <row r="6074" spans="5:8" x14ac:dyDescent="0.2">
      <c r="E6074" s="95"/>
      <c r="F6074" s="95"/>
      <c r="G6074" s="95"/>
      <c r="H6074" s="95"/>
    </row>
    <row r="6075" spans="5:8" x14ac:dyDescent="0.2">
      <c r="E6075" s="95"/>
      <c r="F6075" s="95"/>
      <c r="G6075" s="95"/>
      <c r="H6075" s="95"/>
    </row>
    <row r="6076" spans="5:8" x14ac:dyDescent="0.2">
      <c r="E6076" s="95"/>
      <c r="F6076" s="95"/>
      <c r="G6076" s="95"/>
      <c r="H6076" s="95"/>
    </row>
    <row r="6077" spans="5:8" x14ac:dyDescent="0.2">
      <c r="E6077" s="95"/>
      <c r="F6077" s="95"/>
      <c r="G6077" s="95"/>
      <c r="H6077" s="95"/>
    </row>
    <row r="6078" spans="5:8" x14ac:dyDescent="0.2">
      <c r="E6078" s="95"/>
      <c r="F6078" s="95"/>
      <c r="G6078" s="95"/>
      <c r="H6078" s="95"/>
    </row>
    <row r="6079" spans="5:8" x14ac:dyDescent="0.2">
      <c r="E6079" s="95"/>
      <c r="F6079" s="95"/>
      <c r="G6079" s="95"/>
      <c r="H6079" s="95"/>
    </row>
    <row r="6080" spans="5:8" x14ac:dyDescent="0.2">
      <c r="E6080" s="95"/>
      <c r="F6080" s="95"/>
      <c r="G6080" s="95"/>
      <c r="H6080" s="95"/>
    </row>
    <row r="6081" spans="5:8" x14ac:dyDescent="0.2">
      <c r="E6081" s="95"/>
      <c r="F6081" s="95"/>
      <c r="G6081" s="95"/>
      <c r="H6081" s="95"/>
    </row>
    <row r="6082" spans="5:8" x14ac:dyDescent="0.2">
      <c r="E6082" s="95"/>
      <c r="F6082" s="95"/>
      <c r="G6082" s="95"/>
      <c r="H6082" s="95"/>
    </row>
    <row r="6083" spans="5:8" x14ac:dyDescent="0.2">
      <c r="E6083" s="95"/>
      <c r="F6083" s="95"/>
      <c r="G6083" s="95"/>
      <c r="H6083" s="95"/>
    </row>
    <row r="6084" spans="5:8" x14ac:dyDescent="0.2">
      <c r="E6084" s="95"/>
      <c r="F6084" s="95"/>
      <c r="G6084" s="95"/>
      <c r="H6084" s="95"/>
    </row>
    <row r="6085" spans="5:8" x14ac:dyDescent="0.2">
      <c r="E6085" s="95"/>
      <c r="F6085" s="95"/>
      <c r="G6085" s="95"/>
      <c r="H6085" s="95"/>
    </row>
    <row r="6086" spans="5:8" x14ac:dyDescent="0.2">
      <c r="E6086" s="95"/>
      <c r="F6086" s="95"/>
      <c r="G6086" s="95"/>
      <c r="H6086" s="95"/>
    </row>
    <row r="6087" spans="5:8" x14ac:dyDescent="0.2">
      <c r="E6087" s="95"/>
      <c r="F6087" s="95"/>
      <c r="G6087" s="95"/>
      <c r="H6087" s="95"/>
    </row>
    <row r="6088" spans="5:8" x14ac:dyDescent="0.2">
      <c r="E6088" s="95"/>
      <c r="F6088" s="95"/>
      <c r="G6088" s="95"/>
      <c r="H6088" s="95"/>
    </row>
    <row r="6089" spans="5:8" x14ac:dyDescent="0.2">
      <c r="E6089" s="95"/>
      <c r="F6089" s="95"/>
      <c r="G6089" s="95"/>
      <c r="H6089" s="95"/>
    </row>
    <row r="6090" spans="5:8" x14ac:dyDescent="0.2">
      <c r="E6090" s="95"/>
      <c r="F6090" s="95"/>
      <c r="G6090" s="95"/>
      <c r="H6090" s="95"/>
    </row>
    <row r="6091" spans="5:8" x14ac:dyDescent="0.2">
      <c r="E6091" s="95"/>
      <c r="F6091" s="95"/>
      <c r="G6091" s="95"/>
      <c r="H6091" s="95"/>
    </row>
    <row r="6092" spans="5:8" x14ac:dyDescent="0.2">
      <c r="E6092" s="95"/>
      <c r="F6092" s="95"/>
      <c r="G6092" s="95"/>
      <c r="H6092" s="95"/>
    </row>
    <row r="6093" spans="5:8" x14ac:dyDescent="0.2">
      <c r="E6093" s="95"/>
      <c r="F6093" s="95"/>
      <c r="G6093" s="95"/>
      <c r="H6093" s="95"/>
    </row>
    <row r="6094" spans="5:8" x14ac:dyDescent="0.2">
      <c r="E6094" s="95"/>
      <c r="F6094" s="95"/>
      <c r="G6094" s="95"/>
      <c r="H6094" s="95"/>
    </row>
    <row r="6095" spans="5:8" x14ac:dyDescent="0.2">
      <c r="E6095" s="95"/>
      <c r="F6095" s="95"/>
      <c r="G6095" s="95"/>
      <c r="H6095" s="95"/>
    </row>
    <row r="6096" spans="5:8" x14ac:dyDescent="0.2">
      <c r="E6096" s="95"/>
      <c r="F6096" s="95"/>
      <c r="G6096" s="95"/>
      <c r="H6096" s="95"/>
    </row>
    <row r="6097" spans="5:8" x14ac:dyDescent="0.2">
      <c r="E6097" s="95"/>
      <c r="F6097" s="95"/>
      <c r="G6097" s="95"/>
      <c r="H6097" s="95"/>
    </row>
    <row r="6098" spans="5:8" x14ac:dyDescent="0.2">
      <c r="E6098" s="95"/>
      <c r="F6098" s="95"/>
      <c r="G6098" s="95"/>
      <c r="H6098" s="95"/>
    </row>
    <row r="6099" spans="5:8" x14ac:dyDescent="0.2">
      <c r="E6099" s="95"/>
      <c r="F6099" s="95"/>
      <c r="G6099" s="95"/>
      <c r="H6099" s="95"/>
    </row>
    <row r="6100" spans="5:8" x14ac:dyDescent="0.2">
      <c r="E6100" s="95"/>
      <c r="F6100" s="95"/>
      <c r="G6100" s="95"/>
      <c r="H6100" s="95"/>
    </row>
    <row r="6101" spans="5:8" x14ac:dyDescent="0.2">
      <c r="E6101" s="95"/>
      <c r="F6101" s="95"/>
      <c r="G6101" s="95"/>
      <c r="H6101" s="95"/>
    </row>
    <row r="6102" spans="5:8" x14ac:dyDescent="0.2">
      <c r="E6102" s="95"/>
      <c r="F6102" s="95"/>
      <c r="G6102" s="95"/>
      <c r="H6102" s="95"/>
    </row>
    <row r="6103" spans="5:8" x14ac:dyDescent="0.2">
      <c r="E6103" s="95"/>
      <c r="F6103" s="95"/>
      <c r="G6103" s="95"/>
      <c r="H6103" s="95"/>
    </row>
    <row r="6104" spans="5:8" x14ac:dyDescent="0.2">
      <c r="E6104" s="95"/>
      <c r="F6104" s="95"/>
      <c r="G6104" s="95"/>
      <c r="H6104" s="95"/>
    </row>
    <row r="6105" spans="5:8" x14ac:dyDescent="0.2">
      <c r="E6105" s="95"/>
      <c r="F6105" s="95"/>
      <c r="G6105" s="95"/>
      <c r="H6105" s="95"/>
    </row>
    <row r="6106" spans="5:8" x14ac:dyDescent="0.2">
      <c r="E6106" s="95"/>
      <c r="F6106" s="95"/>
      <c r="G6106" s="95"/>
      <c r="H6106" s="95"/>
    </row>
    <row r="6107" spans="5:8" x14ac:dyDescent="0.2">
      <c r="E6107" s="95"/>
      <c r="F6107" s="95"/>
      <c r="G6107" s="95"/>
      <c r="H6107" s="95"/>
    </row>
    <row r="6108" spans="5:8" x14ac:dyDescent="0.2">
      <c r="E6108" s="95"/>
      <c r="F6108" s="95"/>
      <c r="G6108" s="95"/>
      <c r="H6108" s="95"/>
    </row>
    <row r="6109" spans="5:8" x14ac:dyDescent="0.2">
      <c r="E6109" s="95"/>
      <c r="F6109" s="95"/>
      <c r="G6109" s="95"/>
      <c r="H6109" s="95"/>
    </row>
    <row r="6110" spans="5:8" x14ac:dyDescent="0.2">
      <c r="E6110" s="95"/>
      <c r="F6110" s="95"/>
      <c r="G6110" s="95"/>
      <c r="H6110" s="95"/>
    </row>
    <row r="6111" spans="5:8" x14ac:dyDescent="0.2">
      <c r="E6111" s="95"/>
      <c r="F6111" s="95"/>
      <c r="G6111" s="95"/>
      <c r="H6111" s="95"/>
    </row>
    <row r="6112" spans="5:8" x14ac:dyDescent="0.2">
      <c r="E6112" s="95"/>
      <c r="F6112" s="95"/>
      <c r="G6112" s="95"/>
      <c r="H6112" s="95"/>
    </row>
    <row r="6113" spans="5:8" x14ac:dyDescent="0.2">
      <c r="E6113" s="95"/>
      <c r="F6113" s="95"/>
      <c r="G6113" s="95"/>
      <c r="H6113" s="95"/>
    </row>
    <row r="6114" spans="5:8" x14ac:dyDescent="0.2">
      <c r="E6114" s="95"/>
      <c r="F6114" s="95"/>
      <c r="G6114" s="95"/>
      <c r="H6114" s="95"/>
    </row>
    <row r="6115" spans="5:8" x14ac:dyDescent="0.2">
      <c r="E6115" s="95"/>
      <c r="F6115" s="95"/>
      <c r="G6115" s="95"/>
      <c r="H6115" s="95"/>
    </row>
    <row r="6116" spans="5:8" x14ac:dyDescent="0.2">
      <c r="E6116" s="95"/>
      <c r="F6116" s="95"/>
      <c r="G6116" s="95"/>
      <c r="H6116" s="95"/>
    </row>
    <row r="6117" spans="5:8" x14ac:dyDescent="0.2">
      <c r="E6117" s="95"/>
      <c r="F6117" s="95"/>
      <c r="G6117" s="95"/>
      <c r="H6117" s="95"/>
    </row>
    <row r="6118" spans="5:8" x14ac:dyDescent="0.2">
      <c r="E6118" s="95"/>
      <c r="F6118" s="95"/>
      <c r="G6118" s="95"/>
      <c r="H6118" s="95"/>
    </row>
    <row r="6119" spans="5:8" x14ac:dyDescent="0.2">
      <c r="E6119" s="95"/>
      <c r="F6119" s="95"/>
      <c r="G6119" s="95"/>
      <c r="H6119" s="95"/>
    </row>
    <row r="6120" spans="5:8" x14ac:dyDescent="0.2">
      <c r="E6120" s="95"/>
      <c r="F6120" s="95"/>
      <c r="G6120" s="95"/>
      <c r="H6120" s="95"/>
    </row>
    <row r="6121" spans="5:8" x14ac:dyDescent="0.2">
      <c r="E6121" s="95"/>
      <c r="F6121" s="95"/>
      <c r="G6121" s="95"/>
      <c r="H6121" s="95"/>
    </row>
    <row r="6122" spans="5:8" x14ac:dyDescent="0.2">
      <c r="E6122" s="95"/>
      <c r="F6122" s="95"/>
      <c r="G6122" s="95"/>
      <c r="H6122" s="95"/>
    </row>
    <row r="6123" spans="5:8" x14ac:dyDescent="0.2">
      <c r="E6123" s="95"/>
      <c r="F6123" s="95"/>
      <c r="G6123" s="95"/>
      <c r="H6123" s="95"/>
    </row>
    <row r="6124" spans="5:8" x14ac:dyDescent="0.2">
      <c r="E6124" s="95"/>
      <c r="F6124" s="95"/>
      <c r="G6124" s="95"/>
      <c r="H6124" s="95"/>
    </row>
    <row r="6125" spans="5:8" x14ac:dyDescent="0.2">
      <c r="E6125" s="95"/>
      <c r="F6125" s="95"/>
      <c r="G6125" s="95"/>
      <c r="H6125" s="95"/>
    </row>
    <row r="6126" spans="5:8" x14ac:dyDescent="0.2">
      <c r="E6126" s="95"/>
      <c r="F6126" s="95"/>
      <c r="G6126" s="95"/>
      <c r="H6126" s="95"/>
    </row>
    <row r="6127" spans="5:8" x14ac:dyDescent="0.2">
      <c r="E6127" s="95"/>
      <c r="F6127" s="95"/>
      <c r="G6127" s="95"/>
      <c r="H6127" s="95"/>
    </row>
    <row r="6128" spans="5:8" x14ac:dyDescent="0.2">
      <c r="E6128" s="95"/>
      <c r="F6128" s="95"/>
      <c r="G6128" s="95"/>
      <c r="H6128" s="95"/>
    </row>
    <row r="6129" spans="5:8" x14ac:dyDescent="0.2">
      <c r="E6129" s="95"/>
      <c r="F6129" s="95"/>
      <c r="G6129" s="95"/>
      <c r="H6129" s="95"/>
    </row>
    <row r="6130" spans="5:8" x14ac:dyDescent="0.2">
      <c r="E6130" s="95"/>
      <c r="F6130" s="95"/>
      <c r="G6130" s="95"/>
      <c r="H6130" s="95"/>
    </row>
    <row r="6131" spans="5:8" x14ac:dyDescent="0.2">
      <c r="E6131" s="95"/>
      <c r="F6131" s="95"/>
      <c r="G6131" s="95"/>
      <c r="H6131" s="95"/>
    </row>
    <row r="6132" spans="5:8" x14ac:dyDescent="0.2">
      <c r="E6132" s="95"/>
      <c r="F6132" s="95"/>
      <c r="G6132" s="95"/>
      <c r="H6132" s="95"/>
    </row>
    <row r="6133" spans="5:8" x14ac:dyDescent="0.2">
      <c r="E6133" s="95"/>
      <c r="F6133" s="95"/>
      <c r="G6133" s="95"/>
      <c r="H6133" s="95"/>
    </row>
    <row r="6134" spans="5:8" x14ac:dyDescent="0.2">
      <c r="E6134" s="95"/>
      <c r="F6134" s="95"/>
      <c r="G6134" s="95"/>
      <c r="H6134" s="95"/>
    </row>
    <row r="6135" spans="5:8" x14ac:dyDescent="0.2">
      <c r="E6135" s="95"/>
      <c r="F6135" s="95"/>
      <c r="G6135" s="95"/>
      <c r="H6135" s="95"/>
    </row>
    <row r="6136" spans="5:8" x14ac:dyDescent="0.2">
      <c r="E6136" s="95"/>
      <c r="F6136" s="95"/>
      <c r="G6136" s="95"/>
      <c r="H6136" s="95"/>
    </row>
    <row r="6137" spans="5:8" x14ac:dyDescent="0.2">
      <c r="E6137" s="95"/>
      <c r="F6137" s="95"/>
      <c r="G6137" s="95"/>
      <c r="H6137" s="95"/>
    </row>
    <row r="6138" spans="5:8" x14ac:dyDescent="0.2">
      <c r="E6138" s="95"/>
      <c r="F6138" s="95"/>
      <c r="G6138" s="95"/>
      <c r="H6138" s="95"/>
    </row>
    <row r="6139" spans="5:8" x14ac:dyDescent="0.2">
      <c r="E6139" s="95"/>
      <c r="F6139" s="95"/>
      <c r="G6139" s="95"/>
      <c r="H6139" s="95"/>
    </row>
    <row r="6140" spans="5:8" x14ac:dyDescent="0.2">
      <c r="E6140" s="95"/>
      <c r="F6140" s="95"/>
      <c r="G6140" s="95"/>
      <c r="H6140" s="95"/>
    </row>
    <row r="6141" spans="5:8" x14ac:dyDescent="0.2">
      <c r="E6141" s="95"/>
      <c r="F6141" s="95"/>
      <c r="G6141" s="95"/>
      <c r="H6141" s="95"/>
    </row>
    <row r="6142" spans="5:8" x14ac:dyDescent="0.2">
      <c r="E6142" s="95"/>
      <c r="F6142" s="95"/>
      <c r="G6142" s="95"/>
      <c r="H6142" s="95"/>
    </row>
    <row r="6143" spans="5:8" x14ac:dyDescent="0.2">
      <c r="E6143" s="95"/>
      <c r="F6143" s="95"/>
      <c r="G6143" s="95"/>
      <c r="H6143" s="95"/>
    </row>
    <row r="6144" spans="5:8" x14ac:dyDescent="0.2">
      <c r="E6144" s="95"/>
      <c r="F6144" s="95"/>
      <c r="G6144" s="95"/>
      <c r="H6144" s="95"/>
    </row>
    <row r="6145" spans="5:8" x14ac:dyDescent="0.2">
      <c r="E6145" s="95"/>
      <c r="F6145" s="95"/>
      <c r="G6145" s="95"/>
      <c r="H6145" s="95"/>
    </row>
    <row r="6146" spans="5:8" x14ac:dyDescent="0.2">
      <c r="E6146" s="95"/>
      <c r="F6146" s="95"/>
      <c r="G6146" s="95"/>
      <c r="H6146" s="95"/>
    </row>
    <row r="6147" spans="5:8" x14ac:dyDescent="0.2">
      <c r="E6147" s="95"/>
      <c r="F6147" s="95"/>
      <c r="G6147" s="95"/>
      <c r="H6147" s="95"/>
    </row>
    <row r="6148" spans="5:8" x14ac:dyDescent="0.2">
      <c r="E6148" s="95"/>
      <c r="F6148" s="95"/>
      <c r="G6148" s="95"/>
      <c r="H6148" s="95"/>
    </row>
    <row r="6149" spans="5:8" x14ac:dyDescent="0.2">
      <c r="E6149" s="95"/>
      <c r="F6149" s="95"/>
      <c r="G6149" s="95"/>
      <c r="H6149" s="95"/>
    </row>
    <row r="6150" spans="5:8" x14ac:dyDescent="0.2">
      <c r="E6150" s="95"/>
      <c r="F6150" s="95"/>
      <c r="G6150" s="95"/>
      <c r="H6150" s="95"/>
    </row>
    <row r="6151" spans="5:8" x14ac:dyDescent="0.2">
      <c r="E6151" s="95"/>
      <c r="F6151" s="95"/>
      <c r="G6151" s="95"/>
      <c r="H6151" s="95"/>
    </row>
    <row r="6152" spans="5:8" x14ac:dyDescent="0.2">
      <c r="E6152" s="95"/>
      <c r="F6152" s="95"/>
      <c r="G6152" s="95"/>
      <c r="H6152" s="95"/>
    </row>
    <row r="6153" spans="5:8" x14ac:dyDescent="0.2">
      <c r="E6153" s="95"/>
      <c r="F6153" s="95"/>
      <c r="G6153" s="95"/>
      <c r="H6153" s="95"/>
    </row>
    <row r="6154" spans="5:8" x14ac:dyDescent="0.2">
      <c r="E6154" s="95"/>
      <c r="F6154" s="95"/>
      <c r="G6154" s="95"/>
      <c r="H6154" s="95"/>
    </row>
    <row r="6155" spans="5:8" x14ac:dyDescent="0.2">
      <c r="E6155" s="95"/>
      <c r="F6155" s="95"/>
      <c r="G6155" s="95"/>
      <c r="H6155" s="95"/>
    </row>
    <row r="6156" spans="5:8" x14ac:dyDescent="0.2">
      <c r="E6156" s="95"/>
      <c r="F6156" s="95"/>
      <c r="G6156" s="95"/>
      <c r="H6156" s="95"/>
    </row>
    <row r="6157" spans="5:8" x14ac:dyDescent="0.2">
      <c r="E6157" s="95"/>
      <c r="F6157" s="95"/>
      <c r="G6157" s="95"/>
      <c r="H6157" s="95"/>
    </row>
    <row r="6158" spans="5:8" x14ac:dyDescent="0.2">
      <c r="E6158" s="95"/>
      <c r="F6158" s="95"/>
      <c r="G6158" s="95"/>
      <c r="H6158" s="95"/>
    </row>
    <row r="6159" spans="5:8" x14ac:dyDescent="0.2">
      <c r="E6159" s="95"/>
      <c r="F6159" s="95"/>
      <c r="G6159" s="95"/>
      <c r="H6159" s="95"/>
    </row>
    <row r="6160" spans="5:8" x14ac:dyDescent="0.2">
      <c r="E6160" s="95"/>
      <c r="F6160" s="95"/>
      <c r="G6160" s="95"/>
      <c r="H6160" s="95"/>
    </row>
    <row r="6161" spans="5:8" x14ac:dyDescent="0.2">
      <c r="E6161" s="95"/>
      <c r="F6161" s="95"/>
      <c r="G6161" s="95"/>
      <c r="H6161" s="95"/>
    </row>
    <row r="6162" spans="5:8" x14ac:dyDescent="0.2">
      <c r="E6162" s="95"/>
      <c r="F6162" s="95"/>
      <c r="G6162" s="95"/>
      <c r="H6162" s="95"/>
    </row>
    <row r="6163" spans="5:8" x14ac:dyDescent="0.2">
      <c r="E6163" s="95"/>
      <c r="F6163" s="95"/>
      <c r="G6163" s="95"/>
      <c r="H6163" s="95"/>
    </row>
    <row r="6164" spans="5:8" x14ac:dyDescent="0.2">
      <c r="E6164" s="95"/>
      <c r="F6164" s="95"/>
      <c r="G6164" s="95"/>
      <c r="H6164" s="95"/>
    </row>
    <row r="6165" spans="5:8" x14ac:dyDescent="0.2">
      <c r="E6165" s="95"/>
      <c r="F6165" s="95"/>
      <c r="G6165" s="95"/>
      <c r="H6165" s="95"/>
    </row>
    <row r="6166" spans="5:8" x14ac:dyDescent="0.2">
      <c r="E6166" s="95"/>
      <c r="F6166" s="95"/>
      <c r="G6166" s="95"/>
      <c r="H6166" s="95"/>
    </row>
    <row r="6167" spans="5:8" x14ac:dyDescent="0.2">
      <c r="E6167" s="95"/>
      <c r="F6167" s="95"/>
      <c r="G6167" s="95"/>
      <c r="H6167" s="95"/>
    </row>
    <row r="6168" spans="5:8" x14ac:dyDescent="0.2">
      <c r="E6168" s="95"/>
      <c r="F6168" s="95"/>
      <c r="G6168" s="95"/>
      <c r="H6168" s="95"/>
    </row>
    <row r="6169" spans="5:8" x14ac:dyDescent="0.2">
      <c r="E6169" s="95"/>
      <c r="F6169" s="95"/>
      <c r="G6169" s="95"/>
      <c r="H6169" s="95"/>
    </row>
    <row r="6170" spans="5:8" x14ac:dyDescent="0.2">
      <c r="E6170" s="95"/>
      <c r="F6170" s="95"/>
      <c r="G6170" s="95"/>
      <c r="H6170" s="95"/>
    </row>
    <row r="6171" spans="5:8" x14ac:dyDescent="0.2">
      <c r="E6171" s="95"/>
      <c r="F6171" s="95"/>
      <c r="G6171" s="95"/>
      <c r="H6171" s="95"/>
    </row>
    <row r="6172" spans="5:8" x14ac:dyDescent="0.2">
      <c r="E6172" s="95"/>
      <c r="F6172" s="95"/>
      <c r="G6172" s="95"/>
      <c r="H6172" s="95"/>
    </row>
    <row r="6173" spans="5:8" x14ac:dyDescent="0.2">
      <c r="E6173" s="95"/>
      <c r="F6173" s="95"/>
      <c r="G6173" s="95"/>
      <c r="H6173" s="95"/>
    </row>
    <row r="6174" spans="5:8" x14ac:dyDescent="0.2">
      <c r="E6174" s="95"/>
      <c r="F6174" s="95"/>
      <c r="G6174" s="95"/>
      <c r="H6174" s="95"/>
    </row>
    <row r="6175" spans="5:8" x14ac:dyDescent="0.2">
      <c r="E6175" s="95"/>
      <c r="F6175" s="95"/>
      <c r="G6175" s="95"/>
      <c r="H6175" s="95"/>
    </row>
    <row r="6176" spans="5:8" x14ac:dyDescent="0.2">
      <c r="E6176" s="95"/>
      <c r="F6176" s="95"/>
      <c r="G6176" s="95"/>
      <c r="H6176" s="95"/>
    </row>
    <row r="6177" spans="5:8" x14ac:dyDescent="0.2">
      <c r="E6177" s="95"/>
      <c r="F6177" s="95"/>
      <c r="G6177" s="95"/>
      <c r="H6177" s="95"/>
    </row>
    <row r="6178" spans="5:8" x14ac:dyDescent="0.2">
      <c r="E6178" s="95"/>
      <c r="F6178" s="95"/>
      <c r="G6178" s="95"/>
      <c r="H6178" s="95"/>
    </row>
    <row r="6179" spans="5:8" x14ac:dyDescent="0.2">
      <c r="E6179" s="95"/>
      <c r="F6179" s="95"/>
      <c r="G6179" s="95"/>
      <c r="H6179" s="95"/>
    </row>
    <row r="6180" spans="5:8" x14ac:dyDescent="0.2">
      <c r="E6180" s="95"/>
      <c r="F6180" s="95"/>
      <c r="G6180" s="95"/>
      <c r="H6180" s="95"/>
    </row>
    <row r="6181" spans="5:8" x14ac:dyDescent="0.2">
      <c r="E6181" s="95"/>
      <c r="F6181" s="95"/>
      <c r="G6181" s="95"/>
      <c r="H6181" s="95"/>
    </row>
    <row r="6182" spans="5:8" x14ac:dyDescent="0.2">
      <c r="E6182" s="95"/>
      <c r="F6182" s="95"/>
      <c r="G6182" s="95"/>
      <c r="H6182" s="95"/>
    </row>
    <row r="6183" spans="5:8" x14ac:dyDescent="0.2">
      <c r="E6183" s="95"/>
      <c r="F6183" s="95"/>
      <c r="G6183" s="95"/>
      <c r="H6183" s="95"/>
    </row>
    <row r="6184" spans="5:8" x14ac:dyDescent="0.2">
      <c r="E6184" s="95"/>
      <c r="F6184" s="95"/>
      <c r="G6184" s="95"/>
      <c r="H6184" s="95"/>
    </row>
    <row r="6185" spans="5:8" x14ac:dyDescent="0.2">
      <c r="E6185" s="95"/>
      <c r="F6185" s="95"/>
      <c r="G6185" s="95"/>
      <c r="H6185" s="95"/>
    </row>
    <row r="6186" spans="5:8" x14ac:dyDescent="0.2">
      <c r="E6186" s="95"/>
      <c r="F6186" s="95"/>
      <c r="G6186" s="95"/>
      <c r="H6186" s="95"/>
    </row>
    <row r="6187" spans="5:8" x14ac:dyDescent="0.2">
      <c r="E6187" s="95"/>
      <c r="F6187" s="95"/>
      <c r="G6187" s="95"/>
      <c r="H6187" s="95"/>
    </row>
    <row r="6188" spans="5:8" x14ac:dyDescent="0.2">
      <c r="E6188" s="95"/>
      <c r="F6188" s="95"/>
      <c r="G6188" s="95"/>
      <c r="H6188" s="95"/>
    </row>
    <row r="6189" spans="5:8" x14ac:dyDescent="0.2">
      <c r="E6189" s="95"/>
      <c r="F6189" s="95"/>
      <c r="G6189" s="95"/>
      <c r="H6189" s="95"/>
    </row>
    <row r="6190" spans="5:8" x14ac:dyDescent="0.2">
      <c r="E6190" s="95"/>
      <c r="F6190" s="95"/>
      <c r="G6190" s="95"/>
      <c r="H6190" s="95"/>
    </row>
    <row r="6191" spans="5:8" x14ac:dyDescent="0.2">
      <c r="E6191" s="95"/>
      <c r="F6191" s="95"/>
      <c r="G6191" s="95"/>
      <c r="H6191" s="95"/>
    </row>
    <row r="6192" spans="5:8" x14ac:dyDescent="0.2">
      <c r="E6192" s="95"/>
      <c r="F6192" s="95"/>
      <c r="G6192" s="95"/>
      <c r="H6192" s="95"/>
    </row>
    <row r="6193" spans="5:8" x14ac:dyDescent="0.2">
      <c r="E6193" s="95"/>
      <c r="F6193" s="95"/>
      <c r="G6193" s="95"/>
      <c r="H6193" s="95"/>
    </row>
    <row r="6194" spans="5:8" x14ac:dyDescent="0.2">
      <c r="E6194" s="95"/>
      <c r="F6194" s="95"/>
      <c r="G6194" s="95"/>
      <c r="H6194" s="95"/>
    </row>
    <row r="6195" spans="5:8" x14ac:dyDescent="0.2">
      <c r="E6195" s="95"/>
      <c r="F6195" s="95"/>
      <c r="G6195" s="95"/>
      <c r="H6195" s="95"/>
    </row>
    <row r="6196" spans="5:8" x14ac:dyDescent="0.2">
      <c r="E6196" s="95"/>
      <c r="F6196" s="95"/>
      <c r="G6196" s="95"/>
      <c r="H6196" s="95"/>
    </row>
    <row r="6197" spans="5:8" x14ac:dyDescent="0.2">
      <c r="E6197" s="95"/>
      <c r="F6197" s="95"/>
      <c r="G6197" s="95"/>
      <c r="H6197" s="95"/>
    </row>
    <row r="6198" spans="5:8" x14ac:dyDescent="0.2">
      <c r="E6198" s="95"/>
      <c r="F6198" s="95"/>
      <c r="G6198" s="95"/>
      <c r="H6198" s="95"/>
    </row>
    <row r="6199" spans="5:8" x14ac:dyDescent="0.2">
      <c r="E6199" s="95"/>
      <c r="F6199" s="95"/>
      <c r="G6199" s="95"/>
      <c r="H6199" s="95"/>
    </row>
    <row r="6200" spans="5:8" x14ac:dyDescent="0.2">
      <c r="E6200" s="95"/>
      <c r="F6200" s="95"/>
      <c r="G6200" s="95"/>
      <c r="H6200" s="95"/>
    </row>
    <row r="6201" spans="5:8" x14ac:dyDescent="0.2">
      <c r="E6201" s="95"/>
      <c r="F6201" s="95"/>
      <c r="G6201" s="95"/>
      <c r="H6201" s="95"/>
    </row>
    <row r="6202" spans="5:8" x14ac:dyDescent="0.2">
      <c r="E6202" s="95"/>
      <c r="F6202" s="95"/>
      <c r="G6202" s="95"/>
      <c r="H6202" s="95"/>
    </row>
    <row r="6203" spans="5:8" x14ac:dyDescent="0.2">
      <c r="E6203" s="95"/>
      <c r="F6203" s="95"/>
      <c r="G6203" s="95"/>
      <c r="H6203" s="95"/>
    </row>
    <row r="6204" spans="5:8" x14ac:dyDescent="0.2">
      <c r="E6204" s="95"/>
      <c r="F6204" s="95"/>
      <c r="G6204" s="95"/>
      <c r="H6204" s="95"/>
    </row>
    <row r="6205" spans="5:8" x14ac:dyDescent="0.2">
      <c r="E6205" s="95"/>
      <c r="F6205" s="95"/>
      <c r="G6205" s="95"/>
      <c r="H6205" s="95"/>
    </row>
    <row r="6206" spans="5:8" x14ac:dyDescent="0.2">
      <c r="E6206" s="95"/>
      <c r="F6206" s="95"/>
      <c r="G6206" s="95"/>
      <c r="H6206" s="95"/>
    </row>
    <row r="6207" spans="5:8" x14ac:dyDescent="0.2">
      <c r="E6207" s="95"/>
      <c r="F6207" s="95"/>
      <c r="G6207" s="95"/>
      <c r="H6207" s="95"/>
    </row>
    <row r="6208" spans="5:8" x14ac:dyDescent="0.2">
      <c r="E6208" s="95"/>
      <c r="F6208" s="95"/>
      <c r="G6208" s="95"/>
      <c r="H6208" s="95"/>
    </row>
    <row r="6209" spans="5:8" x14ac:dyDescent="0.2">
      <c r="E6209" s="95"/>
      <c r="F6209" s="95"/>
      <c r="G6209" s="95"/>
      <c r="H6209" s="95"/>
    </row>
    <row r="6210" spans="5:8" x14ac:dyDescent="0.2">
      <c r="E6210" s="95"/>
      <c r="F6210" s="95"/>
      <c r="G6210" s="95"/>
      <c r="H6210" s="95"/>
    </row>
    <row r="6211" spans="5:8" x14ac:dyDescent="0.2">
      <c r="E6211" s="95"/>
      <c r="F6211" s="95"/>
      <c r="G6211" s="95"/>
      <c r="H6211" s="95"/>
    </row>
    <row r="6212" spans="5:8" x14ac:dyDescent="0.2">
      <c r="E6212" s="95"/>
      <c r="F6212" s="95"/>
      <c r="G6212" s="95"/>
      <c r="H6212" s="95"/>
    </row>
    <row r="6213" spans="5:8" x14ac:dyDescent="0.2">
      <c r="E6213" s="95"/>
      <c r="F6213" s="95"/>
      <c r="G6213" s="95"/>
      <c r="H6213" s="95"/>
    </row>
    <row r="6214" spans="5:8" x14ac:dyDescent="0.2">
      <c r="E6214" s="95"/>
      <c r="F6214" s="95"/>
      <c r="G6214" s="95"/>
      <c r="H6214" s="95"/>
    </row>
    <row r="6215" spans="5:8" x14ac:dyDescent="0.2">
      <c r="E6215" s="95"/>
      <c r="F6215" s="95"/>
      <c r="G6215" s="95"/>
      <c r="H6215" s="95"/>
    </row>
    <row r="6216" spans="5:8" x14ac:dyDescent="0.2">
      <c r="E6216" s="95"/>
      <c r="F6216" s="95"/>
      <c r="G6216" s="95"/>
      <c r="H6216" s="95"/>
    </row>
    <row r="6217" spans="5:8" x14ac:dyDescent="0.2">
      <c r="E6217" s="95"/>
      <c r="F6217" s="95"/>
      <c r="G6217" s="95"/>
      <c r="H6217" s="95"/>
    </row>
    <row r="6218" spans="5:8" x14ac:dyDescent="0.2">
      <c r="E6218" s="95"/>
      <c r="F6218" s="95"/>
      <c r="G6218" s="95"/>
      <c r="H6218" s="95"/>
    </row>
    <row r="6219" spans="5:8" x14ac:dyDescent="0.2">
      <c r="E6219" s="95"/>
      <c r="F6219" s="95"/>
      <c r="G6219" s="95"/>
      <c r="H6219" s="95"/>
    </row>
    <row r="6220" spans="5:8" x14ac:dyDescent="0.2">
      <c r="E6220" s="95"/>
      <c r="F6220" s="95"/>
      <c r="G6220" s="95"/>
      <c r="H6220" s="95"/>
    </row>
    <row r="6221" spans="5:8" x14ac:dyDescent="0.2">
      <c r="E6221" s="95"/>
      <c r="F6221" s="95"/>
      <c r="G6221" s="95"/>
      <c r="H6221" s="95"/>
    </row>
    <row r="6222" spans="5:8" x14ac:dyDescent="0.2">
      <c r="E6222" s="95"/>
      <c r="F6222" s="95"/>
      <c r="G6222" s="95"/>
      <c r="H6222" s="95"/>
    </row>
    <row r="6223" spans="5:8" x14ac:dyDescent="0.2">
      <c r="E6223" s="95"/>
      <c r="F6223" s="95"/>
      <c r="G6223" s="95"/>
      <c r="H6223" s="95"/>
    </row>
    <row r="6224" spans="5:8" x14ac:dyDescent="0.2">
      <c r="E6224" s="95"/>
      <c r="F6224" s="95"/>
      <c r="G6224" s="95"/>
      <c r="H6224" s="95"/>
    </row>
    <row r="6225" spans="5:8" x14ac:dyDescent="0.2">
      <c r="E6225" s="95"/>
      <c r="F6225" s="95"/>
      <c r="G6225" s="95"/>
      <c r="H6225" s="95"/>
    </row>
    <row r="6226" spans="5:8" x14ac:dyDescent="0.2">
      <c r="E6226" s="95"/>
      <c r="F6226" s="95"/>
      <c r="G6226" s="95"/>
      <c r="H6226" s="95"/>
    </row>
    <row r="6227" spans="5:8" x14ac:dyDescent="0.2">
      <c r="E6227" s="95"/>
      <c r="F6227" s="95"/>
      <c r="G6227" s="95"/>
      <c r="H6227" s="95"/>
    </row>
    <row r="6228" spans="5:8" x14ac:dyDescent="0.2">
      <c r="E6228" s="95"/>
      <c r="F6228" s="95"/>
      <c r="G6228" s="95"/>
      <c r="H6228" s="95"/>
    </row>
    <row r="6229" spans="5:8" x14ac:dyDescent="0.2">
      <c r="E6229" s="95"/>
      <c r="F6229" s="95"/>
      <c r="G6229" s="95"/>
      <c r="H6229" s="95"/>
    </row>
    <row r="6230" spans="5:8" x14ac:dyDescent="0.2">
      <c r="E6230" s="95"/>
      <c r="F6230" s="95"/>
      <c r="G6230" s="95"/>
      <c r="H6230" s="95"/>
    </row>
    <row r="6231" spans="5:8" x14ac:dyDescent="0.2">
      <c r="E6231" s="95"/>
      <c r="F6231" s="95"/>
      <c r="G6231" s="95"/>
      <c r="H6231" s="95"/>
    </row>
    <row r="6232" spans="5:8" x14ac:dyDescent="0.2">
      <c r="E6232" s="95"/>
      <c r="F6232" s="95"/>
      <c r="G6232" s="95"/>
      <c r="H6232" s="95"/>
    </row>
    <row r="6233" spans="5:8" x14ac:dyDescent="0.2">
      <c r="E6233" s="95"/>
      <c r="F6233" s="95"/>
      <c r="G6233" s="95"/>
      <c r="H6233" s="95"/>
    </row>
    <row r="6234" spans="5:8" x14ac:dyDescent="0.2">
      <c r="E6234" s="95"/>
      <c r="F6234" s="95"/>
      <c r="G6234" s="95"/>
      <c r="H6234" s="95"/>
    </row>
    <row r="6235" spans="5:8" x14ac:dyDescent="0.2">
      <c r="E6235" s="95"/>
      <c r="F6235" s="95"/>
      <c r="G6235" s="95"/>
      <c r="H6235" s="95"/>
    </row>
    <row r="6236" spans="5:8" x14ac:dyDescent="0.2">
      <c r="E6236" s="95"/>
      <c r="F6236" s="95"/>
      <c r="G6236" s="95"/>
      <c r="H6236" s="95"/>
    </row>
    <row r="6237" spans="5:8" x14ac:dyDescent="0.2">
      <c r="E6237" s="95"/>
      <c r="F6237" s="95"/>
      <c r="G6237" s="95"/>
      <c r="H6237" s="95"/>
    </row>
    <row r="6238" spans="5:8" x14ac:dyDescent="0.2">
      <c r="E6238" s="95"/>
      <c r="F6238" s="95"/>
      <c r="G6238" s="95"/>
      <c r="H6238" s="95"/>
    </row>
    <row r="6239" spans="5:8" x14ac:dyDescent="0.2">
      <c r="E6239" s="95"/>
      <c r="F6239" s="95"/>
      <c r="G6239" s="95"/>
      <c r="H6239" s="95"/>
    </row>
    <row r="6240" spans="5:8" x14ac:dyDescent="0.2">
      <c r="E6240" s="95"/>
      <c r="F6240" s="95"/>
      <c r="G6240" s="95"/>
      <c r="H6240" s="95"/>
    </row>
    <row r="6241" spans="5:8" x14ac:dyDescent="0.2">
      <c r="E6241" s="95"/>
      <c r="F6241" s="95"/>
      <c r="G6241" s="95"/>
      <c r="H6241" s="95"/>
    </row>
    <row r="6242" spans="5:8" x14ac:dyDescent="0.2">
      <c r="E6242" s="95"/>
      <c r="F6242" s="95"/>
      <c r="G6242" s="95"/>
      <c r="H6242" s="95"/>
    </row>
    <row r="6243" spans="5:8" x14ac:dyDescent="0.2">
      <c r="E6243" s="95"/>
      <c r="F6243" s="95"/>
      <c r="G6243" s="95"/>
      <c r="H6243" s="95"/>
    </row>
    <row r="6244" spans="5:8" x14ac:dyDescent="0.2">
      <c r="E6244" s="95"/>
      <c r="F6244" s="95"/>
      <c r="G6244" s="95"/>
      <c r="H6244" s="95"/>
    </row>
    <row r="6245" spans="5:8" x14ac:dyDescent="0.2">
      <c r="E6245" s="95"/>
      <c r="F6245" s="95"/>
      <c r="G6245" s="95"/>
      <c r="H6245" s="95"/>
    </row>
    <row r="6246" spans="5:8" x14ac:dyDescent="0.2">
      <c r="E6246" s="95"/>
      <c r="F6246" s="95"/>
      <c r="G6246" s="95"/>
      <c r="H6246" s="95"/>
    </row>
    <row r="6247" spans="5:8" x14ac:dyDescent="0.2">
      <c r="E6247" s="95"/>
      <c r="F6247" s="95"/>
      <c r="G6247" s="95"/>
      <c r="H6247" s="95"/>
    </row>
    <row r="6248" spans="5:8" x14ac:dyDescent="0.2">
      <c r="E6248" s="95"/>
      <c r="F6248" s="95"/>
      <c r="G6248" s="95"/>
      <c r="H6248" s="95"/>
    </row>
    <row r="6249" spans="5:8" x14ac:dyDescent="0.2">
      <c r="E6249" s="95"/>
      <c r="F6249" s="95"/>
      <c r="G6249" s="95"/>
      <c r="H6249" s="95"/>
    </row>
    <row r="6250" spans="5:8" x14ac:dyDescent="0.2">
      <c r="E6250" s="95"/>
      <c r="F6250" s="95"/>
      <c r="G6250" s="95"/>
      <c r="H6250" s="95"/>
    </row>
    <row r="6251" spans="5:8" x14ac:dyDescent="0.2">
      <c r="E6251" s="95"/>
      <c r="F6251" s="95"/>
      <c r="G6251" s="95"/>
      <c r="H6251" s="95"/>
    </row>
    <row r="6252" spans="5:8" x14ac:dyDescent="0.2">
      <c r="E6252" s="95"/>
      <c r="F6252" s="95"/>
      <c r="G6252" s="95"/>
      <c r="H6252" s="95"/>
    </row>
    <row r="6253" spans="5:8" x14ac:dyDescent="0.2">
      <c r="E6253" s="95"/>
      <c r="F6253" s="95"/>
      <c r="G6253" s="95"/>
      <c r="H6253" s="95"/>
    </row>
    <row r="6254" spans="5:8" x14ac:dyDescent="0.2">
      <c r="E6254" s="95"/>
      <c r="F6254" s="95"/>
      <c r="G6254" s="95"/>
      <c r="H6254" s="95"/>
    </row>
    <row r="6255" spans="5:8" x14ac:dyDescent="0.2">
      <c r="E6255" s="95"/>
      <c r="F6255" s="95"/>
      <c r="G6255" s="95"/>
      <c r="H6255" s="95"/>
    </row>
    <row r="6256" spans="5:8" x14ac:dyDescent="0.2">
      <c r="E6256" s="95"/>
      <c r="F6256" s="95"/>
      <c r="G6256" s="95"/>
      <c r="H6256" s="95"/>
    </row>
    <row r="6257" spans="5:8" x14ac:dyDescent="0.2">
      <c r="E6257" s="95"/>
      <c r="F6257" s="95"/>
      <c r="G6257" s="95"/>
      <c r="H6257" s="95"/>
    </row>
    <row r="6258" spans="5:8" x14ac:dyDescent="0.2">
      <c r="E6258" s="95"/>
      <c r="F6258" s="95"/>
      <c r="G6258" s="95"/>
      <c r="H6258" s="95"/>
    </row>
    <row r="6259" spans="5:8" x14ac:dyDescent="0.2">
      <c r="E6259" s="95"/>
      <c r="F6259" s="95"/>
      <c r="G6259" s="95"/>
      <c r="H6259" s="95"/>
    </row>
    <row r="6260" spans="5:8" x14ac:dyDescent="0.2">
      <c r="E6260" s="95"/>
      <c r="F6260" s="95"/>
      <c r="G6260" s="95"/>
      <c r="H6260" s="95"/>
    </row>
    <row r="6261" spans="5:8" x14ac:dyDescent="0.2">
      <c r="E6261" s="95"/>
      <c r="F6261" s="95"/>
      <c r="G6261" s="95"/>
      <c r="H6261" s="95"/>
    </row>
    <row r="6262" spans="5:8" x14ac:dyDescent="0.2">
      <c r="E6262" s="95"/>
      <c r="F6262" s="95"/>
      <c r="G6262" s="95"/>
      <c r="H6262" s="95"/>
    </row>
    <row r="6263" spans="5:8" x14ac:dyDescent="0.2">
      <c r="E6263" s="95"/>
      <c r="F6263" s="95"/>
      <c r="G6263" s="95"/>
      <c r="H6263" s="95"/>
    </row>
    <row r="6264" spans="5:8" x14ac:dyDescent="0.2">
      <c r="E6264" s="95"/>
      <c r="F6264" s="95"/>
      <c r="G6264" s="95"/>
      <c r="H6264" s="95"/>
    </row>
    <row r="6265" spans="5:8" x14ac:dyDescent="0.2">
      <c r="E6265" s="95"/>
      <c r="F6265" s="95"/>
      <c r="G6265" s="95"/>
      <c r="H6265" s="95"/>
    </row>
    <row r="6266" spans="5:8" x14ac:dyDescent="0.2">
      <c r="E6266" s="95"/>
      <c r="F6266" s="95"/>
      <c r="G6266" s="95"/>
      <c r="H6266" s="95"/>
    </row>
    <row r="6267" spans="5:8" x14ac:dyDescent="0.2">
      <c r="E6267" s="95"/>
      <c r="F6267" s="95"/>
      <c r="G6267" s="95"/>
      <c r="H6267" s="95"/>
    </row>
    <row r="6268" spans="5:8" x14ac:dyDescent="0.2">
      <c r="E6268" s="95"/>
      <c r="F6268" s="95"/>
      <c r="G6268" s="95"/>
      <c r="H6268" s="95"/>
    </row>
    <row r="6269" spans="5:8" x14ac:dyDescent="0.2">
      <c r="E6269" s="95"/>
      <c r="F6269" s="95"/>
      <c r="G6269" s="95"/>
      <c r="H6269" s="95"/>
    </row>
    <row r="6270" spans="5:8" x14ac:dyDescent="0.2">
      <c r="E6270" s="95"/>
      <c r="F6270" s="95"/>
      <c r="G6270" s="95"/>
      <c r="H6270" s="95"/>
    </row>
    <row r="6271" spans="5:8" x14ac:dyDescent="0.2">
      <c r="E6271" s="95"/>
      <c r="F6271" s="95"/>
      <c r="G6271" s="95"/>
      <c r="H6271" s="95"/>
    </row>
    <row r="6272" spans="5:8" x14ac:dyDescent="0.2">
      <c r="E6272" s="95"/>
      <c r="F6272" s="95"/>
      <c r="G6272" s="95"/>
      <c r="H6272" s="95"/>
    </row>
    <row r="6273" spans="5:8" x14ac:dyDescent="0.2">
      <c r="E6273" s="95"/>
      <c r="F6273" s="95"/>
      <c r="G6273" s="95"/>
      <c r="H6273" s="95"/>
    </row>
    <row r="6274" spans="5:8" x14ac:dyDescent="0.2">
      <c r="E6274" s="95"/>
      <c r="F6274" s="95"/>
      <c r="G6274" s="95"/>
      <c r="H6274" s="95"/>
    </row>
    <row r="6275" spans="5:8" x14ac:dyDescent="0.2">
      <c r="E6275" s="95"/>
      <c r="F6275" s="95"/>
      <c r="G6275" s="95"/>
      <c r="H6275" s="95"/>
    </row>
    <row r="6276" spans="5:8" x14ac:dyDescent="0.2">
      <c r="E6276" s="95"/>
      <c r="F6276" s="95"/>
      <c r="G6276" s="95"/>
      <c r="H6276" s="95"/>
    </row>
    <row r="6277" spans="5:8" x14ac:dyDescent="0.2">
      <c r="E6277" s="95"/>
      <c r="F6277" s="95"/>
      <c r="G6277" s="95"/>
      <c r="H6277" s="95"/>
    </row>
    <row r="6278" spans="5:8" x14ac:dyDescent="0.2">
      <c r="E6278" s="95"/>
      <c r="F6278" s="95"/>
      <c r="G6278" s="95"/>
      <c r="H6278" s="95"/>
    </row>
    <row r="6279" spans="5:8" x14ac:dyDescent="0.2">
      <c r="E6279" s="95"/>
      <c r="F6279" s="95"/>
      <c r="G6279" s="95"/>
      <c r="H6279" s="95"/>
    </row>
    <row r="6280" spans="5:8" x14ac:dyDescent="0.2">
      <c r="E6280" s="95"/>
      <c r="F6280" s="95"/>
      <c r="G6280" s="95"/>
      <c r="H6280" s="95"/>
    </row>
    <row r="6281" spans="5:8" x14ac:dyDescent="0.2">
      <c r="E6281" s="95"/>
      <c r="F6281" s="95"/>
      <c r="G6281" s="95"/>
      <c r="H6281" s="95"/>
    </row>
    <row r="6282" spans="5:8" x14ac:dyDescent="0.2">
      <c r="E6282" s="95"/>
      <c r="F6282" s="95"/>
      <c r="G6282" s="95"/>
      <c r="H6282" s="95"/>
    </row>
    <row r="6283" spans="5:8" x14ac:dyDescent="0.2">
      <c r="E6283" s="95"/>
      <c r="F6283" s="95"/>
      <c r="G6283" s="95"/>
      <c r="H6283" s="95"/>
    </row>
    <row r="6284" spans="5:8" x14ac:dyDescent="0.2">
      <c r="E6284" s="95"/>
      <c r="F6284" s="95"/>
      <c r="G6284" s="95"/>
      <c r="H6284" s="95"/>
    </row>
    <row r="6285" spans="5:8" x14ac:dyDescent="0.2">
      <c r="E6285" s="95"/>
      <c r="F6285" s="95"/>
      <c r="G6285" s="95"/>
      <c r="H6285" s="95"/>
    </row>
    <row r="6286" spans="5:8" x14ac:dyDescent="0.2">
      <c r="E6286" s="95"/>
      <c r="F6286" s="95"/>
      <c r="G6286" s="95"/>
      <c r="H6286" s="95"/>
    </row>
    <row r="6287" spans="5:8" x14ac:dyDescent="0.2">
      <c r="E6287" s="95"/>
      <c r="F6287" s="95"/>
      <c r="G6287" s="95"/>
      <c r="H6287" s="95"/>
    </row>
    <row r="6288" spans="5:8" x14ac:dyDescent="0.2">
      <c r="E6288" s="95"/>
      <c r="F6288" s="95"/>
      <c r="G6288" s="95"/>
      <c r="H6288" s="95"/>
    </row>
    <row r="6289" spans="5:8" x14ac:dyDescent="0.2">
      <c r="E6289" s="95"/>
      <c r="F6289" s="95"/>
      <c r="G6289" s="95"/>
      <c r="H6289" s="95"/>
    </row>
    <row r="6290" spans="5:8" x14ac:dyDescent="0.2">
      <c r="E6290" s="95"/>
      <c r="F6290" s="95"/>
      <c r="G6290" s="95"/>
      <c r="H6290" s="95"/>
    </row>
    <row r="6291" spans="5:8" x14ac:dyDescent="0.2">
      <c r="E6291" s="95"/>
      <c r="F6291" s="95"/>
      <c r="G6291" s="95"/>
      <c r="H6291" s="95"/>
    </row>
    <row r="6292" spans="5:8" x14ac:dyDescent="0.2">
      <c r="E6292" s="95"/>
      <c r="F6292" s="95"/>
      <c r="G6292" s="95"/>
      <c r="H6292" s="95"/>
    </row>
    <row r="6293" spans="5:8" x14ac:dyDescent="0.2">
      <c r="E6293" s="95"/>
      <c r="F6293" s="95"/>
      <c r="G6293" s="95"/>
      <c r="H6293" s="95"/>
    </row>
    <row r="6294" spans="5:8" x14ac:dyDescent="0.2">
      <c r="E6294" s="95"/>
      <c r="F6294" s="95"/>
      <c r="G6294" s="95"/>
      <c r="H6294" s="95"/>
    </row>
    <row r="6295" spans="5:8" x14ac:dyDescent="0.2">
      <c r="E6295" s="95"/>
      <c r="F6295" s="95"/>
      <c r="G6295" s="95"/>
      <c r="H6295" s="95"/>
    </row>
    <row r="6296" spans="5:8" x14ac:dyDescent="0.2">
      <c r="E6296" s="95"/>
      <c r="F6296" s="95"/>
      <c r="G6296" s="95"/>
      <c r="H6296" s="95"/>
    </row>
    <row r="6297" spans="5:8" x14ac:dyDescent="0.2">
      <c r="E6297" s="95"/>
      <c r="F6297" s="95"/>
      <c r="G6297" s="95"/>
      <c r="H6297" s="95"/>
    </row>
    <row r="6298" spans="5:8" x14ac:dyDescent="0.2">
      <c r="E6298" s="95"/>
      <c r="F6298" s="95"/>
      <c r="G6298" s="95"/>
      <c r="H6298" s="95"/>
    </row>
    <row r="6299" spans="5:8" x14ac:dyDescent="0.2">
      <c r="E6299" s="95"/>
      <c r="F6299" s="95"/>
      <c r="G6299" s="95"/>
      <c r="H6299" s="95"/>
    </row>
    <row r="6300" spans="5:8" x14ac:dyDescent="0.2">
      <c r="E6300" s="95"/>
      <c r="F6300" s="95"/>
      <c r="G6300" s="95"/>
      <c r="H6300" s="95"/>
    </row>
    <row r="6301" spans="5:8" x14ac:dyDescent="0.2">
      <c r="E6301" s="95"/>
      <c r="F6301" s="95"/>
      <c r="G6301" s="95"/>
      <c r="H6301" s="95"/>
    </row>
    <row r="6302" spans="5:8" x14ac:dyDescent="0.2">
      <c r="E6302" s="95"/>
      <c r="F6302" s="95"/>
      <c r="G6302" s="95"/>
      <c r="H6302" s="95"/>
    </row>
    <row r="6303" spans="5:8" x14ac:dyDescent="0.2">
      <c r="E6303" s="95"/>
      <c r="F6303" s="95"/>
      <c r="G6303" s="95"/>
      <c r="H6303" s="95"/>
    </row>
    <row r="6304" spans="5:8" x14ac:dyDescent="0.2">
      <c r="E6304" s="95"/>
      <c r="F6304" s="95"/>
      <c r="G6304" s="95"/>
      <c r="H6304" s="95"/>
    </row>
    <row r="6305" spans="5:8" x14ac:dyDescent="0.2">
      <c r="E6305" s="95"/>
      <c r="F6305" s="95"/>
      <c r="G6305" s="95"/>
      <c r="H6305" s="95"/>
    </row>
    <row r="6306" spans="5:8" x14ac:dyDescent="0.2">
      <c r="E6306" s="95"/>
      <c r="F6306" s="95"/>
      <c r="G6306" s="95"/>
      <c r="H6306" s="95"/>
    </row>
    <row r="6307" spans="5:8" x14ac:dyDescent="0.2">
      <c r="E6307" s="95"/>
      <c r="F6307" s="95"/>
      <c r="G6307" s="95"/>
      <c r="H6307" s="95"/>
    </row>
    <row r="6308" spans="5:8" x14ac:dyDescent="0.2">
      <c r="E6308" s="95"/>
      <c r="F6308" s="95"/>
      <c r="G6308" s="95"/>
      <c r="H6308" s="95"/>
    </row>
    <row r="6309" spans="5:8" x14ac:dyDescent="0.2">
      <c r="E6309" s="95"/>
      <c r="F6309" s="95"/>
      <c r="G6309" s="95"/>
      <c r="H6309" s="95"/>
    </row>
    <row r="6310" spans="5:8" x14ac:dyDescent="0.2">
      <c r="E6310" s="95"/>
      <c r="F6310" s="95"/>
      <c r="G6310" s="95"/>
      <c r="H6310" s="95"/>
    </row>
    <row r="6311" spans="5:8" x14ac:dyDescent="0.2">
      <c r="E6311" s="95"/>
      <c r="F6311" s="95"/>
      <c r="G6311" s="95"/>
      <c r="H6311" s="95"/>
    </row>
    <row r="6312" spans="5:8" x14ac:dyDescent="0.2">
      <c r="E6312" s="95"/>
      <c r="F6312" s="95"/>
      <c r="G6312" s="95"/>
      <c r="H6312" s="95"/>
    </row>
    <row r="6313" spans="5:8" x14ac:dyDescent="0.2">
      <c r="E6313" s="95"/>
      <c r="F6313" s="95"/>
      <c r="G6313" s="95"/>
      <c r="H6313" s="95"/>
    </row>
    <row r="6314" spans="5:8" x14ac:dyDescent="0.2">
      <c r="E6314" s="95"/>
      <c r="F6314" s="95"/>
      <c r="G6314" s="95"/>
      <c r="H6314" s="95"/>
    </row>
    <row r="6315" spans="5:8" x14ac:dyDescent="0.2">
      <c r="E6315" s="95"/>
      <c r="F6315" s="95"/>
      <c r="G6315" s="95"/>
      <c r="H6315" s="95"/>
    </row>
    <row r="6316" spans="5:8" x14ac:dyDescent="0.2">
      <c r="E6316" s="95"/>
      <c r="F6316" s="95"/>
      <c r="G6316" s="95"/>
      <c r="H6316" s="95"/>
    </row>
    <row r="6317" spans="5:8" x14ac:dyDescent="0.2">
      <c r="E6317" s="95"/>
      <c r="F6317" s="95"/>
      <c r="G6317" s="95"/>
      <c r="H6317" s="95"/>
    </row>
    <row r="6318" spans="5:8" x14ac:dyDescent="0.2">
      <c r="E6318" s="95"/>
      <c r="F6318" s="95"/>
      <c r="G6318" s="95"/>
      <c r="H6318" s="95"/>
    </row>
    <row r="6319" spans="5:8" x14ac:dyDescent="0.2">
      <c r="E6319" s="95"/>
      <c r="F6319" s="95"/>
      <c r="G6319" s="95"/>
      <c r="H6319" s="95"/>
    </row>
    <row r="6320" spans="5:8" x14ac:dyDescent="0.2">
      <c r="E6320" s="95"/>
      <c r="F6320" s="95"/>
      <c r="G6320" s="95"/>
      <c r="H6320" s="95"/>
    </row>
    <row r="6321" spans="5:8" x14ac:dyDescent="0.2">
      <c r="E6321" s="95"/>
      <c r="F6321" s="95"/>
      <c r="G6321" s="95"/>
      <c r="H6321" s="95"/>
    </row>
    <row r="6322" spans="5:8" x14ac:dyDescent="0.2">
      <c r="E6322" s="95"/>
      <c r="F6322" s="95"/>
      <c r="G6322" s="95"/>
      <c r="H6322" s="95"/>
    </row>
    <row r="6323" spans="5:8" x14ac:dyDescent="0.2">
      <c r="E6323" s="95"/>
      <c r="F6323" s="95"/>
      <c r="G6323" s="95"/>
      <c r="H6323" s="95"/>
    </row>
    <row r="6324" spans="5:8" x14ac:dyDescent="0.2">
      <c r="E6324" s="95"/>
      <c r="F6324" s="95"/>
      <c r="G6324" s="95"/>
      <c r="H6324" s="95"/>
    </row>
    <row r="6325" spans="5:8" x14ac:dyDescent="0.2">
      <c r="E6325" s="95"/>
      <c r="F6325" s="95"/>
      <c r="G6325" s="95"/>
      <c r="H6325" s="95"/>
    </row>
    <row r="6326" spans="5:8" x14ac:dyDescent="0.2">
      <c r="E6326" s="95"/>
      <c r="F6326" s="95"/>
      <c r="G6326" s="95"/>
      <c r="H6326" s="95"/>
    </row>
    <row r="6327" spans="5:8" x14ac:dyDescent="0.2">
      <c r="E6327" s="95"/>
      <c r="F6327" s="95"/>
      <c r="G6327" s="95"/>
      <c r="H6327" s="95"/>
    </row>
    <row r="6328" spans="5:8" x14ac:dyDescent="0.2">
      <c r="E6328" s="95"/>
      <c r="F6328" s="95"/>
      <c r="G6328" s="95"/>
      <c r="H6328" s="95"/>
    </row>
    <row r="6329" spans="5:8" x14ac:dyDescent="0.2">
      <c r="E6329" s="95"/>
      <c r="F6329" s="95"/>
      <c r="G6329" s="95"/>
      <c r="H6329" s="95"/>
    </row>
    <row r="6330" spans="5:8" x14ac:dyDescent="0.2">
      <c r="E6330" s="95"/>
      <c r="F6330" s="95"/>
      <c r="G6330" s="95"/>
      <c r="H6330" s="95"/>
    </row>
    <row r="6331" spans="5:8" x14ac:dyDescent="0.2">
      <c r="E6331" s="95"/>
      <c r="F6331" s="95"/>
      <c r="G6331" s="95"/>
      <c r="H6331" s="95"/>
    </row>
    <row r="6332" spans="5:8" x14ac:dyDescent="0.2">
      <c r="E6332" s="95"/>
      <c r="F6332" s="95"/>
      <c r="G6332" s="95"/>
      <c r="H6332" s="95"/>
    </row>
    <row r="6333" spans="5:8" x14ac:dyDescent="0.2">
      <c r="E6333" s="95"/>
      <c r="F6333" s="95"/>
      <c r="G6333" s="95"/>
      <c r="H6333" s="95"/>
    </row>
    <row r="6334" spans="5:8" x14ac:dyDescent="0.2">
      <c r="E6334" s="95"/>
      <c r="F6334" s="95"/>
      <c r="G6334" s="95"/>
      <c r="H6334" s="95"/>
    </row>
    <row r="6335" spans="5:8" x14ac:dyDescent="0.2">
      <c r="E6335" s="95"/>
      <c r="F6335" s="95"/>
      <c r="G6335" s="95"/>
      <c r="H6335" s="95"/>
    </row>
    <row r="6336" spans="5:8" x14ac:dyDescent="0.2">
      <c r="E6336" s="95"/>
      <c r="F6336" s="95"/>
      <c r="G6336" s="95"/>
      <c r="H6336" s="95"/>
    </row>
    <row r="6337" spans="5:8" x14ac:dyDescent="0.2">
      <c r="E6337" s="95"/>
      <c r="F6337" s="95"/>
      <c r="G6337" s="95"/>
      <c r="H6337" s="95"/>
    </row>
    <row r="6338" spans="5:8" x14ac:dyDescent="0.2">
      <c r="E6338" s="95"/>
      <c r="F6338" s="95"/>
      <c r="G6338" s="95"/>
      <c r="H6338" s="95"/>
    </row>
    <row r="6339" spans="5:8" x14ac:dyDescent="0.2">
      <c r="E6339" s="95"/>
      <c r="F6339" s="95"/>
      <c r="G6339" s="95"/>
      <c r="H6339" s="95"/>
    </row>
    <row r="6340" spans="5:8" x14ac:dyDescent="0.2">
      <c r="E6340" s="95"/>
      <c r="F6340" s="95"/>
      <c r="G6340" s="95"/>
      <c r="H6340" s="95"/>
    </row>
    <row r="6341" spans="5:8" x14ac:dyDescent="0.2">
      <c r="E6341" s="95"/>
      <c r="F6341" s="95"/>
      <c r="G6341" s="95"/>
      <c r="H6341" s="95"/>
    </row>
    <row r="6342" spans="5:8" x14ac:dyDescent="0.2">
      <c r="E6342" s="95"/>
      <c r="F6342" s="95"/>
      <c r="G6342" s="95"/>
      <c r="H6342" s="95"/>
    </row>
    <row r="6343" spans="5:8" x14ac:dyDescent="0.2">
      <c r="E6343" s="95"/>
      <c r="F6343" s="95"/>
      <c r="G6343" s="95"/>
      <c r="H6343" s="95"/>
    </row>
    <row r="6344" spans="5:8" x14ac:dyDescent="0.2">
      <c r="E6344" s="95"/>
      <c r="F6344" s="95"/>
      <c r="G6344" s="95"/>
      <c r="H6344" s="95"/>
    </row>
    <row r="6345" spans="5:8" x14ac:dyDescent="0.2">
      <c r="E6345" s="95"/>
      <c r="F6345" s="95"/>
      <c r="G6345" s="95"/>
      <c r="H6345" s="95"/>
    </row>
    <row r="6346" spans="5:8" x14ac:dyDescent="0.2">
      <c r="E6346" s="95"/>
      <c r="F6346" s="95"/>
      <c r="G6346" s="95"/>
      <c r="H6346" s="95"/>
    </row>
    <row r="6347" spans="5:8" x14ac:dyDescent="0.2">
      <c r="E6347" s="95"/>
      <c r="F6347" s="95"/>
      <c r="G6347" s="95"/>
      <c r="H6347" s="95"/>
    </row>
    <row r="6348" spans="5:8" x14ac:dyDescent="0.2">
      <c r="E6348" s="95"/>
      <c r="F6348" s="95"/>
      <c r="G6348" s="95"/>
      <c r="H6348" s="95"/>
    </row>
    <row r="6349" spans="5:8" x14ac:dyDescent="0.2">
      <c r="E6349" s="95"/>
      <c r="F6349" s="95"/>
      <c r="G6349" s="95"/>
      <c r="H6349" s="95"/>
    </row>
    <row r="6350" spans="5:8" x14ac:dyDescent="0.2">
      <c r="E6350" s="95"/>
      <c r="F6350" s="95"/>
      <c r="G6350" s="95"/>
      <c r="H6350" s="95"/>
    </row>
    <row r="6351" spans="5:8" x14ac:dyDescent="0.2">
      <c r="E6351" s="95"/>
      <c r="F6351" s="95"/>
      <c r="G6351" s="95"/>
      <c r="H6351" s="95"/>
    </row>
    <row r="6352" spans="5:8" x14ac:dyDescent="0.2">
      <c r="E6352" s="95"/>
      <c r="F6352" s="95"/>
      <c r="G6352" s="95"/>
      <c r="H6352" s="95"/>
    </row>
    <row r="6353" spans="5:8" x14ac:dyDescent="0.2">
      <c r="E6353" s="95"/>
      <c r="F6353" s="95"/>
      <c r="G6353" s="95"/>
      <c r="H6353" s="95"/>
    </row>
    <row r="6354" spans="5:8" x14ac:dyDescent="0.2">
      <c r="E6354" s="95"/>
      <c r="F6354" s="95"/>
      <c r="G6354" s="95"/>
      <c r="H6354" s="95"/>
    </row>
    <row r="6355" spans="5:8" x14ac:dyDescent="0.2">
      <c r="E6355" s="95"/>
      <c r="F6355" s="95"/>
      <c r="G6355" s="95"/>
      <c r="H6355" s="95"/>
    </row>
    <row r="6356" spans="5:8" x14ac:dyDescent="0.2">
      <c r="E6356" s="95"/>
      <c r="F6356" s="95"/>
      <c r="G6356" s="95"/>
      <c r="H6356" s="95"/>
    </row>
    <row r="6357" spans="5:8" x14ac:dyDescent="0.2">
      <c r="E6357" s="95"/>
      <c r="F6357" s="95"/>
      <c r="G6357" s="95"/>
      <c r="H6357" s="95"/>
    </row>
    <row r="6358" spans="5:8" x14ac:dyDescent="0.2">
      <c r="E6358" s="95"/>
      <c r="F6358" s="95"/>
      <c r="G6358" s="95"/>
      <c r="H6358" s="95"/>
    </row>
    <row r="6359" spans="5:8" x14ac:dyDescent="0.2">
      <c r="E6359" s="95"/>
      <c r="F6359" s="95"/>
      <c r="G6359" s="95"/>
      <c r="H6359" s="95"/>
    </row>
    <row r="6360" spans="5:8" x14ac:dyDescent="0.2">
      <c r="E6360" s="95"/>
      <c r="F6360" s="95"/>
      <c r="G6360" s="95"/>
      <c r="H6360" s="95"/>
    </row>
    <row r="6361" spans="5:8" x14ac:dyDescent="0.2">
      <c r="E6361" s="95"/>
      <c r="F6361" s="95"/>
      <c r="G6361" s="95"/>
      <c r="H6361" s="95"/>
    </row>
    <row r="6362" spans="5:8" x14ac:dyDescent="0.2">
      <c r="E6362" s="95"/>
      <c r="F6362" s="95"/>
      <c r="G6362" s="95"/>
      <c r="H6362" s="95"/>
    </row>
    <row r="6363" spans="5:8" x14ac:dyDescent="0.2">
      <c r="E6363" s="95"/>
      <c r="F6363" s="95"/>
      <c r="G6363" s="95"/>
      <c r="H6363" s="95"/>
    </row>
    <row r="6364" spans="5:8" x14ac:dyDescent="0.2">
      <c r="E6364" s="95"/>
      <c r="F6364" s="95"/>
      <c r="G6364" s="95"/>
      <c r="H6364" s="95"/>
    </row>
    <row r="6365" spans="5:8" x14ac:dyDescent="0.2">
      <c r="E6365" s="95"/>
      <c r="F6365" s="95"/>
      <c r="G6365" s="95"/>
      <c r="H6365" s="95"/>
    </row>
    <row r="6366" spans="5:8" x14ac:dyDescent="0.2">
      <c r="E6366" s="95"/>
      <c r="F6366" s="95"/>
      <c r="G6366" s="95"/>
      <c r="H6366" s="95"/>
    </row>
    <row r="6367" spans="5:8" x14ac:dyDescent="0.2">
      <c r="E6367" s="95"/>
      <c r="F6367" s="95"/>
      <c r="G6367" s="95"/>
      <c r="H6367" s="95"/>
    </row>
    <row r="6368" spans="5:8" x14ac:dyDescent="0.2">
      <c r="E6368" s="95"/>
      <c r="F6368" s="95"/>
      <c r="G6368" s="95"/>
      <c r="H6368" s="95"/>
    </row>
    <row r="6369" spans="5:8" x14ac:dyDescent="0.2">
      <c r="E6369" s="95"/>
      <c r="F6369" s="95"/>
      <c r="G6369" s="95"/>
      <c r="H6369" s="95"/>
    </row>
    <row r="6370" spans="5:8" x14ac:dyDescent="0.2">
      <c r="E6370" s="95"/>
      <c r="F6370" s="95"/>
      <c r="G6370" s="95"/>
      <c r="H6370" s="95"/>
    </row>
    <row r="6371" spans="5:8" x14ac:dyDescent="0.2">
      <c r="E6371" s="95"/>
      <c r="F6371" s="95"/>
      <c r="G6371" s="95"/>
      <c r="H6371" s="95"/>
    </row>
    <row r="6372" spans="5:8" x14ac:dyDescent="0.2">
      <c r="E6372" s="95"/>
      <c r="F6372" s="95"/>
      <c r="G6372" s="95"/>
      <c r="H6372" s="95"/>
    </row>
    <row r="6373" spans="5:8" x14ac:dyDescent="0.2">
      <c r="E6373" s="95"/>
      <c r="F6373" s="95"/>
      <c r="G6373" s="95"/>
      <c r="H6373" s="95"/>
    </row>
    <row r="6374" spans="5:8" x14ac:dyDescent="0.2">
      <c r="E6374" s="95"/>
      <c r="F6374" s="95"/>
      <c r="G6374" s="95"/>
      <c r="H6374" s="95"/>
    </row>
    <row r="6375" spans="5:8" x14ac:dyDescent="0.2">
      <c r="E6375" s="95"/>
      <c r="F6375" s="95"/>
      <c r="G6375" s="95"/>
      <c r="H6375" s="95"/>
    </row>
    <row r="6376" spans="5:8" x14ac:dyDescent="0.2">
      <c r="E6376" s="95"/>
      <c r="F6376" s="95"/>
      <c r="G6376" s="95"/>
      <c r="H6376" s="95"/>
    </row>
    <row r="6377" spans="5:8" x14ac:dyDescent="0.2">
      <c r="E6377" s="95"/>
      <c r="F6377" s="95"/>
      <c r="G6377" s="95"/>
      <c r="H6377" s="95"/>
    </row>
    <row r="6378" spans="5:8" x14ac:dyDescent="0.2">
      <c r="E6378" s="95"/>
      <c r="F6378" s="95"/>
      <c r="G6378" s="95"/>
      <c r="H6378" s="95"/>
    </row>
    <row r="6379" spans="5:8" x14ac:dyDescent="0.2">
      <c r="E6379" s="95"/>
      <c r="F6379" s="95"/>
      <c r="G6379" s="95"/>
      <c r="H6379" s="95"/>
    </row>
    <row r="6380" spans="5:8" x14ac:dyDescent="0.2">
      <c r="E6380" s="95"/>
      <c r="F6380" s="95"/>
      <c r="G6380" s="95"/>
      <c r="H6380" s="95"/>
    </row>
    <row r="6381" spans="5:8" x14ac:dyDescent="0.2">
      <c r="E6381" s="95"/>
      <c r="F6381" s="95"/>
      <c r="G6381" s="95"/>
      <c r="H6381" s="95"/>
    </row>
    <row r="6382" spans="5:8" x14ac:dyDescent="0.2">
      <c r="E6382" s="95"/>
      <c r="F6382" s="95"/>
      <c r="G6382" s="95"/>
      <c r="H6382" s="95"/>
    </row>
    <row r="6383" spans="5:8" x14ac:dyDescent="0.2">
      <c r="E6383" s="95"/>
      <c r="F6383" s="95"/>
      <c r="G6383" s="95"/>
      <c r="H6383" s="95"/>
    </row>
    <row r="6384" spans="5:8" x14ac:dyDescent="0.2">
      <c r="E6384" s="95"/>
      <c r="F6384" s="95"/>
      <c r="G6384" s="95"/>
      <c r="H6384" s="95"/>
    </row>
    <row r="6385" spans="5:8" x14ac:dyDescent="0.2">
      <c r="E6385" s="95"/>
      <c r="F6385" s="95"/>
      <c r="G6385" s="95"/>
      <c r="H6385" s="95"/>
    </row>
    <row r="6386" spans="5:8" x14ac:dyDescent="0.2">
      <c r="E6386" s="95"/>
      <c r="F6386" s="95"/>
      <c r="G6386" s="95"/>
      <c r="H6386" s="95"/>
    </row>
    <row r="6387" spans="5:8" x14ac:dyDescent="0.2">
      <c r="E6387" s="95"/>
      <c r="F6387" s="95"/>
      <c r="G6387" s="95"/>
      <c r="H6387" s="95"/>
    </row>
    <row r="6388" spans="5:8" x14ac:dyDescent="0.2">
      <c r="E6388" s="95"/>
      <c r="F6388" s="95"/>
      <c r="G6388" s="95"/>
      <c r="H6388" s="95"/>
    </row>
    <row r="6389" spans="5:8" x14ac:dyDescent="0.2">
      <c r="E6389" s="95"/>
      <c r="F6389" s="95"/>
      <c r="G6389" s="95"/>
      <c r="H6389" s="95"/>
    </row>
    <row r="6390" spans="5:8" x14ac:dyDescent="0.2">
      <c r="E6390" s="95"/>
      <c r="F6390" s="95"/>
      <c r="G6390" s="95"/>
      <c r="H6390" s="95"/>
    </row>
    <row r="6391" spans="5:8" x14ac:dyDescent="0.2">
      <c r="E6391" s="95"/>
      <c r="F6391" s="95"/>
      <c r="G6391" s="95"/>
      <c r="H6391" s="95"/>
    </row>
    <row r="6392" spans="5:8" x14ac:dyDescent="0.2">
      <c r="E6392" s="95"/>
      <c r="F6392" s="95"/>
      <c r="G6392" s="95"/>
      <c r="H6392" s="95"/>
    </row>
    <row r="6393" spans="5:8" x14ac:dyDescent="0.2">
      <c r="E6393" s="95"/>
      <c r="F6393" s="95"/>
      <c r="G6393" s="95"/>
      <c r="H6393" s="95"/>
    </row>
    <row r="6394" spans="5:8" x14ac:dyDescent="0.2">
      <c r="E6394" s="95"/>
      <c r="F6394" s="95"/>
      <c r="G6394" s="95"/>
      <c r="H6394" s="95"/>
    </row>
    <row r="6395" spans="5:8" x14ac:dyDescent="0.2">
      <c r="E6395" s="95"/>
      <c r="F6395" s="95"/>
      <c r="G6395" s="95"/>
      <c r="H6395" s="95"/>
    </row>
    <row r="6396" spans="5:8" x14ac:dyDescent="0.2">
      <c r="E6396" s="95"/>
      <c r="F6396" s="95"/>
      <c r="G6396" s="95"/>
      <c r="H6396" s="95"/>
    </row>
    <row r="6397" spans="5:8" x14ac:dyDescent="0.2">
      <c r="E6397" s="95"/>
      <c r="F6397" s="95"/>
      <c r="G6397" s="95"/>
      <c r="H6397" s="95"/>
    </row>
    <row r="6398" spans="5:8" x14ac:dyDescent="0.2">
      <c r="E6398" s="95"/>
      <c r="F6398" s="95"/>
      <c r="G6398" s="95"/>
      <c r="H6398" s="95"/>
    </row>
    <row r="6399" spans="5:8" x14ac:dyDescent="0.2">
      <c r="E6399" s="95"/>
      <c r="F6399" s="95"/>
      <c r="G6399" s="95"/>
      <c r="H6399" s="95"/>
    </row>
    <row r="6400" spans="5:8" x14ac:dyDescent="0.2">
      <c r="E6400" s="95"/>
      <c r="F6400" s="95"/>
      <c r="G6400" s="95"/>
      <c r="H6400" s="95"/>
    </row>
    <row r="6401" spans="5:8" x14ac:dyDescent="0.2">
      <c r="E6401" s="95"/>
      <c r="F6401" s="95"/>
      <c r="G6401" s="95"/>
      <c r="H6401" s="95"/>
    </row>
    <row r="6402" spans="5:8" x14ac:dyDescent="0.2">
      <c r="E6402" s="95"/>
      <c r="F6402" s="95"/>
      <c r="G6402" s="95"/>
      <c r="H6402" s="95"/>
    </row>
    <row r="6403" spans="5:8" x14ac:dyDescent="0.2">
      <c r="E6403" s="95"/>
      <c r="F6403" s="95"/>
      <c r="G6403" s="95"/>
      <c r="H6403" s="95"/>
    </row>
    <row r="6404" spans="5:8" x14ac:dyDescent="0.2">
      <c r="E6404" s="95"/>
      <c r="F6404" s="95"/>
      <c r="G6404" s="95"/>
      <c r="H6404" s="95"/>
    </row>
    <row r="6405" spans="5:8" x14ac:dyDescent="0.2">
      <c r="E6405" s="95"/>
      <c r="F6405" s="95"/>
      <c r="G6405" s="95"/>
      <c r="H6405" s="95"/>
    </row>
    <row r="6406" spans="5:8" x14ac:dyDescent="0.2">
      <c r="E6406" s="95"/>
      <c r="F6406" s="95"/>
      <c r="G6406" s="95"/>
      <c r="H6406" s="95"/>
    </row>
    <row r="6407" spans="5:8" x14ac:dyDescent="0.2">
      <c r="E6407" s="95"/>
      <c r="F6407" s="95"/>
      <c r="G6407" s="95"/>
      <c r="H6407" s="95"/>
    </row>
    <row r="6408" spans="5:8" x14ac:dyDescent="0.2">
      <c r="E6408" s="95"/>
      <c r="F6408" s="95"/>
      <c r="G6408" s="95"/>
      <c r="H6408" s="95"/>
    </row>
    <row r="6409" spans="5:8" x14ac:dyDescent="0.2">
      <c r="E6409" s="95"/>
      <c r="F6409" s="95"/>
      <c r="G6409" s="95"/>
      <c r="H6409" s="95"/>
    </row>
    <row r="6410" spans="5:8" x14ac:dyDescent="0.2">
      <c r="E6410" s="95"/>
      <c r="F6410" s="95"/>
      <c r="G6410" s="95"/>
      <c r="H6410" s="95"/>
    </row>
    <row r="6411" spans="5:8" x14ac:dyDescent="0.2">
      <c r="E6411" s="95"/>
      <c r="F6411" s="95"/>
      <c r="G6411" s="95"/>
      <c r="H6411" s="95"/>
    </row>
    <row r="6412" spans="5:8" x14ac:dyDescent="0.2">
      <c r="E6412" s="95"/>
      <c r="F6412" s="95"/>
      <c r="G6412" s="95"/>
      <c r="H6412" s="95"/>
    </row>
    <row r="6413" spans="5:8" x14ac:dyDescent="0.2">
      <c r="E6413" s="95"/>
      <c r="F6413" s="95"/>
      <c r="G6413" s="95"/>
      <c r="H6413" s="95"/>
    </row>
    <row r="6414" spans="5:8" x14ac:dyDescent="0.2">
      <c r="E6414" s="95"/>
      <c r="F6414" s="95"/>
      <c r="G6414" s="95"/>
      <c r="H6414" s="95"/>
    </row>
    <row r="6415" spans="5:8" x14ac:dyDescent="0.2">
      <c r="E6415" s="95"/>
      <c r="F6415" s="95"/>
      <c r="G6415" s="95"/>
      <c r="H6415" s="95"/>
    </row>
    <row r="6416" spans="5:8" x14ac:dyDescent="0.2">
      <c r="E6416" s="95"/>
      <c r="F6416" s="95"/>
      <c r="G6416" s="95"/>
      <c r="H6416" s="95"/>
    </row>
    <row r="6417" spans="5:8" x14ac:dyDescent="0.2">
      <c r="E6417" s="95"/>
      <c r="F6417" s="95"/>
      <c r="G6417" s="95"/>
      <c r="H6417" s="95"/>
    </row>
    <row r="6418" spans="5:8" x14ac:dyDescent="0.2">
      <c r="E6418" s="95"/>
      <c r="F6418" s="95"/>
      <c r="G6418" s="95"/>
      <c r="H6418" s="95"/>
    </row>
    <row r="6419" spans="5:8" x14ac:dyDescent="0.2">
      <c r="E6419" s="95"/>
      <c r="F6419" s="95"/>
      <c r="G6419" s="95"/>
      <c r="H6419" s="95"/>
    </row>
    <row r="6420" spans="5:8" x14ac:dyDescent="0.2">
      <c r="E6420" s="95"/>
      <c r="F6420" s="95"/>
      <c r="G6420" s="95"/>
      <c r="H6420" s="95"/>
    </row>
    <row r="6421" spans="5:8" x14ac:dyDescent="0.2">
      <c r="E6421" s="95"/>
      <c r="F6421" s="95"/>
      <c r="G6421" s="95"/>
      <c r="H6421" s="95"/>
    </row>
    <row r="6422" spans="5:8" x14ac:dyDescent="0.2">
      <c r="E6422" s="95"/>
      <c r="F6422" s="95"/>
      <c r="G6422" s="95"/>
      <c r="H6422" s="95"/>
    </row>
    <row r="6423" spans="5:8" x14ac:dyDescent="0.2">
      <c r="E6423" s="95"/>
      <c r="F6423" s="95"/>
      <c r="G6423" s="95"/>
      <c r="H6423" s="95"/>
    </row>
    <row r="6424" spans="5:8" x14ac:dyDescent="0.2">
      <c r="E6424" s="95"/>
      <c r="F6424" s="95"/>
      <c r="G6424" s="95"/>
      <c r="H6424" s="95"/>
    </row>
    <row r="6425" spans="5:8" x14ac:dyDescent="0.2">
      <c r="E6425" s="95"/>
      <c r="F6425" s="95"/>
      <c r="G6425" s="95"/>
      <c r="H6425" s="95"/>
    </row>
    <row r="6426" spans="5:8" x14ac:dyDescent="0.2">
      <c r="E6426" s="95"/>
      <c r="F6426" s="95"/>
      <c r="G6426" s="95"/>
      <c r="H6426" s="95"/>
    </row>
    <row r="6427" spans="5:8" x14ac:dyDescent="0.2">
      <c r="E6427" s="95"/>
      <c r="F6427" s="95"/>
      <c r="G6427" s="95"/>
      <c r="H6427" s="95"/>
    </row>
    <row r="6428" spans="5:8" x14ac:dyDescent="0.2">
      <c r="E6428" s="95"/>
      <c r="F6428" s="95"/>
      <c r="G6428" s="95"/>
      <c r="H6428" s="95"/>
    </row>
    <row r="6429" spans="5:8" x14ac:dyDescent="0.2">
      <c r="E6429" s="95"/>
      <c r="F6429" s="95"/>
      <c r="G6429" s="95"/>
      <c r="H6429" s="95"/>
    </row>
    <row r="6430" spans="5:8" x14ac:dyDescent="0.2">
      <c r="E6430" s="95"/>
      <c r="F6430" s="95"/>
      <c r="G6430" s="95"/>
      <c r="H6430" s="95"/>
    </row>
    <row r="6431" spans="5:8" x14ac:dyDescent="0.2">
      <c r="E6431" s="95"/>
      <c r="F6431" s="95"/>
      <c r="G6431" s="95"/>
      <c r="H6431" s="95"/>
    </row>
    <row r="6432" spans="5:8" x14ac:dyDescent="0.2">
      <c r="E6432" s="95"/>
      <c r="F6432" s="95"/>
      <c r="G6432" s="95"/>
      <c r="H6432" s="95"/>
    </row>
    <row r="6433" spans="5:8" x14ac:dyDescent="0.2">
      <c r="E6433" s="95"/>
      <c r="F6433" s="95"/>
      <c r="G6433" s="95"/>
      <c r="H6433" s="95"/>
    </row>
    <row r="6434" spans="5:8" x14ac:dyDescent="0.2">
      <c r="E6434" s="95"/>
      <c r="F6434" s="95"/>
      <c r="G6434" s="95"/>
      <c r="H6434" s="95"/>
    </row>
    <row r="6435" spans="5:8" x14ac:dyDescent="0.2">
      <c r="E6435" s="95"/>
      <c r="F6435" s="95"/>
      <c r="G6435" s="95"/>
      <c r="H6435" s="95"/>
    </row>
    <row r="6436" spans="5:8" x14ac:dyDescent="0.2">
      <c r="E6436" s="95"/>
      <c r="F6436" s="95"/>
      <c r="G6436" s="95"/>
      <c r="H6436" s="95"/>
    </row>
    <row r="6437" spans="5:8" x14ac:dyDescent="0.2">
      <c r="E6437" s="95"/>
      <c r="F6437" s="95"/>
      <c r="G6437" s="95"/>
      <c r="H6437" s="95"/>
    </row>
    <row r="6438" spans="5:8" x14ac:dyDescent="0.2">
      <c r="E6438" s="95"/>
      <c r="F6438" s="95"/>
      <c r="G6438" s="95"/>
      <c r="H6438" s="95"/>
    </row>
    <row r="6439" spans="5:8" x14ac:dyDescent="0.2">
      <c r="E6439" s="95"/>
      <c r="F6439" s="95"/>
      <c r="G6439" s="95"/>
      <c r="H6439" s="95"/>
    </row>
    <row r="6440" spans="5:8" x14ac:dyDescent="0.2">
      <c r="E6440" s="95"/>
      <c r="F6440" s="95"/>
      <c r="G6440" s="95"/>
      <c r="H6440" s="95"/>
    </row>
    <row r="6441" spans="5:8" x14ac:dyDescent="0.2">
      <c r="E6441" s="95"/>
      <c r="F6441" s="95"/>
      <c r="G6441" s="95"/>
      <c r="H6441" s="95"/>
    </row>
    <row r="6442" spans="5:8" x14ac:dyDescent="0.2">
      <c r="E6442" s="95"/>
      <c r="F6442" s="95"/>
      <c r="G6442" s="95"/>
      <c r="H6442" s="95"/>
    </row>
    <row r="6443" spans="5:8" x14ac:dyDescent="0.2">
      <c r="E6443" s="95"/>
      <c r="F6443" s="95"/>
      <c r="G6443" s="95"/>
      <c r="H6443" s="95"/>
    </row>
    <row r="6444" spans="5:8" x14ac:dyDescent="0.2">
      <c r="E6444" s="95"/>
      <c r="F6444" s="95"/>
      <c r="G6444" s="95"/>
      <c r="H6444" s="95"/>
    </row>
    <row r="6445" spans="5:8" x14ac:dyDescent="0.2">
      <c r="E6445" s="95"/>
      <c r="F6445" s="95"/>
      <c r="G6445" s="95"/>
      <c r="H6445" s="95"/>
    </row>
    <row r="6446" spans="5:8" x14ac:dyDescent="0.2">
      <c r="E6446" s="95"/>
      <c r="F6446" s="95"/>
      <c r="G6446" s="95"/>
      <c r="H6446" s="95"/>
    </row>
    <row r="6447" spans="5:8" x14ac:dyDescent="0.2">
      <c r="E6447" s="95"/>
      <c r="F6447" s="95"/>
      <c r="G6447" s="95"/>
      <c r="H6447" s="95"/>
    </row>
    <row r="6448" spans="5:8" x14ac:dyDescent="0.2">
      <c r="E6448" s="95"/>
      <c r="F6448" s="95"/>
      <c r="G6448" s="95"/>
      <c r="H6448" s="95"/>
    </row>
    <row r="6449" spans="5:8" x14ac:dyDescent="0.2">
      <c r="E6449" s="95"/>
      <c r="F6449" s="95"/>
      <c r="G6449" s="95"/>
      <c r="H6449" s="95"/>
    </row>
    <row r="6450" spans="5:8" x14ac:dyDescent="0.2">
      <c r="E6450" s="95"/>
      <c r="F6450" s="95"/>
      <c r="G6450" s="95"/>
      <c r="H6450" s="95"/>
    </row>
    <row r="6451" spans="5:8" x14ac:dyDescent="0.2">
      <c r="E6451" s="95"/>
      <c r="F6451" s="95"/>
      <c r="G6451" s="95"/>
      <c r="H6451" s="95"/>
    </row>
    <row r="6452" spans="5:8" x14ac:dyDescent="0.2">
      <c r="E6452" s="95"/>
      <c r="F6452" s="95"/>
      <c r="G6452" s="95"/>
      <c r="H6452" s="95"/>
    </row>
    <row r="6453" spans="5:8" x14ac:dyDescent="0.2">
      <c r="E6453" s="95"/>
      <c r="F6453" s="95"/>
      <c r="G6453" s="95"/>
      <c r="H6453" s="95"/>
    </row>
    <row r="6454" spans="5:8" x14ac:dyDescent="0.2">
      <c r="E6454" s="95"/>
      <c r="F6454" s="95"/>
      <c r="G6454" s="95"/>
      <c r="H6454" s="95"/>
    </row>
    <row r="6455" spans="5:8" x14ac:dyDescent="0.2">
      <c r="E6455" s="95"/>
      <c r="F6455" s="95"/>
      <c r="G6455" s="95"/>
      <c r="H6455" s="95"/>
    </row>
    <row r="6456" spans="5:8" x14ac:dyDescent="0.2">
      <c r="E6456" s="95"/>
      <c r="F6456" s="95"/>
      <c r="G6456" s="95"/>
      <c r="H6456" s="95"/>
    </row>
    <row r="6457" spans="5:8" x14ac:dyDescent="0.2">
      <c r="E6457" s="95"/>
      <c r="F6457" s="95"/>
      <c r="G6457" s="95"/>
      <c r="H6457" s="95"/>
    </row>
    <row r="6458" spans="5:8" x14ac:dyDescent="0.2">
      <c r="E6458" s="95"/>
      <c r="F6458" s="95"/>
      <c r="G6458" s="95"/>
      <c r="H6458" s="95"/>
    </row>
    <row r="6459" spans="5:8" x14ac:dyDescent="0.2">
      <c r="E6459" s="95"/>
      <c r="F6459" s="95"/>
      <c r="G6459" s="95"/>
      <c r="H6459" s="95"/>
    </row>
    <row r="6460" spans="5:8" x14ac:dyDescent="0.2">
      <c r="E6460" s="95"/>
      <c r="F6460" s="95"/>
      <c r="G6460" s="95"/>
      <c r="H6460" s="95"/>
    </row>
    <row r="6461" spans="5:8" x14ac:dyDescent="0.2">
      <c r="E6461" s="95"/>
      <c r="F6461" s="95"/>
      <c r="G6461" s="95"/>
      <c r="H6461" s="95"/>
    </row>
    <row r="6462" spans="5:8" x14ac:dyDescent="0.2">
      <c r="E6462" s="95"/>
      <c r="F6462" s="95"/>
      <c r="G6462" s="95"/>
      <c r="H6462" s="95"/>
    </row>
    <row r="6463" spans="5:8" x14ac:dyDescent="0.2">
      <c r="E6463" s="95"/>
      <c r="F6463" s="95"/>
      <c r="G6463" s="95"/>
      <c r="H6463" s="95"/>
    </row>
    <row r="6464" spans="5:8" x14ac:dyDescent="0.2">
      <c r="E6464" s="95"/>
      <c r="F6464" s="95"/>
      <c r="G6464" s="95"/>
      <c r="H6464" s="95"/>
    </row>
    <row r="6465" spans="5:8" x14ac:dyDescent="0.2">
      <c r="E6465" s="95"/>
      <c r="F6465" s="95"/>
      <c r="G6465" s="95"/>
      <c r="H6465" s="95"/>
    </row>
    <row r="6466" spans="5:8" x14ac:dyDescent="0.2">
      <c r="E6466" s="95"/>
      <c r="F6466" s="95"/>
      <c r="G6466" s="95"/>
      <c r="H6466" s="95"/>
    </row>
    <row r="6467" spans="5:8" x14ac:dyDescent="0.2">
      <c r="E6467" s="95"/>
      <c r="F6467" s="95"/>
      <c r="G6467" s="95"/>
      <c r="H6467" s="95"/>
    </row>
    <row r="6468" spans="5:8" x14ac:dyDescent="0.2">
      <c r="E6468" s="95"/>
      <c r="F6468" s="95"/>
      <c r="G6468" s="95"/>
      <c r="H6468" s="95"/>
    </row>
    <row r="6469" spans="5:8" x14ac:dyDescent="0.2">
      <c r="E6469" s="95"/>
      <c r="F6469" s="95"/>
      <c r="G6469" s="95"/>
      <c r="H6469" s="95"/>
    </row>
    <row r="6470" spans="5:8" x14ac:dyDescent="0.2">
      <c r="E6470" s="95"/>
      <c r="F6470" s="95"/>
      <c r="G6470" s="95"/>
      <c r="H6470" s="95"/>
    </row>
    <row r="6471" spans="5:8" x14ac:dyDescent="0.2">
      <c r="E6471" s="95"/>
      <c r="F6471" s="95"/>
      <c r="G6471" s="95"/>
      <c r="H6471" s="95"/>
    </row>
    <row r="6472" spans="5:8" x14ac:dyDescent="0.2">
      <c r="E6472" s="95"/>
      <c r="F6472" s="95"/>
      <c r="G6472" s="95"/>
      <c r="H6472" s="95"/>
    </row>
    <row r="6473" spans="5:8" x14ac:dyDescent="0.2">
      <c r="E6473" s="95"/>
      <c r="F6473" s="95"/>
      <c r="G6473" s="95"/>
      <c r="H6473" s="95"/>
    </row>
    <row r="6474" spans="5:8" x14ac:dyDescent="0.2">
      <c r="E6474" s="95"/>
      <c r="F6474" s="95"/>
      <c r="G6474" s="95"/>
      <c r="H6474" s="95"/>
    </row>
    <row r="6475" spans="5:8" x14ac:dyDescent="0.2">
      <c r="E6475" s="95"/>
      <c r="F6475" s="95"/>
      <c r="G6475" s="95"/>
      <c r="H6475" s="95"/>
    </row>
    <row r="6476" spans="5:8" x14ac:dyDescent="0.2">
      <c r="E6476" s="95"/>
      <c r="F6476" s="95"/>
      <c r="G6476" s="95"/>
      <c r="H6476" s="95"/>
    </row>
    <row r="6477" spans="5:8" x14ac:dyDescent="0.2">
      <c r="E6477" s="95"/>
      <c r="F6477" s="95"/>
      <c r="G6477" s="95"/>
      <c r="H6477" s="95"/>
    </row>
    <row r="6478" spans="5:8" x14ac:dyDescent="0.2">
      <c r="E6478" s="95"/>
      <c r="F6478" s="95"/>
      <c r="G6478" s="95"/>
      <c r="H6478" s="95"/>
    </row>
    <row r="6479" spans="5:8" x14ac:dyDescent="0.2">
      <c r="E6479" s="95"/>
      <c r="F6479" s="95"/>
      <c r="G6479" s="95"/>
      <c r="H6479" s="95"/>
    </row>
    <row r="6480" spans="5:8" x14ac:dyDescent="0.2">
      <c r="E6480" s="95"/>
      <c r="F6480" s="95"/>
      <c r="G6480" s="95"/>
      <c r="H6480" s="95"/>
    </row>
    <row r="6481" spans="5:8" x14ac:dyDescent="0.2">
      <c r="E6481" s="95"/>
      <c r="F6481" s="95"/>
      <c r="G6481" s="95"/>
      <c r="H6481" s="95"/>
    </row>
    <row r="6482" spans="5:8" x14ac:dyDescent="0.2">
      <c r="E6482" s="95"/>
      <c r="F6482" s="95"/>
      <c r="G6482" s="95"/>
      <c r="H6482" s="95"/>
    </row>
    <row r="6483" spans="5:8" x14ac:dyDescent="0.2">
      <c r="E6483" s="95"/>
      <c r="F6483" s="95"/>
      <c r="G6483" s="95"/>
      <c r="H6483" s="95"/>
    </row>
    <row r="6484" spans="5:8" x14ac:dyDescent="0.2">
      <c r="E6484" s="95"/>
      <c r="F6484" s="95"/>
      <c r="G6484" s="95"/>
      <c r="H6484" s="95"/>
    </row>
    <row r="6485" spans="5:8" x14ac:dyDescent="0.2">
      <c r="E6485" s="95"/>
      <c r="F6485" s="95"/>
      <c r="G6485" s="95"/>
      <c r="H6485" s="95"/>
    </row>
    <row r="6486" spans="5:8" x14ac:dyDescent="0.2">
      <c r="E6486" s="95"/>
      <c r="F6486" s="95"/>
      <c r="G6486" s="95"/>
      <c r="H6486" s="95"/>
    </row>
    <row r="6487" spans="5:8" x14ac:dyDescent="0.2">
      <c r="E6487" s="95"/>
      <c r="F6487" s="95"/>
      <c r="G6487" s="95"/>
      <c r="H6487" s="95"/>
    </row>
    <row r="6488" spans="5:8" x14ac:dyDescent="0.2">
      <c r="E6488" s="95"/>
      <c r="F6488" s="95"/>
      <c r="G6488" s="95"/>
      <c r="H6488" s="95"/>
    </row>
    <row r="6489" spans="5:8" x14ac:dyDescent="0.2">
      <c r="E6489" s="95"/>
      <c r="F6489" s="95"/>
      <c r="G6489" s="95"/>
      <c r="H6489" s="95"/>
    </row>
    <row r="6490" spans="5:8" x14ac:dyDescent="0.2">
      <c r="E6490" s="95"/>
      <c r="F6490" s="95"/>
      <c r="G6490" s="95"/>
      <c r="H6490" s="95"/>
    </row>
    <row r="6491" spans="5:8" x14ac:dyDescent="0.2">
      <c r="E6491" s="95"/>
      <c r="F6491" s="95"/>
      <c r="G6491" s="95"/>
      <c r="H6491" s="95"/>
    </row>
    <row r="6492" spans="5:8" x14ac:dyDescent="0.2">
      <c r="E6492" s="95"/>
      <c r="F6492" s="95"/>
      <c r="G6492" s="95"/>
      <c r="H6492" s="95"/>
    </row>
    <row r="6493" spans="5:8" x14ac:dyDescent="0.2">
      <c r="E6493" s="95"/>
      <c r="F6493" s="95"/>
      <c r="G6493" s="95"/>
      <c r="H6493" s="95"/>
    </row>
    <row r="6494" spans="5:8" x14ac:dyDescent="0.2">
      <c r="E6494" s="95"/>
      <c r="F6494" s="95"/>
      <c r="G6494" s="95"/>
      <c r="H6494" s="95"/>
    </row>
    <row r="6495" spans="5:8" x14ac:dyDescent="0.2">
      <c r="E6495" s="95"/>
      <c r="F6495" s="95"/>
      <c r="G6495" s="95"/>
      <c r="H6495" s="95"/>
    </row>
    <row r="6496" spans="5:8" x14ac:dyDescent="0.2">
      <c r="E6496" s="95"/>
      <c r="F6496" s="95"/>
      <c r="G6496" s="95"/>
      <c r="H6496" s="95"/>
    </row>
    <row r="6497" spans="5:8" x14ac:dyDescent="0.2">
      <c r="E6497" s="95"/>
      <c r="F6497" s="95"/>
      <c r="G6497" s="95"/>
      <c r="H6497" s="95"/>
    </row>
    <row r="6498" spans="5:8" x14ac:dyDescent="0.2">
      <c r="E6498" s="95"/>
      <c r="F6498" s="95"/>
      <c r="G6498" s="95"/>
      <c r="H6498" s="95"/>
    </row>
    <row r="6499" spans="5:8" x14ac:dyDescent="0.2">
      <c r="E6499" s="95"/>
      <c r="F6499" s="95"/>
      <c r="G6499" s="95"/>
      <c r="H6499" s="95"/>
    </row>
    <row r="6500" spans="5:8" x14ac:dyDescent="0.2">
      <c r="E6500" s="95"/>
      <c r="F6500" s="95"/>
      <c r="G6500" s="95"/>
      <c r="H6500" s="95"/>
    </row>
    <row r="6501" spans="5:8" x14ac:dyDescent="0.2">
      <c r="E6501" s="95"/>
      <c r="F6501" s="95"/>
      <c r="G6501" s="95"/>
      <c r="H6501" s="95"/>
    </row>
    <row r="6502" spans="5:8" x14ac:dyDescent="0.2">
      <c r="E6502" s="95"/>
      <c r="F6502" s="95"/>
      <c r="G6502" s="95"/>
      <c r="H6502" s="95"/>
    </row>
    <row r="6503" spans="5:8" x14ac:dyDescent="0.2">
      <c r="E6503" s="95"/>
      <c r="F6503" s="95"/>
      <c r="G6503" s="95"/>
      <c r="H6503" s="95"/>
    </row>
    <row r="6504" spans="5:8" x14ac:dyDescent="0.2">
      <c r="E6504" s="95"/>
      <c r="F6504" s="95"/>
      <c r="G6504" s="95"/>
      <c r="H6504" s="95"/>
    </row>
    <row r="6505" spans="5:8" x14ac:dyDescent="0.2">
      <c r="E6505" s="95"/>
      <c r="F6505" s="95"/>
      <c r="G6505" s="95"/>
      <c r="H6505" s="95"/>
    </row>
    <row r="6506" spans="5:8" x14ac:dyDescent="0.2">
      <c r="E6506" s="95"/>
      <c r="F6506" s="95"/>
      <c r="G6506" s="95"/>
      <c r="H6506" s="95"/>
    </row>
    <row r="6507" spans="5:8" x14ac:dyDescent="0.2">
      <c r="E6507" s="95"/>
      <c r="F6507" s="95"/>
      <c r="G6507" s="95"/>
      <c r="H6507" s="95"/>
    </row>
    <row r="6508" spans="5:8" x14ac:dyDescent="0.2">
      <c r="E6508" s="95"/>
      <c r="F6508" s="95"/>
      <c r="G6508" s="95"/>
      <c r="H6508" s="95"/>
    </row>
    <row r="6509" spans="5:8" x14ac:dyDescent="0.2">
      <c r="E6509" s="95"/>
      <c r="F6509" s="95"/>
      <c r="G6509" s="95"/>
      <c r="H6509" s="95"/>
    </row>
    <row r="6510" spans="5:8" x14ac:dyDescent="0.2">
      <c r="E6510" s="95"/>
      <c r="F6510" s="95"/>
      <c r="G6510" s="95"/>
      <c r="H6510" s="95"/>
    </row>
    <row r="6511" spans="5:8" x14ac:dyDescent="0.2">
      <c r="E6511" s="95"/>
      <c r="F6511" s="95"/>
      <c r="G6511" s="95"/>
      <c r="H6511" s="95"/>
    </row>
    <row r="6512" spans="5:8" x14ac:dyDescent="0.2">
      <c r="E6512" s="95"/>
      <c r="F6512" s="95"/>
      <c r="G6512" s="95"/>
      <c r="H6512" s="95"/>
    </row>
    <row r="6513" spans="5:8" x14ac:dyDescent="0.2">
      <c r="E6513" s="95"/>
      <c r="F6513" s="95"/>
      <c r="G6513" s="95"/>
      <c r="H6513" s="95"/>
    </row>
    <row r="6514" spans="5:8" x14ac:dyDescent="0.2">
      <c r="E6514" s="95"/>
      <c r="F6514" s="95"/>
      <c r="G6514" s="95"/>
      <c r="H6514" s="95"/>
    </row>
    <row r="6515" spans="5:8" x14ac:dyDescent="0.2">
      <c r="E6515" s="95"/>
      <c r="F6515" s="95"/>
      <c r="G6515" s="95"/>
      <c r="H6515" s="95"/>
    </row>
    <row r="6516" spans="5:8" x14ac:dyDescent="0.2">
      <c r="E6516" s="95"/>
      <c r="F6516" s="95"/>
      <c r="G6516" s="95"/>
      <c r="H6516" s="95"/>
    </row>
    <row r="6517" spans="5:8" x14ac:dyDescent="0.2">
      <c r="E6517" s="95"/>
      <c r="F6517" s="95"/>
      <c r="G6517" s="95"/>
      <c r="H6517" s="95"/>
    </row>
    <row r="6518" spans="5:8" x14ac:dyDescent="0.2">
      <c r="E6518" s="95"/>
      <c r="F6518" s="95"/>
      <c r="G6518" s="95"/>
      <c r="H6518" s="95"/>
    </row>
    <row r="6519" spans="5:8" x14ac:dyDescent="0.2">
      <c r="E6519" s="95"/>
      <c r="F6519" s="95"/>
      <c r="G6519" s="95"/>
      <c r="H6519" s="95"/>
    </row>
    <row r="6520" spans="5:8" x14ac:dyDescent="0.2">
      <c r="E6520" s="95"/>
      <c r="F6520" s="95"/>
      <c r="G6520" s="95"/>
      <c r="H6520" s="95"/>
    </row>
    <row r="6521" spans="5:8" x14ac:dyDescent="0.2">
      <c r="E6521" s="95"/>
      <c r="F6521" s="95"/>
      <c r="G6521" s="95"/>
      <c r="H6521" s="95"/>
    </row>
    <row r="6522" spans="5:8" x14ac:dyDescent="0.2">
      <c r="E6522" s="95"/>
      <c r="F6522" s="95"/>
      <c r="G6522" s="95"/>
      <c r="H6522" s="95"/>
    </row>
    <row r="6523" spans="5:8" x14ac:dyDescent="0.2">
      <c r="E6523" s="95"/>
      <c r="F6523" s="95"/>
      <c r="G6523" s="95"/>
      <c r="H6523" s="95"/>
    </row>
    <row r="6524" spans="5:8" x14ac:dyDescent="0.2">
      <c r="E6524" s="95"/>
      <c r="F6524" s="95"/>
      <c r="G6524" s="95"/>
      <c r="H6524" s="95"/>
    </row>
    <row r="6525" spans="5:8" x14ac:dyDescent="0.2">
      <c r="E6525" s="95"/>
      <c r="F6525" s="95"/>
      <c r="G6525" s="95"/>
      <c r="H6525" s="95"/>
    </row>
    <row r="6526" spans="5:8" x14ac:dyDescent="0.2">
      <c r="E6526" s="95"/>
      <c r="F6526" s="95"/>
      <c r="G6526" s="95"/>
      <c r="H6526" s="95"/>
    </row>
    <row r="6527" spans="5:8" x14ac:dyDescent="0.2">
      <c r="E6527" s="95"/>
      <c r="F6527" s="95"/>
      <c r="G6527" s="95"/>
      <c r="H6527" s="95"/>
    </row>
    <row r="6528" spans="5:8" x14ac:dyDescent="0.2">
      <c r="E6528" s="95"/>
      <c r="F6528" s="95"/>
      <c r="G6528" s="95"/>
      <c r="H6528" s="95"/>
    </row>
    <row r="6529" spans="5:8" x14ac:dyDescent="0.2">
      <c r="E6529" s="95"/>
      <c r="F6529" s="95"/>
      <c r="G6529" s="95"/>
      <c r="H6529" s="95"/>
    </row>
    <row r="6530" spans="5:8" x14ac:dyDescent="0.2">
      <c r="E6530" s="95"/>
      <c r="F6530" s="95"/>
      <c r="G6530" s="95"/>
      <c r="H6530" s="95"/>
    </row>
    <row r="6531" spans="5:8" x14ac:dyDescent="0.2">
      <c r="E6531" s="95"/>
      <c r="F6531" s="95"/>
      <c r="G6531" s="95"/>
      <c r="H6531" s="95"/>
    </row>
    <row r="6532" spans="5:8" x14ac:dyDescent="0.2">
      <c r="E6532" s="95"/>
      <c r="F6532" s="95"/>
      <c r="G6532" s="95"/>
      <c r="H6532" s="95"/>
    </row>
    <row r="6533" spans="5:8" x14ac:dyDescent="0.2">
      <c r="E6533" s="95"/>
      <c r="F6533" s="95"/>
      <c r="G6533" s="95"/>
      <c r="H6533" s="95"/>
    </row>
    <row r="6534" spans="5:8" x14ac:dyDescent="0.2">
      <c r="E6534" s="95"/>
      <c r="F6534" s="95"/>
      <c r="G6534" s="95"/>
      <c r="H6534" s="95"/>
    </row>
    <row r="6535" spans="5:8" x14ac:dyDescent="0.2">
      <c r="E6535" s="95"/>
      <c r="F6535" s="95"/>
      <c r="G6535" s="95"/>
      <c r="H6535" s="95"/>
    </row>
    <row r="6536" spans="5:8" x14ac:dyDescent="0.2">
      <c r="E6536" s="95"/>
      <c r="F6536" s="95"/>
      <c r="G6536" s="95"/>
      <c r="H6536" s="95"/>
    </row>
    <row r="6537" spans="5:8" x14ac:dyDescent="0.2">
      <c r="E6537" s="95"/>
      <c r="F6537" s="95"/>
      <c r="G6537" s="95"/>
      <c r="H6537" s="95"/>
    </row>
    <row r="6538" spans="5:8" x14ac:dyDescent="0.2">
      <c r="E6538" s="95"/>
      <c r="F6538" s="95"/>
      <c r="G6538" s="95"/>
      <c r="H6538" s="95"/>
    </row>
    <row r="6539" spans="5:8" x14ac:dyDescent="0.2">
      <c r="E6539" s="95"/>
      <c r="F6539" s="95"/>
      <c r="G6539" s="95"/>
      <c r="H6539" s="95"/>
    </row>
    <row r="6540" spans="5:8" x14ac:dyDescent="0.2">
      <c r="E6540" s="95"/>
      <c r="F6540" s="95"/>
      <c r="G6540" s="95"/>
      <c r="H6540" s="95"/>
    </row>
    <row r="6541" spans="5:8" x14ac:dyDescent="0.2">
      <c r="E6541" s="95"/>
      <c r="F6541" s="95"/>
      <c r="G6541" s="95"/>
      <c r="H6541" s="95"/>
    </row>
    <row r="6542" spans="5:8" x14ac:dyDescent="0.2">
      <c r="E6542" s="95"/>
      <c r="F6542" s="95"/>
      <c r="G6542" s="95"/>
      <c r="H6542" s="95"/>
    </row>
    <row r="6543" spans="5:8" x14ac:dyDescent="0.2">
      <c r="E6543" s="95"/>
      <c r="F6543" s="95"/>
      <c r="G6543" s="95"/>
      <c r="H6543" s="95"/>
    </row>
    <row r="6544" spans="5:8" x14ac:dyDescent="0.2">
      <c r="E6544" s="95"/>
      <c r="F6544" s="95"/>
      <c r="G6544" s="95"/>
      <c r="H6544" s="95"/>
    </row>
    <row r="6545" spans="5:8" x14ac:dyDescent="0.2">
      <c r="E6545" s="95"/>
      <c r="F6545" s="95"/>
      <c r="G6545" s="95"/>
      <c r="H6545" s="95"/>
    </row>
    <row r="6546" spans="5:8" x14ac:dyDescent="0.2">
      <c r="E6546" s="95"/>
      <c r="F6546" s="95"/>
      <c r="G6546" s="95"/>
      <c r="H6546" s="95"/>
    </row>
    <row r="6547" spans="5:8" x14ac:dyDescent="0.2">
      <c r="E6547" s="95"/>
      <c r="F6547" s="95"/>
      <c r="G6547" s="95"/>
      <c r="H6547" s="95"/>
    </row>
    <row r="6548" spans="5:8" x14ac:dyDescent="0.2">
      <c r="E6548" s="95"/>
      <c r="F6548" s="95"/>
      <c r="G6548" s="95"/>
      <c r="H6548" s="95"/>
    </row>
    <row r="6549" spans="5:8" x14ac:dyDescent="0.2">
      <c r="E6549" s="95"/>
      <c r="F6549" s="95"/>
      <c r="G6549" s="95"/>
      <c r="H6549" s="95"/>
    </row>
    <row r="6550" spans="5:8" x14ac:dyDescent="0.2">
      <c r="E6550" s="95"/>
      <c r="F6550" s="95"/>
      <c r="G6550" s="95"/>
      <c r="H6550" s="95"/>
    </row>
    <row r="6551" spans="5:8" x14ac:dyDescent="0.2">
      <c r="E6551" s="95"/>
      <c r="F6551" s="95"/>
      <c r="G6551" s="95"/>
      <c r="H6551" s="95"/>
    </row>
    <row r="6552" spans="5:8" x14ac:dyDescent="0.2">
      <c r="E6552" s="95"/>
      <c r="F6552" s="95"/>
      <c r="G6552" s="95"/>
      <c r="H6552" s="95"/>
    </row>
    <row r="6553" spans="5:8" x14ac:dyDescent="0.2">
      <c r="E6553" s="95"/>
      <c r="F6553" s="95"/>
      <c r="G6553" s="95"/>
      <c r="H6553" s="95"/>
    </row>
    <row r="6554" spans="5:8" x14ac:dyDescent="0.2">
      <c r="E6554" s="95"/>
      <c r="F6554" s="95"/>
      <c r="G6554" s="95"/>
      <c r="H6554" s="95"/>
    </row>
    <row r="6555" spans="5:8" x14ac:dyDescent="0.2">
      <c r="E6555" s="95"/>
      <c r="F6555" s="95"/>
      <c r="G6555" s="95"/>
      <c r="H6555" s="95"/>
    </row>
    <row r="6556" spans="5:8" x14ac:dyDescent="0.2">
      <c r="E6556" s="95"/>
      <c r="F6556" s="95"/>
      <c r="G6556" s="95"/>
      <c r="H6556" s="95"/>
    </row>
    <row r="6557" spans="5:8" x14ac:dyDescent="0.2">
      <c r="E6557" s="95"/>
      <c r="F6557" s="95"/>
      <c r="G6557" s="95"/>
      <c r="H6557" s="95"/>
    </row>
    <row r="6558" spans="5:8" x14ac:dyDescent="0.2">
      <c r="E6558" s="95"/>
      <c r="F6558" s="95"/>
      <c r="G6558" s="95"/>
      <c r="H6558" s="95"/>
    </row>
    <row r="6559" spans="5:8" x14ac:dyDescent="0.2">
      <c r="E6559" s="95"/>
      <c r="F6559" s="95"/>
      <c r="G6559" s="95"/>
      <c r="H6559" s="95"/>
    </row>
    <row r="6560" spans="5:8" x14ac:dyDescent="0.2">
      <c r="E6560" s="95"/>
      <c r="F6560" s="95"/>
      <c r="G6560" s="95"/>
      <c r="H6560" s="95"/>
    </row>
    <row r="6561" spans="5:8" x14ac:dyDescent="0.2">
      <c r="E6561" s="95"/>
      <c r="F6561" s="95"/>
      <c r="G6561" s="95"/>
      <c r="H6561" s="95"/>
    </row>
    <row r="6562" spans="5:8" x14ac:dyDescent="0.2">
      <c r="E6562" s="95"/>
      <c r="F6562" s="95"/>
      <c r="G6562" s="95"/>
      <c r="H6562" s="95"/>
    </row>
    <row r="6563" spans="5:8" x14ac:dyDescent="0.2">
      <c r="E6563" s="95"/>
      <c r="F6563" s="95"/>
      <c r="G6563" s="95"/>
      <c r="H6563" s="95"/>
    </row>
    <row r="6564" spans="5:8" x14ac:dyDescent="0.2">
      <c r="E6564" s="95"/>
      <c r="F6564" s="95"/>
      <c r="G6564" s="95"/>
      <c r="H6564" s="95"/>
    </row>
    <row r="6565" spans="5:8" x14ac:dyDescent="0.2">
      <c r="E6565" s="95"/>
      <c r="F6565" s="95"/>
      <c r="G6565" s="95"/>
      <c r="H6565" s="95"/>
    </row>
    <row r="6566" spans="5:8" x14ac:dyDescent="0.2">
      <c r="E6566" s="95"/>
      <c r="F6566" s="95"/>
      <c r="G6566" s="95"/>
      <c r="H6566" s="95"/>
    </row>
    <row r="6567" spans="5:8" x14ac:dyDescent="0.2">
      <c r="E6567" s="95"/>
      <c r="F6567" s="95"/>
      <c r="G6567" s="95"/>
      <c r="H6567" s="95"/>
    </row>
    <row r="6568" spans="5:8" x14ac:dyDescent="0.2">
      <c r="E6568" s="95"/>
      <c r="F6568" s="95"/>
      <c r="G6568" s="95"/>
      <c r="H6568" s="95"/>
    </row>
    <row r="6569" spans="5:8" x14ac:dyDescent="0.2">
      <c r="E6569" s="95"/>
      <c r="F6569" s="95"/>
      <c r="G6569" s="95"/>
      <c r="H6569" s="95"/>
    </row>
    <row r="6570" spans="5:8" x14ac:dyDescent="0.2">
      <c r="E6570" s="95"/>
      <c r="F6570" s="95"/>
      <c r="G6570" s="95"/>
      <c r="H6570" s="95"/>
    </row>
    <row r="6571" spans="5:8" x14ac:dyDescent="0.2">
      <c r="E6571" s="95"/>
      <c r="F6571" s="95"/>
      <c r="G6571" s="95"/>
      <c r="H6571" s="95"/>
    </row>
    <row r="6572" spans="5:8" x14ac:dyDescent="0.2">
      <c r="E6572" s="95"/>
      <c r="F6572" s="95"/>
      <c r="G6572" s="95"/>
      <c r="H6572" s="95"/>
    </row>
    <row r="6573" spans="5:8" x14ac:dyDescent="0.2">
      <c r="E6573" s="95"/>
      <c r="F6573" s="95"/>
      <c r="G6573" s="95"/>
      <c r="H6573" s="95"/>
    </row>
    <row r="6574" spans="5:8" x14ac:dyDescent="0.2">
      <c r="E6574" s="95"/>
      <c r="F6574" s="95"/>
      <c r="G6574" s="95"/>
      <c r="H6574" s="95"/>
    </row>
    <row r="6575" spans="5:8" x14ac:dyDescent="0.2">
      <c r="E6575" s="95"/>
      <c r="F6575" s="95"/>
      <c r="G6575" s="95"/>
      <c r="H6575" s="95"/>
    </row>
    <row r="6576" spans="5:8" x14ac:dyDescent="0.2">
      <c r="E6576" s="95"/>
      <c r="F6576" s="95"/>
      <c r="G6576" s="95"/>
      <c r="H6576" s="95"/>
    </row>
    <row r="6577" spans="5:8" x14ac:dyDescent="0.2">
      <c r="E6577" s="95"/>
      <c r="F6577" s="95"/>
      <c r="G6577" s="95"/>
      <c r="H6577" s="95"/>
    </row>
    <row r="6578" spans="5:8" x14ac:dyDescent="0.2">
      <c r="E6578" s="95"/>
      <c r="F6578" s="95"/>
      <c r="G6578" s="95"/>
      <c r="H6578" s="95"/>
    </row>
    <row r="6579" spans="5:8" x14ac:dyDescent="0.2">
      <c r="E6579" s="95"/>
      <c r="F6579" s="95"/>
      <c r="G6579" s="95"/>
      <c r="H6579" s="95"/>
    </row>
    <row r="6580" spans="5:8" x14ac:dyDescent="0.2">
      <c r="E6580" s="95"/>
      <c r="F6580" s="95"/>
      <c r="G6580" s="95"/>
      <c r="H6580" s="95"/>
    </row>
    <row r="6581" spans="5:8" x14ac:dyDescent="0.2">
      <c r="E6581" s="95"/>
      <c r="F6581" s="95"/>
      <c r="G6581" s="95"/>
      <c r="H6581" s="95"/>
    </row>
    <row r="6582" spans="5:8" x14ac:dyDescent="0.2">
      <c r="E6582" s="95"/>
      <c r="F6582" s="95"/>
      <c r="G6582" s="95"/>
      <c r="H6582" s="95"/>
    </row>
    <row r="6583" spans="5:8" x14ac:dyDescent="0.2">
      <c r="E6583" s="95"/>
      <c r="F6583" s="95"/>
      <c r="G6583" s="95"/>
      <c r="H6583" s="95"/>
    </row>
    <row r="6584" spans="5:8" x14ac:dyDescent="0.2">
      <c r="E6584" s="95"/>
      <c r="F6584" s="95"/>
      <c r="G6584" s="95"/>
      <c r="H6584" s="95"/>
    </row>
    <row r="6585" spans="5:8" x14ac:dyDescent="0.2">
      <c r="E6585" s="95"/>
      <c r="F6585" s="95"/>
      <c r="G6585" s="95"/>
      <c r="H6585" s="95"/>
    </row>
    <row r="6586" spans="5:8" x14ac:dyDescent="0.2">
      <c r="E6586" s="95"/>
      <c r="F6586" s="95"/>
      <c r="G6586" s="95"/>
      <c r="H6586" s="95"/>
    </row>
    <row r="6587" spans="5:8" x14ac:dyDescent="0.2">
      <c r="E6587" s="95"/>
      <c r="F6587" s="95"/>
      <c r="G6587" s="95"/>
      <c r="H6587" s="95"/>
    </row>
    <row r="6588" spans="5:8" x14ac:dyDescent="0.2">
      <c r="E6588" s="95"/>
      <c r="F6588" s="95"/>
      <c r="G6588" s="95"/>
      <c r="H6588" s="95"/>
    </row>
    <row r="6589" spans="5:8" x14ac:dyDescent="0.2">
      <c r="E6589" s="95"/>
      <c r="F6589" s="95"/>
      <c r="G6589" s="95"/>
      <c r="H6589" s="95"/>
    </row>
    <row r="6590" spans="5:8" x14ac:dyDescent="0.2">
      <c r="E6590" s="95"/>
      <c r="F6590" s="95"/>
      <c r="G6590" s="95"/>
      <c r="H6590" s="95"/>
    </row>
    <row r="6591" spans="5:8" x14ac:dyDescent="0.2">
      <c r="E6591" s="95"/>
      <c r="F6591" s="95"/>
      <c r="G6591" s="95"/>
      <c r="H6591" s="95"/>
    </row>
    <row r="6592" spans="5:8" x14ac:dyDescent="0.2">
      <c r="E6592" s="95"/>
      <c r="F6592" s="95"/>
      <c r="G6592" s="95"/>
      <c r="H6592" s="95"/>
    </row>
    <row r="6593" spans="5:8" x14ac:dyDescent="0.2">
      <c r="E6593" s="95"/>
      <c r="F6593" s="95"/>
      <c r="G6593" s="95"/>
      <c r="H6593" s="95"/>
    </row>
    <row r="6594" spans="5:8" x14ac:dyDescent="0.2">
      <c r="E6594" s="95"/>
      <c r="F6594" s="95"/>
      <c r="G6594" s="95"/>
      <c r="H6594" s="95"/>
    </row>
    <row r="6595" spans="5:8" x14ac:dyDescent="0.2">
      <c r="E6595" s="95"/>
      <c r="F6595" s="95"/>
      <c r="G6595" s="95"/>
      <c r="H6595" s="95"/>
    </row>
    <row r="6596" spans="5:8" x14ac:dyDescent="0.2">
      <c r="E6596" s="95"/>
      <c r="F6596" s="95"/>
      <c r="G6596" s="95"/>
      <c r="H6596" s="95"/>
    </row>
    <row r="6597" spans="5:8" x14ac:dyDescent="0.2">
      <c r="E6597" s="95"/>
      <c r="F6597" s="95"/>
      <c r="G6597" s="95"/>
      <c r="H6597" s="95"/>
    </row>
    <row r="6598" spans="5:8" x14ac:dyDescent="0.2">
      <c r="E6598" s="95"/>
      <c r="F6598" s="95"/>
      <c r="G6598" s="95"/>
      <c r="H6598" s="95"/>
    </row>
    <row r="6599" spans="5:8" x14ac:dyDescent="0.2">
      <c r="E6599" s="95"/>
      <c r="F6599" s="95"/>
      <c r="G6599" s="95"/>
      <c r="H6599" s="95"/>
    </row>
    <row r="6600" spans="5:8" x14ac:dyDescent="0.2">
      <c r="E6600" s="95"/>
      <c r="F6600" s="95"/>
      <c r="G6600" s="95"/>
      <c r="H6600" s="95"/>
    </row>
    <row r="6601" spans="5:8" x14ac:dyDescent="0.2">
      <c r="E6601" s="95"/>
      <c r="F6601" s="95"/>
      <c r="G6601" s="95"/>
      <c r="H6601" s="95"/>
    </row>
    <row r="6602" spans="5:8" x14ac:dyDescent="0.2">
      <c r="E6602" s="95"/>
      <c r="F6602" s="95"/>
      <c r="G6602" s="95"/>
      <c r="H6602" s="95"/>
    </row>
    <row r="6603" spans="5:8" x14ac:dyDescent="0.2">
      <c r="E6603" s="95"/>
      <c r="F6603" s="95"/>
      <c r="G6603" s="95"/>
      <c r="H6603" s="95"/>
    </row>
    <row r="6604" spans="5:8" x14ac:dyDescent="0.2">
      <c r="E6604" s="95"/>
      <c r="F6604" s="95"/>
      <c r="G6604" s="95"/>
      <c r="H6604" s="95"/>
    </row>
    <row r="6605" spans="5:8" x14ac:dyDescent="0.2">
      <c r="E6605" s="95"/>
      <c r="F6605" s="95"/>
      <c r="G6605" s="95"/>
      <c r="H6605" s="95"/>
    </row>
    <row r="6606" spans="5:8" x14ac:dyDescent="0.2">
      <c r="E6606" s="95"/>
      <c r="F6606" s="95"/>
      <c r="G6606" s="95"/>
      <c r="H6606" s="95"/>
    </row>
    <row r="6607" spans="5:8" x14ac:dyDescent="0.2">
      <c r="E6607" s="95"/>
      <c r="F6607" s="95"/>
      <c r="G6607" s="95"/>
      <c r="H6607" s="95"/>
    </row>
    <row r="6608" spans="5:8" x14ac:dyDescent="0.2">
      <c r="E6608" s="95"/>
      <c r="F6608" s="95"/>
      <c r="G6608" s="95"/>
      <c r="H6608" s="95"/>
    </row>
    <row r="6609" spans="5:8" x14ac:dyDescent="0.2">
      <c r="E6609" s="95"/>
      <c r="F6609" s="95"/>
      <c r="G6609" s="95"/>
      <c r="H6609" s="95"/>
    </row>
    <row r="6610" spans="5:8" x14ac:dyDescent="0.2">
      <c r="E6610" s="95"/>
      <c r="F6610" s="95"/>
      <c r="G6610" s="95"/>
      <c r="H6610" s="95"/>
    </row>
    <row r="6611" spans="5:8" x14ac:dyDescent="0.2">
      <c r="E6611" s="95"/>
      <c r="F6611" s="95"/>
      <c r="G6611" s="95"/>
      <c r="H6611" s="95"/>
    </row>
    <row r="6612" spans="5:8" x14ac:dyDescent="0.2">
      <c r="E6612" s="95"/>
      <c r="F6612" s="95"/>
      <c r="G6612" s="95"/>
      <c r="H6612" s="95"/>
    </row>
    <row r="6613" spans="5:8" x14ac:dyDescent="0.2">
      <c r="E6613" s="95"/>
      <c r="F6613" s="95"/>
      <c r="G6613" s="95"/>
      <c r="H6613" s="95"/>
    </row>
    <row r="6614" spans="5:8" x14ac:dyDescent="0.2">
      <c r="E6614" s="95"/>
      <c r="F6614" s="95"/>
      <c r="G6614" s="95"/>
      <c r="H6614" s="95"/>
    </row>
    <row r="6615" spans="5:8" x14ac:dyDescent="0.2">
      <c r="E6615" s="95"/>
      <c r="F6615" s="95"/>
      <c r="G6615" s="95"/>
      <c r="H6615" s="95"/>
    </row>
    <row r="6616" spans="5:8" x14ac:dyDescent="0.2">
      <c r="E6616" s="95"/>
      <c r="F6616" s="95"/>
      <c r="G6616" s="95"/>
      <c r="H6616" s="95"/>
    </row>
    <row r="6617" spans="5:8" x14ac:dyDescent="0.2">
      <c r="E6617" s="95"/>
      <c r="F6617" s="95"/>
      <c r="G6617" s="95"/>
      <c r="H6617" s="95"/>
    </row>
    <row r="6618" spans="5:8" x14ac:dyDescent="0.2">
      <c r="E6618" s="95"/>
      <c r="F6618" s="95"/>
      <c r="G6618" s="95"/>
      <c r="H6618" s="95"/>
    </row>
    <row r="6619" spans="5:8" x14ac:dyDescent="0.2">
      <c r="E6619" s="95"/>
      <c r="F6619" s="95"/>
      <c r="G6619" s="95"/>
      <c r="H6619" s="95"/>
    </row>
    <row r="6620" spans="5:8" x14ac:dyDescent="0.2">
      <c r="E6620" s="95"/>
      <c r="F6620" s="95"/>
      <c r="G6620" s="95"/>
      <c r="H6620" s="95"/>
    </row>
    <row r="6621" spans="5:8" x14ac:dyDescent="0.2">
      <c r="E6621" s="95"/>
      <c r="F6621" s="95"/>
      <c r="G6621" s="95"/>
      <c r="H6621" s="95"/>
    </row>
    <row r="6622" spans="5:8" x14ac:dyDescent="0.2">
      <c r="E6622" s="95"/>
      <c r="F6622" s="95"/>
      <c r="G6622" s="95"/>
      <c r="H6622" s="95"/>
    </row>
    <row r="6623" spans="5:8" x14ac:dyDescent="0.2">
      <c r="E6623" s="95"/>
      <c r="F6623" s="95"/>
      <c r="G6623" s="95"/>
      <c r="H6623" s="95"/>
    </row>
    <row r="6624" spans="5:8" x14ac:dyDescent="0.2">
      <c r="E6624" s="95"/>
      <c r="F6624" s="95"/>
      <c r="G6624" s="95"/>
      <c r="H6624" s="95"/>
    </row>
    <row r="6625" spans="5:8" x14ac:dyDescent="0.2">
      <c r="E6625" s="95"/>
      <c r="F6625" s="95"/>
      <c r="G6625" s="95"/>
      <c r="H6625" s="95"/>
    </row>
    <row r="6626" spans="5:8" x14ac:dyDescent="0.2">
      <c r="E6626" s="95"/>
      <c r="F6626" s="95"/>
      <c r="G6626" s="95"/>
      <c r="H6626" s="95"/>
    </row>
    <row r="6627" spans="5:8" x14ac:dyDescent="0.2">
      <c r="E6627" s="95"/>
      <c r="F6627" s="95"/>
      <c r="G6627" s="95"/>
      <c r="H6627" s="95"/>
    </row>
    <row r="6628" spans="5:8" x14ac:dyDescent="0.2">
      <c r="E6628" s="95"/>
      <c r="F6628" s="95"/>
      <c r="G6628" s="95"/>
      <c r="H6628" s="95"/>
    </row>
    <row r="6629" spans="5:8" x14ac:dyDescent="0.2">
      <c r="E6629" s="95"/>
      <c r="F6629" s="95"/>
      <c r="G6629" s="95"/>
      <c r="H6629" s="95"/>
    </row>
    <row r="6630" spans="5:8" x14ac:dyDescent="0.2">
      <c r="E6630" s="95"/>
      <c r="F6630" s="95"/>
      <c r="G6630" s="95"/>
      <c r="H6630" s="95"/>
    </row>
    <row r="6631" spans="5:8" x14ac:dyDescent="0.2">
      <c r="E6631" s="95"/>
      <c r="F6631" s="95"/>
      <c r="G6631" s="95"/>
      <c r="H6631" s="95"/>
    </row>
    <row r="6632" spans="5:8" x14ac:dyDescent="0.2">
      <c r="E6632" s="95"/>
      <c r="F6632" s="95"/>
      <c r="G6632" s="95"/>
      <c r="H6632" s="95"/>
    </row>
    <row r="6633" spans="5:8" x14ac:dyDescent="0.2">
      <c r="E6633" s="95"/>
      <c r="F6633" s="95"/>
      <c r="G6633" s="95"/>
      <c r="H6633" s="95"/>
    </row>
    <row r="6634" spans="5:8" x14ac:dyDescent="0.2">
      <c r="E6634" s="95"/>
      <c r="F6634" s="95"/>
      <c r="G6634" s="95"/>
      <c r="H6634" s="95"/>
    </row>
    <row r="6635" spans="5:8" x14ac:dyDescent="0.2">
      <c r="E6635" s="95"/>
      <c r="F6635" s="95"/>
      <c r="G6635" s="95"/>
      <c r="H6635" s="95"/>
    </row>
    <row r="6636" spans="5:8" x14ac:dyDescent="0.2">
      <c r="E6636" s="95"/>
      <c r="F6636" s="95"/>
      <c r="G6636" s="95"/>
      <c r="H6636" s="95"/>
    </row>
    <row r="6637" spans="5:8" x14ac:dyDescent="0.2">
      <c r="E6637" s="95"/>
      <c r="F6637" s="95"/>
      <c r="G6637" s="95"/>
      <c r="H6637" s="95"/>
    </row>
    <row r="6638" spans="5:8" x14ac:dyDescent="0.2">
      <c r="E6638" s="95"/>
      <c r="F6638" s="95"/>
      <c r="G6638" s="95"/>
      <c r="H6638" s="95"/>
    </row>
    <row r="6639" spans="5:8" x14ac:dyDescent="0.2">
      <c r="E6639" s="95"/>
      <c r="F6639" s="95"/>
      <c r="G6639" s="95"/>
      <c r="H6639" s="95"/>
    </row>
    <row r="6640" spans="5:8" x14ac:dyDescent="0.2">
      <c r="E6640" s="95"/>
      <c r="F6640" s="95"/>
      <c r="G6640" s="95"/>
      <c r="H6640" s="95"/>
    </row>
    <row r="6641" spans="5:8" x14ac:dyDescent="0.2">
      <c r="E6641" s="95"/>
      <c r="F6641" s="95"/>
      <c r="G6641" s="95"/>
      <c r="H6641" s="95"/>
    </row>
    <row r="6642" spans="5:8" x14ac:dyDescent="0.2">
      <c r="E6642" s="95"/>
      <c r="F6642" s="95"/>
      <c r="G6642" s="95"/>
      <c r="H6642" s="95"/>
    </row>
    <row r="6643" spans="5:8" x14ac:dyDescent="0.2">
      <c r="E6643" s="95"/>
      <c r="F6643" s="95"/>
      <c r="G6643" s="95"/>
      <c r="H6643" s="95"/>
    </row>
    <row r="6644" spans="5:8" x14ac:dyDescent="0.2">
      <c r="E6644" s="95"/>
      <c r="F6644" s="95"/>
      <c r="G6644" s="95"/>
      <c r="H6644" s="95"/>
    </row>
    <row r="6645" spans="5:8" x14ac:dyDescent="0.2">
      <c r="E6645" s="95"/>
      <c r="F6645" s="95"/>
      <c r="G6645" s="95"/>
      <c r="H6645" s="95"/>
    </row>
    <row r="6646" spans="5:8" x14ac:dyDescent="0.2">
      <c r="E6646" s="95"/>
      <c r="F6646" s="95"/>
      <c r="G6646" s="95"/>
      <c r="H6646" s="95"/>
    </row>
    <row r="6647" spans="5:8" x14ac:dyDescent="0.2">
      <c r="E6647" s="95"/>
      <c r="F6647" s="95"/>
      <c r="G6647" s="95"/>
      <c r="H6647" s="95"/>
    </row>
    <row r="6648" spans="5:8" x14ac:dyDescent="0.2">
      <c r="E6648" s="95"/>
      <c r="F6648" s="95"/>
      <c r="G6648" s="95"/>
      <c r="H6648" s="95"/>
    </row>
    <row r="6649" spans="5:8" x14ac:dyDescent="0.2">
      <c r="E6649" s="95"/>
      <c r="F6649" s="95"/>
      <c r="G6649" s="95"/>
      <c r="H6649" s="95"/>
    </row>
    <row r="6650" spans="5:8" x14ac:dyDescent="0.2">
      <c r="E6650" s="95"/>
      <c r="F6650" s="95"/>
      <c r="G6650" s="95"/>
      <c r="H6650" s="95"/>
    </row>
    <row r="6651" spans="5:8" x14ac:dyDescent="0.2">
      <c r="E6651" s="95"/>
      <c r="F6651" s="95"/>
      <c r="G6651" s="95"/>
      <c r="H6651" s="95"/>
    </row>
    <row r="6652" spans="5:8" x14ac:dyDescent="0.2">
      <c r="E6652" s="95"/>
      <c r="F6652" s="95"/>
      <c r="G6652" s="95"/>
      <c r="H6652" s="95"/>
    </row>
    <row r="6653" spans="5:8" x14ac:dyDescent="0.2">
      <c r="E6653" s="95"/>
      <c r="F6653" s="95"/>
      <c r="G6653" s="95"/>
      <c r="H6653" s="95"/>
    </row>
    <row r="6654" spans="5:8" x14ac:dyDescent="0.2">
      <c r="E6654" s="95"/>
      <c r="F6654" s="95"/>
      <c r="G6654" s="95"/>
      <c r="H6654" s="95"/>
    </row>
    <row r="6655" spans="5:8" x14ac:dyDescent="0.2">
      <c r="E6655" s="95"/>
      <c r="F6655" s="95"/>
      <c r="G6655" s="95"/>
      <c r="H6655" s="95"/>
    </row>
    <row r="6656" spans="5:8" x14ac:dyDescent="0.2">
      <c r="E6656" s="95"/>
      <c r="F6656" s="95"/>
      <c r="G6656" s="95"/>
      <c r="H6656" s="95"/>
    </row>
    <row r="6657" spans="5:8" x14ac:dyDescent="0.2">
      <c r="E6657" s="95"/>
      <c r="F6657" s="95"/>
      <c r="G6657" s="95"/>
      <c r="H6657" s="95"/>
    </row>
    <row r="6658" spans="5:8" x14ac:dyDescent="0.2">
      <c r="E6658" s="95"/>
      <c r="F6658" s="95"/>
      <c r="G6658" s="95"/>
      <c r="H6658" s="95"/>
    </row>
    <row r="6659" spans="5:8" x14ac:dyDescent="0.2">
      <c r="E6659" s="95"/>
      <c r="F6659" s="95"/>
      <c r="G6659" s="95"/>
      <c r="H6659" s="95"/>
    </row>
    <row r="6660" spans="5:8" x14ac:dyDescent="0.2">
      <c r="E6660" s="95"/>
      <c r="F6660" s="95"/>
      <c r="G6660" s="95"/>
      <c r="H6660" s="95"/>
    </row>
    <row r="6661" spans="5:8" x14ac:dyDescent="0.2">
      <c r="E6661" s="95"/>
      <c r="F6661" s="95"/>
      <c r="G6661" s="95"/>
      <c r="H6661" s="95"/>
    </row>
    <row r="6662" spans="5:8" x14ac:dyDescent="0.2">
      <c r="E6662" s="95"/>
      <c r="F6662" s="95"/>
      <c r="G6662" s="95"/>
      <c r="H6662" s="95"/>
    </row>
    <row r="6663" spans="5:8" x14ac:dyDescent="0.2">
      <c r="E6663" s="95"/>
      <c r="F6663" s="95"/>
      <c r="G6663" s="95"/>
      <c r="H6663" s="95"/>
    </row>
    <row r="6664" spans="5:8" x14ac:dyDescent="0.2">
      <c r="E6664" s="95"/>
      <c r="F6664" s="95"/>
      <c r="G6664" s="95"/>
      <c r="H6664" s="95"/>
    </row>
    <row r="6665" spans="5:8" x14ac:dyDescent="0.2">
      <c r="E6665" s="95"/>
      <c r="F6665" s="95"/>
      <c r="G6665" s="95"/>
      <c r="H6665" s="95"/>
    </row>
    <row r="6666" spans="5:8" x14ac:dyDescent="0.2">
      <c r="E6666" s="95"/>
      <c r="F6666" s="95"/>
      <c r="G6666" s="95"/>
      <c r="H6666" s="95"/>
    </row>
    <row r="6667" spans="5:8" x14ac:dyDescent="0.2">
      <c r="E6667" s="95"/>
      <c r="F6667" s="95"/>
      <c r="G6667" s="95"/>
      <c r="H6667" s="95"/>
    </row>
    <row r="6668" spans="5:8" x14ac:dyDescent="0.2">
      <c r="E6668" s="95"/>
      <c r="F6668" s="95"/>
      <c r="G6668" s="95"/>
      <c r="H6668" s="95"/>
    </row>
    <row r="6669" spans="5:8" x14ac:dyDescent="0.2">
      <c r="E6669" s="95"/>
      <c r="F6669" s="95"/>
      <c r="G6669" s="95"/>
      <c r="H6669" s="95"/>
    </row>
    <row r="6670" spans="5:8" x14ac:dyDescent="0.2">
      <c r="E6670" s="95"/>
      <c r="F6670" s="95"/>
      <c r="G6670" s="95"/>
      <c r="H6670" s="95"/>
    </row>
    <row r="6671" spans="5:8" x14ac:dyDescent="0.2">
      <c r="E6671" s="95"/>
      <c r="F6671" s="95"/>
      <c r="G6671" s="95"/>
      <c r="H6671" s="95"/>
    </row>
    <row r="6672" spans="5:8" x14ac:dyDescent="0.2">
      <c r="E6672" s="95"/>
      <c r="F6672" s="95"/>
      <c r="G6672" s="95"/>
      <c r="H6672" s="95"/>
    </row>
    <row r="6673" spans="5:8" x14ac:dyDescent="0.2">
      <c r="E6673" s="95"/>
      <c r="F6673" s="95"/>
      <c r="G6673" s="95"/>
      <c r="H6673" s="95"/>
    </row>
    <row r="6674" spans="5:8" x14ac:dyDescent="0.2">
      <c r="E6674" s="95"/>
      <c r="F6674" s="95"/>
      <c r="G6674" s="95"/>
      <c r="H6674" s="95"/>
    </row>
    <row r="6675" spans="5:8" x14ac:dyDescent="0.2">
      <c r="E6675" s="95"/>
      <c r="F6675" s="95"/>
      <c r="G6675" s="95"/>
      <c r="H6675" s="95"/>
    </row>
    <row r="6676" spans="5:8" x14ac:dyDescent="0.2">
      <c r="E6676" s="95"/>
      <c r="F6676" s="95"/>
      <c r="G6676" s="95"/>
      <c r="H6676" s="95"/>
    </row>
    <row r="6677" spans="5:8" x14ac:dyDescent="0.2">
      <c r="E6677" s="95"/>
      <c r="F6677" s="95"/>
      <c r="G6677" s="95"/>
      <c r="H6677" s="95"/>
    </row>
    <row r="6678" spans="5:8" x14ac:dyDescent="0.2">
      <c r="E6678" s="95"/>
      <c r="F6678" s="95"/>
      <c r="G6678" s="95"/>
      <c r="H6678" s="95"/>
    </row>
    <row r="6679" spans="5:8" x14ac:dyDescent="0.2">
      <c r="E6679" s="95"/>
      <c r="F6679" s="95"/>
      <c r="G6679" s="95"/>
      <c r="H6679" s="95"/>
    </row>
    <row r="6680" spans="5:8" x14ac:dyDescent="0.2">
      <c r="E6680" s="95"/>
      <c r="F6680" s="95"/>
      <c r="G6680" s="95"/>
      <c r="H6680" s="95"/>
    </row>
    <row r="6681" spans="5:8" x14ac:dyDescent="0.2">
      <c r="E6681" s="95"/>
      <c r="F6681" s="95"/>
      <c r="G6681" s="95"/>
      <c r="H6681" s="95"/>
    </row>
    <row r="6682" spans="5:8" x14ac:dyDescent="0.2">
      <c r="E6682" s="95"/>
      <c r="F6682" s="95"/>
      <c r="G6682" s="95"/>
      <c r="H6682" s="95"/>
    </row>
    <row r="6683" spans="5:8" x14ac:dyDescent="0.2">
      <c r="E6683" s="95"/>
      <c r="F6683" s="95"/>
      <c r="G6683" s="95"/>
      <c r="H6683" s="95"/>
    </row>
    <row r="6684" spans="5:8" x14ac:dyDescent="0.2">
      <c r="E6684" s="95"/>
      <c r="F6684" s="95"/>
      <c r="G6684" s="95"/>
      <c r="H6684" s="95"/>
    </row>
    <row r="6685" spans="5:8" x14ac:dyDescent="0.2">
      <c r="E6685" s="95"/>
      <c r="F6685" s="95"/>
      <c r="G6685" s="95"/>
      <c r="H6685" s="95"/>
    </row>
    <row r="6686" spans="5:8" x14ac:dyDescent="0.2">
      <c r="E6686" s="95"/>
      <c r="F6686" s="95"/>
      <c r="G6686" s="95"/>
      <c r="H6686" s="95"/>
    </row>
    <row r="6687" spans="5:8" x14ac:dyDescent="0.2">
      <c r="E6687" s="95"/>
      <c r="F6687" s="95"/>
      <c r="G6687" s="95"/>
      <c r="H6687" s="95"/>
    </row>
    <row r="6688" spans="5:8" x14ac:dyDescent="0.2">
      <c r="E6688" s="95"/>
      <c r="F6688" s="95"/>
      <c r="G6688" s="95"/>
      <c r="H6688" s="95"/>
    </row>
    <row r="6689" spans="5:8" x14ac:dyDescent="0.2">
      <c r="E6689" s="95"/>
      <c r="F6689" s="95"/>
      <c r="G6689" s="95"/>
      <c r="H6689" s="95"/>
    </row>
    <row r="6690" spans="5:8" x14ac:dyDescent="0.2">
      <c r="E6690" s="95"/>
      <c r="F6690" s="95"/>
      <c r="G6690" s="95"/>
      <c r="H6690" s="95"/>
    </row>
    <row r="6691" spans="5:8" x14ac:dyDescent="0.2">
      <c r="E6691" s="95"/>
      <c r="F6691" s="95"/>
      <c r="G6691" s="95"/>
      <c r="H6691" s="95"/>
    </row>
    <row r="6692" spans="5:8" x14ac:dyDescent="0.2">
      <c r="E6692" s="95"/>
      <c r="F6692" s="95"/>
      <c r="G6692" s="95"/>
      <c r="H6692" s="95"/>
    </row>
    <row r="6693" spans="5:8" x14ac:dyDescent="0.2">
      <c r="E6693" s="95"/>
      <c r="F6693" s="95"/>
      <c r="G6693" s="95"/>
      <c r="H6693" s="95"/>
    </row>
    <row r="6694" spans="5:8" x14ac:dyDescent="0.2">
      <c r="E6694" s="95"/>
      <c r="F6694" s="95"/>
      <c r="G6694" s="95"/>
      <c r="H6694" s="95"/>
    </row>
    <row r="6695" spans="5:8" x14ac:dyDescent="0.2">
      <c r="E6695" s="95"/>
      <c r="F6695" s="95"/>
      <c r="G6695" s="95"/>
      <c r="H6695" s="95"/>
    </row>
    <row r="6696" spans="5:8" x14ac:dyDescent="0.2">
      <c r="E6696" s="95"/>
      <c r="F6696" s="95"/>
      <c r="G6696" s="95"/>
      <c r="H6696" s="95"/>
    </row>
    <row r="6697" spans="5:8" x14ac:dyDescent="0.2">
      <c r="E6697" s="95"/>
      <c r="F6697" s="95"/>
      <c r="G6697" s="95"/>
      <c r="H6697" s="95"/>
    </row>
    <row r="6698" spans="5:8" x14ac:dyDescent="0.2">
      <c r="E6698" s="95"/>
      <c r="F6698" s="95"/>
      <c r="G6698" s="95"/>
      <c r="H6698" s="95"/>
    </row>
    <row r="6699" spans="5:8" x14ac:dyDescent="0.2">
      <c r="E6699" s="95"/>
      <c r="F6699" s="95"/>
      <c r="G6699" s="95"/>
      <c r="H6699" s="95"/>
    </row>
    <row r="6700" spans="5:8" x14ac:dyDescent="0.2">
      <c r="E6700" s="95"/>
      <c r="F6700" s="95"/>
      <c r="G6700" s="95"/>
      <c r="H6700" s="95"/>
    </row>
    <row r="6701" spans="5:8" x14ac:dyDescent="0.2">
      <c r="E6701" s="95"/>
      <c r="F6701" s="95"/>
      <c r="G6701" s="95"/>
      <c r="H6701" s="95"/>
    </row>
    <row r="6702" spans="5:8" x14ac:dyDescent="0.2">
      <c r="E6702" s="95"/>
      <c r="F6702" s="95"/>
      <c r="G6702" s="95"/>
      <c r="H6702" s="95"/>
    </row>
    <row r="6703" spans="5:8" x14ac:dyDescent="0.2">
      <c r="E6703" s="95"/>
      <c r="F6703" s="95"/>
      <c r="G6703" s="95"/>
      <c r="H6703" s="95"/>
    </row>
    <row r="6704" spans="5:8" x14ac:dyDescent="0.2">
      <c r="E6704" s="95"/>
      <c r="F6704" s="95"/>
      <c r="G6704" s="95"/>
      <c r="H6704" s="95"/>
    </row>
    <row r="6705" spans="5:8" x14ac:dyDescent="0.2">
      <c r="E6705" s="95"/>
      <c r="F6705" s="95"/>
      <c r="G6705" s="95"/>
      <c r="H6705" s="95"/>
    </row>
    <row r="6706" spans="5:8" x14ac:dyDescent="0.2">
      <c r="E6706" s="95"/>
      <c r="F6706" s="95"/>
      <c r="G6706" s="95"/>
      <c r="H6706" s="95"/>
    </row>
    <row r="6707" spans="5:8" x14ac:dyDescent="0.2">
      <c r="E6707" s="95"/>
      <c r="F6707" s="95"/>
      <c r="G6707" s="95"/>
      <c r="H6707" s="95"/>
    </row>
    <row r="6708" spans="5:8" x14ac:dyDescent="0.2">
      <c r="E6708" s="95"/>
      <c r="F6708" s="95"/>
      <c r="G6708" s="95"/>
      <c r="H6708" s="95"/>
    </row>
    <row r="6709" spans="5:8" x14ac:dyDescent="0.2">
      <c r="E6709" s="95"/>
      <c r="F6709" s="95"/>
      <c r="G6709" s="95"/>
      <c r="H6709" s="95"/>
    </row>
    <row r="6710" spans="5:8" x14ac:dyDescent="0.2">
      <c r="E6710" s="95"/>
      <c r="F6710" s="95"/>
      <c r="G6710" s="95"/>
      <c r="H6710" s="95"/>
    </row>
    <row r="6711" spans="5:8" x14ac:dyDescent="0.2">
      <c r="E6711" s="95"/>
      <c r="F6711" s="95"/>
      <c r="G6711" s="95"/>
      <c r="H6711" s="95"/>
    </row>
    <row r="6712" spans="5:8" x14ac:dyDescent="0.2">
      <c r="E6712" s="95"/>
      <c r="F6712" s="95"/>
      <c r="G6712" s="95"/>
      <c r="H6712" s="95"/>
    </row>
    <row r="6713" spans="5:8" x14ac:dyDescent="0.2">
      <c r="E6713" s="95"/>
      <c r="F6713" s="95"/>
      <c r="G6713" s="95"/>
      <c r="H6713" s="95"/>
    </row>
    <row r="6714" spans="5:8" x14ac:dyDescent="0.2">
      <c r="E6714" s="95"/>
      <c r="F6714" s="95"/>
      <c r="G6714" s="95"/>
      <c r="H6714" s="95"/>
    </row>
    <row r="6715" spans="5:8" x14ac:dyDescent="0.2">
      <c r="E6715" s="95"/>
      <c r="F6715" s="95"/>
      <c r="G6715" s="95"/>
      <c r="H6715" s="95"/>
    </row>
    <row r="6716" spans="5:8" x14ac:dyDescent="0.2">
      <c r="E6716" s="95"/>
      <c r="F6716" s="95"/>
      <c r="G6716" s="95"/>
      <c r="H6716" s="95"/>
    </row>
    <row r="6717" spans="5:8" x14ac:dyDescent="0.2">
      <c r="E6717" s="95"/>
      <c r="F6717" s="95"/>
      <c r="G6717" s="95"/>
      <c r="H6717" s="95"/>
    </row>
    <row r="6718" spans="5:8" x14ac:dyDescent="0.2">
      <c r="E6718" s="95"/>
      <c r="F6718" s="95"/>
      <c r="G6718" s="95"/>
      <c r="H6718" s="95"/>
    </row>
    <row r="6719" spans="5:8" x14ac:dyDescent="0.2">
      <c r="E6719" s="95"/>
      <c r="F6719" s="95"/>
      <c r="G6719" s="95"/>
      <c r="H6719" s="95"/>
    </row>
    <row r="6720" spans="5:8" x14ac:dyDescent="0.2">
      <c r="E6720" s="95"/>
      <c r="F6720" s="95"/>
      <c r="G6720" s="95"/>
      <c r="H6720" s="95"/>
    </row>
    <row r="6721" spans="5:8" x14ac:dyDescent="0.2">
      <c r="E6721" s="95"/>
      <c r="F6721" s="95"/>
      <c r="G6721" s="95"/>
      <c r="H6721" s="95"/>
    </row>
    <row r="6722" spans="5:8" x14ac:dyDescent="0.2">
      <c r="E6722" s="95"/>
      <c r="F6722" s="95"/>
      <c r="G6722" s="95"/>
      <c r="H6722" s="95"/>
    </row>
    <row r="6723" spans="5:8" x14ac:dyDescent="0.2">
      <c r="E6723" s="95"/>
      <c r="F6723" s="95"/>
      <c r="G6723" s="95"/>
      <c r="H6723" s="95"/>
    </row>
    <row r="6724" spans="5:8" x14ac:dyDescent="0.2">
      <c r="E6724" s="95"/>
      <c r="F6724" s="95"/>
      <c r="G6724" s="95"/>
      <c r="H6724" s="95"/>
    </row>
    <row r="6725" spans="5:8" x14ac:dyDescent="0.2">
      <c r="E6725" s="95"/>
      <c r="F6725" s="95"/>
      <c r="G6725" s="95"/>
      <c r="H6725" s="95"/>
    </row>
    <row r="6726" spans="5:8" x14ac:dyDescent="0.2">
      <c r="E6726" s="95"/>
      <c r="F6726" s="95"/>
      <c r="G6726" s="95"/>
      <c r="H6726" s="95"/>
    </row>
    <row r="6727" spans="5:8" x14ac:dyDescent="0.2">
      <c r="E6727" s="95"/>
      <c r="F6727" s="95"/>
      <c r="G6727" s="95"/>
      <c r="H6727" s="95"/>
    </row>
    <row r="6728" spans="5:8" x14ac:dyDescent="0.2">
      <c r="E6728" s="95"/>
      <c r="F6728" s="95"/>
      <c r="G6728" s="95"/>
      <c r="H6728" s="95"/>
    </row>
    <row r="6729" spans="5:8" x14ac:dyDescent="0.2">
      <c r="E6729" s="95"/>
      <c r="F6729" s="95"/>
      <c r="G6729" s="95"/>
      <c r="H6729" s="95"/>
    </row>
    <row r="6730" spans="5:8" x14ac:dyDescent="0.2">
      <c r="E6730" s="95"/>
      <c r="F6730" s="95"/>
      <c r="G6730" s="95"/>
      <c r="H6730" s="95"/>
    </row>
    <row r="6731" spans="5:8" x14ac:dyDescent="0.2">
      <c r="E6731" s="95"/>
      <c r="F6731" s="95"/>
      <c r="G6731" s="95"/>
      <c r="H6731" s="95"/>
    </row>
    <row r="6732" spans="5:8" x14ac:dyDescent="0.2">
      <c r="E6732" s="95"/>
      <c r="F6732" s="95"/>
      <c r="G6732" s="95"/>
      <c r="H6732" s="95"/>
    </row>
    <row r="6733" spans="5:8" x14ac:dyDescent="0.2">
      <c r="E6733" s="95"/>
      <c r="F6733" s="95"/>
      <c r="G6733" s="95"/>
      <c r="H6733" s="95"/>
    </row>
    <row r="6734" spans="5:8" x14ac:dyDescent="0.2">
      <c r="E6734" s="95"/>
      <c r="F6734" s="95"/>
      <c r="G6734" s="95"/>
      <c r="H6734" s="95"/>
    </row>
    <row r="6735" spans="5:8" x14ac:dyDescent="0.2">
      <c r="E6735" s="95"/>
      <c r="F6735" s="95"/>
      <c r="G6735" s="95"/>
      <c r="H6735" s="95"/>
    </row>
    <row r="6736" spans="5:8" x14ac:dyDescent="0.2">
      <c r="E6736" s="95"/>
      <c r="F6736" s="95"/>
      <c r="G6736" s="95"/>
      <c r="H6736" s="95"/>
    </row>
    <row r="6737" spans="5:8" x14ac:dyDescent="0.2">
      <c r="E6737" s="95"/>
      <c r="F6737" s="95"/>
      <c r="G6737" s="95"/>
      <c r="H6737" s="95"/>
    </row>
    <row r="6738" spans="5:8" x14ac:dyDescent="0.2">
      <c r="E6738" s="95"/>
      <c r="F6738" s="95"/>
      <c r="G6738" s="95"/>
      <c r="H6738" s="95"/>
    </row>
    <row r="6739" spans="5:8" x14ac:dyDescent="0.2">
      <c r="E6739" s="95"/>
      <c r="F6739" s="95"/>
      <c r="G6739" s="95"/>
      <c r="H6739" s="95"/>
    </row>
    <row r="6740" spans="5:8" x14ac:dyDescent="0.2">
      <c r="E6740" s="95"/>
      <c r="F6740" s="95"/>
      <c r="G6740" s="95"/>
      <c r="H6740" s="95"/>
    </row>
    <row r="6741" spans="5:8" x14ac:dyDescent="0.2">
      <c r="E6741" s="95"/>
      <c r="F6741" s="95"/>
      <c r="G6741" s="95"/>
      <c r="H6741" s="95"/>
    </row>
    <row r="6742" spans="5:8" x14ac:dyDescent="0.2">
      <c r="E6742" s="95"/>
      <c r="F6742" s="95"/>
      <c r="G6742" s="95"/>
      <c r="H6742" s="95"/>
    </row>
    <row r="6743" spans="5:8" x14ac:dyDescent="0.2">
      <c r="E6743" s="95"/>
      <c r="F6743" s="95"/>
      <c r="G6743" s="95"/>
      <c r="H6743" s="95"/>
    </row>
    <row r="6744" spans="5:8" x14ac:dyDescent="0.2">
      <c r="E6744" s="95"/>
      <c r="F6744" s="95"/>
      <c r="G6744" s="95"/>
      <c r="H6744" s="95"/>
    </row>
    <row r="6745" spans="5:8" x14ac:dyDescent="0.2">
      <c r="E6745" s="95"/>
      <c r="F6745" s="95"/>
      <c r="G6745" s="95"/>
      <c r="H6745" s="95"/>
    </row>
    <row r="6746" spans="5:8" x14ac:dyDescent="0.2">
      <c r="E6746" s="95"/>
      <c r="F6746" s="95"/>
      <c r="G6746" s="95"/>
      <c r="H6746" s="95"/>
    </row>
    <row r="6747" spans="5:8" x14ac:dyDescent="0.2">
      <c r="E6747" s="95"/>
      <c r="F6747" s="95"/>
      <c r="G6747" s="95"/>
      <c r="H6747" s="95"/>
    </row>
    <row r="6748" spans="5:8" x14ac:dyDescent="0.2">
      <c r="E6748" s="95"/>
      <c r="F6748" s="95"/>
      <c r="G6748" s="95"/>
      <c r="H6748" s="95"/>
    </row>
    <row r="6749" spans="5:8" x14ac:dyDescent="0.2">
      <c r="E6749" s="95"/>
      <c r="F6749" s="95"/>
      <c r="G6749" s="95"/>
      <c r="H6749" s="95"/>
    </row>
    <row r="6750" spans="5:8" x14ac:dyDescent="0.2">
      <c r="E6750" s="95"/>
      <c r="F6750" s="95"/>
      <c r="G6750" s="95"/>
      <c r="H6750" s="95"/>
    </row>
    <row r="6751" spans="5:8" x14ac:dyDescent="0.2">
      <c r="E6751" s="95"/>
      <c r="F6751" s="95"/>
      <c r="G6751" s="95"/>
      <c r="H6751" s="95"/>
    </row>
    <row r="6752" spans="5:8" x14ac:dyDescent="0.2">
      <c r="E6752" s="95"/>
      <c r="F6752" s="95"/>
      <c r="G6752" s="95"/>
      <c r="H6752" s="95"/>
    </row>
    <row r="6753" spans="5:8" x14ac:dyDescent="0.2">
      <c r="E6753" s="95"/>
      <c r="F6753" s="95"/>
      <c r="G6753" s="95"/>
      <c r="H6753" s="95"/>
    </row>
    <row r="6754" spans="5:8" x14ac:dyDescent="0.2">
      <c r="E6754" s="95"/>
      <c r="F6754" s="95"/>
      <c r="G6754" s="95"/>
      <c r="H6754" s="95"/>
    </row>
    <row r="6755" spans="5:8" x14ac:dyDescent="0.2">
      <c r="E6755" s="95"/>
      <c r="F6755" s="95"/>
      <c r="G6755" s="95"/>
      <c r="H6755" s="95"/>
    </row>
    <row r="6756" spans="5:8" x14ac:dyDescent="0.2">
      <c r="E6756" s="95"/>
      <c r="F6756" s="95"/>
      <c r="G6756" s="95"/>
      <c r="H6756" s="95"/>
    </row>
    <row r="6757" spans="5:8" x14ac:dyDescent="0.2">
      <c r="E6757" s="95"/>
      <c r="F6757" s="95"/>
      <c r="G6757" s="95"/>
      <c r="H6757" s="95"/>
    </row>
    <row r="6758" spans="5:8" x14ac:dyDescent="0.2">
      <c r="E6758" s="95"/>
      <c r="F6758" s="95"/>
      <c r="G6758" s="95"/>
      <c r="H6758" s="95"/>
    </row>
    <row r="6759" spans="5:8" x14ac:dyDescent="0.2">
      <c r="E6759" s="95"/>
      <c r="F6759" s="95"/>
      <c r="G6759" s="95"/>
      <c r="H6759" s="95"/>
    </row>
    <row r="6760" spans="5:8" x14ac:dyDescent="0.2">
      <c r="E6760" s="95"/>
      <c r="F6760" s="95"/>
      <c r="G6760" s="95"/>
      <c r="H6760" s="95"/>
    </row>
    <row r="6761" spans="5:8" x14ac:dyDescent="0.2">
      <c r="E6761" s="95"/>
      <c r="F6761" s="95"/>
      <c r="G6761" s="95"/>
      <c r="H6761" s="95"/>
    </row>
    <row r="6762" spans="5:8" x14ac:dyDescent="0.2">
      <c r="E6762" s="95"/>
      <c r="F6762" s="95"/>
      <c r="G6762" s="95"/>
      <c r="H6762" s="95"/>
    </row>
    <row r="6763" spans="5:8" x14ac:dyDescent="0.2">
      <c r="E6763" s="95"/>
      <c r="F6763" s="95"/>
      <c r="G6763" s="95"/>
      <c r="H6763" s="95"/>
    </row>
    <row r="6764" spans="5:8" x14ac:dyDescent="0.2">
      <c r="E6764" s="95"/>
      <c r="F6764" s="95"/>
      <c r="G6764" s="95"/>
      <c r="H6764" s="95"/>
    </row>
    <row r="6765" spans="5:8" x14ac:dyDescent="0.2">
      <c r="E6765" s="95"/>
      <c r="F6765" s="95"/>
      <c r="G6765" s="95"/>
      <c r="H6765" s="95"/>
    </row>
    <row r="6766" spans="5:8" x14ac:dyDescent="0.2">
      <c r="E6766" s="95"/>
      <c r="F6766" s="95"/>
      <c r="G6766" s="95"/>
      <c r="H6766" s="95"/>
    </row>
    <row r="6767" spans="5:8" x14ac:dyDescent="0.2">
      <c r="E6767" s="95"/>
      <c r="F6767" s="95"/>
      <c r="G6767" s="95"/>
      <c r="H6767" s="95"/>
    </row>
    <row r="6768" spans="5:8" x14ac:dyDescent="0.2">
      <c r="E6768" s="95"/>
      <c r="F6768" s="95"/>
      <c r="G6768" s="95"/>
      <c r="H6768" s="95"/>
    </row>
    <row r="6769" spans="5:8" x14ac:dyDescent="0.2">
      <c r="E6769" s="95"/>
      <c r="F6769" s="95"/>
      <c r="G6769" s="95"/>
      <c r="H6769" s="95"/>
    </row>
    <row r="6770" spans="5:8" x14ac:dyDescent="0.2">
      <c r="E6770" s="95"/>
      <c r="F6770" s="95"/>
      <c r="G6770" s="95"/>
      <c r="H6770" s="95"/>
    </row>
    <row r="6771" spans="5:8" x14ac:dyDescent="0.2">
      <c r="E6771" s="95"/>
      <c r="F6771" s="95"/>
      <c r="G6771" s="95"/>
      <c r="H6771" s="95"/>
    </row>
    <row r="6772" spans="5:8" x14ac:dyDescent="0.2">
      <c r="E6772" s="95"/>
      <c r="F6772" s="95"/>
      <c r="G6772" s="95"/>
      <c r="H6772" s="95"/>
    </row>
    <row r="6773" spans="5:8" x14ac:dyDescent="0.2">
      <c r="E6773" s="95"/>
      <c r="F6773" s="95"/>
      <c r="G6773" s="95"/>
      <c r="H6773" s="95"/>
    </row>
    <row r="6774" spans="5:8" x14ac:dyDescent="0.2">
      <c r="E6774" s="95"/>
      <c r="F6774" s="95"/>
      <c r="G6774" s="95"/>
      <c r="H6774" s="95"/>
    </row>
    <row r="6775" spans="5:8" x14ac:dyDescent="0.2">
      <c r="E6775" s="95"/>
      <c r="F6775" s="95"/>
      <c r="G6775" s="95"/>
      <c r="H6775" s="95"/>
    </row>
    <row r="6776" spans="5:8" x14ac:dyDescent="0.2">
      <c r="E6776" s="95"/>
      <c r="F6776" s="95"/>
      <c r="G6776" s="95"/>
      <c r="H6776" s="95"/>
    </row>
    <row r="6777" spans="5:8" x14ac:dyDescent="0.2">
      <c r="E6777" s="95"/>
      <c r="F6777" s="95"/>
      <c r="G6777" s="95"/>
      <c r="H6777" s="95"/>
    </row>
    <row r="6778" spans="5:8" x14ac:dyDescent="0.2">
      <c r="E6778" s="95"/>
      <c r="F6778" s="95"/>
      <c r="G6778" s="95"/>
      <c r="H6778" s="95"/>
    </row>
    <row r="6779" spans="5:8" x14ac:dyDescent="0.2">
      <c r="E6779" s="95"/>
      <c r="F6779" s="95"/>
      <c r="G6779" s="95"/>
      <c r="H6779" s="95"/>
    </row>
    <row r="6780" spans="5:8" x14ac:dyDescent="0.2">
      <c r="E6780" s="95"/>
      <c r="F6780" s="95"/>
      <c r="G6780" s="95"/>
      <c r="H6780" s="95"/>
    </row>
    <row r="6781" spans="5:8" x14ac:dyDescent="0.2">
      <c r="E6781" s="95"/>
      <c r="F6781" s="95"/>
      <c r="G6781" s="95"/>
      <c r="H6781" s="95"/>
    </row>
    <row r="6782" spans="5:8" x14ac:dyDescent="0.2">
      <c r="E6782" s="95"/>
      <c r="F6782" s="95"/>
      <c r="G6782" s="95"/>
      <c r="H6782" s="95"/>
    </row>
    <row r="6783" spans="5:8" x14ac:dyDescent="0.2">
      <c r="E6783" s="95"/>
      <c r="F6783" s="95"/>
      <c r="G6783" s="95"/>
      <c r="H6783" s="95"/>
    </row>
    <row r="6784" spans="5:8" x14ac:dyDescent="0.2">
      <c r="E6784" s="95"/>
      <c r="F6784" s="95"/>
      <c r="G6784" s="95"/>
      <c r="H6784" s="95"/>
    </row>
    <row r="6785" spans="5:8" x14ac:dyDescent="0.2">
      <c r="E6785" s="95"/>
      <c r="F6785" s="95"/>
      <c r="G6785" s="95"/>
      <c r="H6785" s="95"/>
    </row>
    <row r="6786" spans="5:8" x14ac:dyDescent="0.2">
      <c r="E6786" s="95"/>
      <c r="F6786" s="95"/>
      <c r="G6786" s="95"/>
      <c r="H6786" s="95"/>
    </row>
    <row r="6787" spans="5:8" x14ac:dyDescent="0.2">
      <c r="E6787" s="95"/>
      <c r="F6787" s="95"/>
      <c r="G6787" s="95"/>
      <c r="H6787" s="95"/>
    </row>
    <row r="6788" spans="5:8" x14ac:dyDescent="0.2">
      <c r="E6788" s="95"/>
      <c r="F6788" s="95"/>
      <c r="G6788" s="95"/>
      <c r="H6788" s="95"/>
    </row>
    <row r="6789" spans="5:8" x14ac:dyDescent="0.2">
      <c r="E6789" s="95"/>
      <c r="F6789" s="95"/>
      <c r="G6789" s="95"/>
      <c r="H6789" s="95"/>
    </row>
    <row r="6790" spans="5:8" x14ac:dyDescent="0.2">
      <c r="E6790" s="95"/>
      <c r="F6790" s="95"/>
      <c r="G6790" s="95"/>
      <c r="H6790" s="95"/>
    </row>
    <row r="6791" spans="5:8" x14ac:dyDescent="0.2">
      <c r="E6791" s="95"/>
      <c r="F6791" s="95"/>
      <c r="G6791" s="95"/>
      <c r="H6791" s="95"/>
    </row>
    <row r="6792" spans="5:8" x14ac:dyDescent="0.2">
      <c r="E6792" s="95"/>
      <c r="F6792" s="95"/>
      <c r="G6792" s="95"/>
      <c r="H6792" s="95"/>
    </row>
    <row r="6793" spans="5:8" x14ac:dyDescent="0.2">
      <c r="E6793" s="95"/>
      <c r="F6793" s="95"/>
      <c r="G6793" s="95"/>
      <c r="H6793" s="95"/>
    </row>
    <row r="6794" spans="5:8" x14ac:dyDescent="0.2">
      <c r="E6794" s="95"/>
      <c r="F6794" s="95"/>
      <c r="G6794" s="95"/>
      <c r="H6794" s="95"/>
    </row>
    <row r="6795" spans="5:8" x14ac:dyDescent="0.2">
      <c r="E6795" s="95"/>
      <c r="F6795" s="95"/>
      <c r="G6795" s="95"/>
      <c r="H6795" s="95"/>
    </row>
    <row r="6796" spans="5:8" x14ac:dyDescent="0.2">
      <c r="E6796" s="95"/>
      <c r="F6796" s="95"/>
      <c r="G6796" s="95"/>
      <c r="H6796" s="95"/>
    </row>
    <row r="6797" spans="5:8" x14ac:dyDescent="0.2">
      <c r="E6797" s="95"/>
      <c r="F6797" s="95"/>
      <c r="G6797" s="95"/>
      <c r="H6797" s="95"/>
    </row>
    <row r="6798" spans="5:8" x14ac:dyDescent="0.2">
      <c r="E6798" s="95"/>
      <c r="F6798" s="95"/>
      <c r="G6798" s="95"/>
      <c r="H6798" s="95"/>
    </row>
    <row r="6799" spans="5:8" x14ac:dyDescent="0.2">
      <c r="E6799" s="95"/>
      <c r="F6799" s="95"/>
      <c r="G6799" s="95"/>
      <c r="H6799" s="95"/>
    </row>
    <row r="6800" spans="5:8" x14ac:dyDescent="0.2">
      <c r="E6800" s="95"/>
      <c r="F6800" s="95"/>
      <c r="G6800" s="95"/>
      <c r="H6800" s="95"/>
    </row>
    <row r="6801" spans="5:8" x14ac:dyDescent="0.2">
      <c r="E6801" s="95"/>
      <c r="F6801" s="95"/>
      <c r="G6801" s="95"/>
      <c r="H6801" s="95"/>
    </row>
    <row r="6802" spans="5:8" x14ac:dyDescent="0.2">
      <c r="E6802" s="95"/>
      <c r="F6802" s="95"/>
      <c r="G6802" s="95"/>
      <c r="H6802" s="95"/>
    </row>
    <row r="6803" spans="5:8" x14ac:dyDescent="0.2">
      <c r="E6803" s="95"/>
      <c r="F6803" s="95"/>
      <c r="G6803" s="95"/>
      <c r="H6803" s="95"/>
    </row>
    <row r="6804" spans="5:8" x14ac:dyDescent="0.2">
      <c r="E6804" s="95"/>
      <c r="F6804" s="95"/>
      <c r="G6804" s="95"/>
      <c r="H6804" s="95"/>
    </row>
    <row r="6805" spans="5:8" x14ac:dyDescent="0.2">
      <c r="E6805" s="95"/>
      <c r="F6805" s="95"/>
      <c r="G6805" s="95"/>
      <c r="H6805" s="95"/>
    </row>
    <row r="6806" spans="5:8" x14ac:dyDescent="0.2">
      <c r="E6806" s="95"/>
      <c r="F6806" s="95"/>
      <c r="G6806" s="95"/>
      <c r="H6806" s="95"/>
    </row>
    <row r="6807" spans="5:8" x14ac:dyDescent="0.2">
      <c r="E6807" s="95"/>
      <c r="F6807" s="95"/>
      <c r="G6807" s="95"/>
      <c r="H6807" s="95"/>
    </row>
    <row r="6808" spans="5:8" x14ac:dyDescent="0.2">
      <c r="E6808" s="95"/>
      <c r="F6808" s="95"/>
      <c r="G6808" s="95"/>
      <c r="H6808" s="95"/>
    </row>
    <row r="6809" spans="5:8" x14ac:dyDescent="0.2">
      <c r="E6809" s="95"/>
      <c r="F6809" s="95"/>
      <c r="G6809" s="95"/>
      <c r="H6809" s="95"/>
    </row>
    <row r="6810" spans="5:8" x14ac:dyDescent="0.2">
      <c r="E6810" s="95"/>
      <c r="F6810" s="95"/>
      <c r="G6810" s="95"/>
      <c r="H6810" s="95"/>
    </row>
    <row r="6811" spans="5:8" x14ac:dyDescent="0.2">
      <c r="E6811" s="95"/>
      <c r="F6811" s="95"/>
      <c r="G6811" s="95"/>
      <c r="H6811" s="95"/>
    </row>
    <row r="6812" spans="5:8" x14ac:dyDescent="0.2">
      <c r="E6812" s="95"/>
      <c r="F6812" s="95"/>
      <c r="G6812" s="95"/>
      <c r="H6812" s="95"/>
    </row>
    <row r="6813" spans="5:8" x14ac:dyDescent="0.2">
      <c r="E6813" s="95"/>
      <c r="F6813" s="95"/>
      <c r="G6813" s="95"/>
      <c r="H6813" s="95"/>
    </row>
    <row r="6814" spans="5:8" x14ac:dyDescent="0.2">
      <c r="E6814" s="95"/>
      <c r="F6814" s="95"/>
      <c r="G6814" s="95"/>
      <c r="H6814" s="95"/>
    </row>
    <row r="6815" spans="5:8" x14ac:dyDescent="0.2">
      <c r="E6815" s="95"/>
      <c r="F6815" s="95"/>
      <c r="G6815" s="95"/>
      <c r="H6815" s="95"/>
    </row>
    <row r="6816" spans="5:8" x14ac:dyDescent="0.2">
      <c r="E6816" s="95"/>
      <c r="F6816" s="95"/>
      <c r="G6816" s="95"/>
      <c r="H6816" s="95"/>
    </row>
    <row r="6817" spans="5:8" x14ac:dyDescent="0.2">
      <c r="E6817" s="95"/>
      <c r="F6817" s="95"/>
      <c r="G6817" s="95"/>
      <c r="H6817" s="95"/>
    </row>
    <row r="6818" spans="5:8" x14ac:dyDescent="0.2">
      <c r="E6818" s="95"/>
      <c r="F6818" s="95"/>
      <c r="G6818" s="95"/>
      <c r="H6818" s="95"/>
    </row>
    <row r="6819" spans="5:8" x14ac:dyDescent="0.2">
      <c r="E6819" s="95"/>
      <c r="F6819" s="95"/>
      <c r="G6819" s="95"/>
      <c r="H6819" s="95"/>
    </row>
    <row r="6820" spans="5:8" x14ac:dyDescent="0.2">
      <c r="E6820" s="95"/>
      <c r="F6820" s="95"/>
      <c r="G6820" s="95"/>
      <c r="H6820" s="95"/>
    </row>
    <row r="6821" spans="5:8" x14ac:dyDescent="0.2">
      <c r="E6821" s="95"/>
      <c r="F6821" s="95"/>
      <c r="G6821" s="95"/>
      <c r="H6821" s="95"/>
    </row>
    <row r="6822" spans="5:8" x14ac:dyDescent="0.2">
      <c r="E6822" s="95"/>
      <c r="F6822" s="95"/>
      <c r="G6822" s="95"/>
      <c r="H6822" s="95"/>
    </row>
    <row r="6823" spans="5:8" x14ac:dyDescent="0.2">
      <c r="E6823" s="95"/>
      <c r="F6823" s="95"/>
      <c r="G6823" s="95"/>
      <c r="H6823" s="95"/>
    </row>
    <row r="6824" spans="5:8" x14ac:dyDescent="0.2">
      <c r="E6824" s="95"/>
      <c r="F6824" s="95"/>
      <c r="G6824" s="95"/>
      <c r="H6824" s="95"/>
    </row>
    <row r="6825" spans="5:8" x14ac:dyDescent="0.2">
      <c r="E6825" s="95"/>
      <c r="F6825" s="95"/>
      <c r="G6825" s="95"/>
      <c r="H6825" s="95"/>
    </row>
    <row r="6826" spans="5:8" x14ac:dyDescent="0.2">
      <c r="E6826" s="95"/>
      <c r="F6826" s="95"/>
      <c r="G6826" s="95"/>
      <c r="H6826" s="95"/>
    </row>
    <row r="6827" spans="5:8" x14ac:dyDescent="0.2">
      <c r="E6827" s="95"/>
      <c r="F6827" s="95"/>
      <c r="G6827" s="95"/>
      <c r="H6827" s="95"/>
    </row>
    <row r="6828" spans="5:8" x14ac:dyDescent="0.2">
      <c r="E6828" s="95"/>
      <c r="F6828" s="95"/>
      <c r="G6828" s="95"/>
      <c r="H6828" s="95"/>
    </row>
    <row r="6829" spans="5:8" x14ac:dyDescent="0.2">
      <c r="E6829" s="95"/>
      <c r="F6829" s="95"/>
      <c r="G6829" s="95"/>
      <c r="H6829" s="95"/>
    </row>
    <row r="6830" spans="5:8" x14ac:dyDescent="0.2">
      <c r="E6830" s="95"/>
      <c r="F6830" s="95"/>
      <c r="G6830" s="95"/>
      <c r="H6830" s="95"/>
    </row>
    <row r="6831" spans="5:8" x14ac:dyDescent="0.2">
      <c r="E6831" s="95"/>
      <c r="F6831" s="95"/>
      <c r="G6831" s="95"/>
      <c r="H6831" s="95"/>
    </row>
    <row r="6832" spans="5:8" x14ac:dyDescent="0.2">
      <c r="E6832" s="95"/>
      <c r="F6832" s="95"/>
      <c r="G6832" s="95"/>
      <c r="H6832" s="95"/>
    </row>
    <row r="6833" spans="5:8" x14ac:dyDescent="0.2">
      <c r="E6833" s="95"/>
      <c r="F6833" s="95"/>
      <c r="G6833" s="95"/>
      <c r="H6833" s="95"/>
    </row>
    <row r="6834" spans="5:8" x14ac:dyDescent="0.2">
      <c r="E6834" s="95"/>
      <c r="F6834" s="95"/>
      <c r="G6834" s="95"/>
      <c r="H6834" s="95"/>
    </row>
    <row r="6835" spans="5:8" x14ac:dyDescent="0.2">
      <c r="E6835" s="95"/>
      <c r="F6835" s="95"/>
      <c r="G6835" s="95"/>
      <c r="H6835" s="95"/>
    </row>
    <row r="6836" spans="5:8" x14ac:dyDescent="0.2">
      <c r="E6836" s="95"/>
      <c r="F6836" s="95"/>
      <c r="G6836" s="95"/>
      <c r="H6836" s="95"/>
    </row>
    <row r="6837" spans="5:8" x14ac:dyDescent="0.2">
      <c r="E6837" s="95"/>
      <c r="F6837" s="95"/>
      <c r="G6837" s="95"/>
      <c r="H6837" s="95"/>
    </row>
    <row r="6838" spans="5:8" x14ac:dyDescent="0.2">
      <c r="E6838" s="95"/>
      <c r="F6838" s="95"/>
      <c r="G6838" s="95"/>
      <c r="H6838" s="95"/>
    </row>
    <row r="6839" spans="5:8" x14ac:dyDescent="0.2">
      <c r="E6839" s="95"/>
      <c r="F6839" s="95"/>
      <c r="G6839" s="95"/>
      <c r="H6839" s="95"/>
    </row>
    <row r="6840" spans="5:8" x14ac:dyDescent="0.2">
      <c r="E6840" s="95"/>
      <c r="F6840" s="95"/>
      <c r="G6840" s="95"/>
      <c r="H6840" s="95"/>
    </row>
    <row r="6841" spans="5:8" x14ac:dyDescent="0.2">
      <c r="E6841" s="95"/>
      <c r="F6841" s="95"/>
      <c r="G6841" s="95"/>
      <c r="H6841" s="95"/>
    </row>
    <row r="6842" spans="5:8" x14ac:dyDescent="0.2">
      <c r="E6842" s="95"/>
      <c r="F6842" s="95"/>
      <c r="G6842" s="95"/>
      <c r="H6842" s="95"/>
    </row>
    <row r="6843" spans="5:8" x14ac:dyDescent="0.2">
      <c r="E6843" s="95"/>
      <c r="F6843" s="95"/>
      <c r="G6843" s="95"/>
      <c r="H6843" s="95"/>
    </row>
    <row r="6844" spans="5:8" x14ac:dyDescent="0.2">
      <c r="E6844" s="95"/>
      <c r="F6844" s="95"/>
      <c r="G6844" s="95"/>
      <c r="H6844" s="95"/>
    </row>
    <row r="6845" spans="5:8" x14ac:dyDescent="0.2">
      <c r="E6845" s="95"/>
      <c r="F6845" s="95"/>
      <c r="G6845" s="95"/>
      <c r="H6845" s="95"/>
    </row>
    <row r="6846" spans="5:8" x14ac:dyDescent="0.2">
      <c r="E6846" s="95"/>
      <c r="F6846" s="95"/>
      <c r="G6846" s="95"/>
      <c r="H6846" s="95"/>
    </row>
    <row r="6847" spans="5:8" x14ac:dyDescent="0.2">
      <c r="E6847" s="95"/>
      <c r="F6847" s="95"/>
      <c r="G6847" s="95"/>
      <c r="H6847" s="95"/>
    </row>
    <row r="6848" spans="5:8" x14ac:dyDescent="0.2">
      <c r="E6848" s="95"/>
      <c r="F6848" s="95"/>
      <c r="G6848" s="95"/>
      <c r="H6848" s="95"/>
    </row>
    <row r="6849" spans="5:8" x14ac:dyDescent="0.2">
      <c r="E6849" s="95"/>
      <c r="F6849" s="95"/>
      <c r="G6849" s="95"/>
      <c r="H6849" s="95"/>
    </row>
    <row r="6850" spans="5:8" x14ac:dyDescent="0.2">
      <c r="E6850" s="95"/>
      <c r="F6850" s="95"/>
      <c r="G6850" s="95"/>
      <c r="H6850" s="95"/>
    </row>
    <row r="6851" spans="5:8" x14ac:dyDescent="0.2">
      <c r="E6851" s="95"/>
      <c r="F6851" s="95"/>
      <c r="G6851" s="95"/>
      <c r="H6851" s="95"/>
    </row>
    <row r="6852" spans="5:8" x14ac:dyDescent="0.2">
      <c r="E6852" s="95"/>
      <c r="F6852" s="95"/>
      <c r="G6852" s="95"/>
      <c r="H6852" s="95"/>
    </row>
    <row r="6853" spans="5:8" x14ac:dyDescent="0.2">
      <c r="E6853" s="95"/>
      <c r="F6853" s="95"/>
      <c r="G6853" s="95"/>
      <c r="H6853" s="95"/>
    </row>
    <row r="6854" spans="5:8" x14ac:dyDescent="0.2">
      <c r="E6854" s="95"/>
      <c r="F6854" s="95"/>
      <c r="G6854" s="95"/>
      <c r="H6854" s="95"/>
    </row>
    <row r="6855" spans="5:8" x14ac:dyDescent="0.2">
      <c r="E6855" s="95"/>
      <c r="F6855" s="95"/>
      <c r="G6855" s="95"/>
      <c r="H6855" s="95"/>
    </row>
    <row r="6856" spans="5:8" x14ac:dyDescent="0.2">
      <c r="E6856" s="95"/>
      <c r="F6856" s="95"/>
      <c r="G6856" s="95"/>
      <c r="H6856" s="95"/>
    </row>
    <row r="6857" spans="5:8" x14ac:dyDescent="0.2">
      <c r="E6857" s="95"/>
      <c r="F6857" s="95"/>
      <c r="G6857" s="95"/>
      <c r="H6857" s="95"/>
    </row>
    <row r="6858" spans="5:8" x14ac:dyDescent="0.2">
      <c r="E6858" s="95"/>
      <c r="F6858" s="95"/>
      <c r="G6858" s="95"/>
      <c r="H6858" s="95"/>
    </row>
    <row r="6859" spans="5:8" x14ac:dyDescent="0.2">
      <c r="E6859" s="95"/>
      <c r="F6859" s="95"/>
      <c r="G6859" s="95"/>
      <c r="H6859" s="95"/>
    </row>
    <row r="6860" spans="5:8" x14ac:dyDescent="0.2">
      <c r="E6860" s="95"/>
      <c r="F6860" s="95"/>
      <c r="G6860" s="95"/>
      <c r="H6860" s="95"/>
    </row>
    <row r="6861" spans="5:8" x14ac:dyDescent="0.2">
      <c r="E6861" s="95"/>
      <c r="F6861" s="95"/>
      <c r="G6861" s="95"/>
      <c r="H6861" s="95"/>
    </row>
    <row r="6862" spans="5:8" x14ac:dyDescent="0.2">
      <c r="E6862" s="95"/>
      <c r="F6862" s="95"/>
      <c r="G6862" s="95"/>
      <c r="H6862" s="95"/>
    </row>
    <row r="6863" spans="5:8" x14ac:dyDescent="0.2">
      <c r="E6863" s="95"/>
      <c r="F6863" s="95"/>
      <c r="G6863" s="95"/>
      <c r="H6863" s="95"/>
    </row>
    <row r="6864" spans="5:8" x14ac:dyDescent="0.2">
      <c r="E6864" s="95"/>
      <c r="F6864" s="95"/>
      <c r="G6864" s="95"/>
      <c r="H6864" s="95"/>
    </row>
    <row r="6865" spans="5:8" x14ac:dyDescent="0.2">
      <c r="E6865" s="95"/>
      <c r="F6865" s="95"/>
      <c r="G6865" s="95"/>
      <c r="H6865" s="95"/>
    </row>
    <row r="6866" spans="5:8" x14ac:dyDescent="0.2">
      <c r="E6866" s="95"/>
      <c r="F6866" s="95"/>
      <c r="G6866" s="95"/>
      <c r="H6866" s="95"/>
    </row>
    <row r="6867" spans="5:8" x14ac:dyDescent="0.2">
      <c r="E6867" s="95"/>
      <c r="F6867" s="95"/>
      <c r="G6867" s="95"/>
      <c r="H6867" s="95"/>
    </row>
    <row r="6868" spans="5:8" x14ac:dyDescent="0.2">
      <c r="E6868" s="95"/>
      <c r="F6868" s="95"/>
      <c r="G6868" s="95"/>
      <c r="H6868" s="95"/>
    </row>
    <row r="6869" spans="5:8" x14ac:dyDescent="0.2">
      <c r="E6869" s="95"/>
      <c r="F6869" s="95"/>
      <c r="G6869" s="95"/>
      <c r="H6869" s="95"/>
    </row>
    <row r="6870" spans="5:8" x14ac:dyDescent="0.2">
      <c r="E6870" s="95"/>
      <c r="F6870" s="95"/>
      <c r="G6870" s="95"/>
      <c r="H6870" s="95"/>
    </row>
    <row r="6871" spans="5:8" x14ac:dyDescent="0.2">
      <c r="E6871" s="95"/>
      <c r="F6871" s="95"/>
      <c r="G6871" s="95"/>
      <c r="H6871" s="95"/>
    </row>
    <row r="6872" spans="5:8" x14ac:dyDescent="0.2">
      <c r="E6872" s="95"/>
      <c r="F6872" s="95"/>
      <c r="G6872" s="95"/>
      <c r="H6872" s="95"/>
    </row>
    <row r="6873" spans="5:8" x14ac:dyDescent="0.2">
      <c r="E6873" s="95"/>
      <c r="F6873" s="95"/>
      <c r="G6873" s="95"/>
      <c r="H6873" s="95"/>
    </row>
    <row r="6874" spans="5:8" x14ac:dyDescent="0.2">
      <c r="E6874" s="95"/>
      <c r="F6874" s="95"/>
      <c r="G6874" s="95"/>
      <c r="H6874" s="95"/>
    </row>
    <row r="6875" spans="5:8" x14ac:dyDescent="0.2">
      <c r="E6875" s="95"/>
      <c r="F6875" s="95"/>
      <c r="G6875" s="95"/>
      <c r="H6875" s="95"/>
    </row>
    <row r="6876" spans="5:8" x14ac:dyDescent="0.2">
      <c r="E6876" s="95"/>
      <c r="F6876" s="95"/>
      <c r="G6876" s="95"/>
      <c r="H6876" s="95"/>
    </row>
    <row r="6877" spans="5:8" x14ac:dyDescent="0.2">
      <c r="E6877" s="95"/>
      <c r="F6877" s="95"/>
      <c r="G6877" s="95"/>
      <c r="H6877" s="95"/>
    </row>
    <row r="6878" spans="5:8" x14ac:dyDescent="0.2">
      <c r="E6878" s="95"/>
      <c r="F6878" s="95"/>
      <c r="G6878" s="95"/>
      <c r="H6878" s="95"/>
    </row>
    <row r="6879" spans="5:8" x14ac:dyDescent="0.2">
      <c r="E6879" s="95"/>
      <c r="F6879" s="95"/>
      <c r="G6879" s="95"/>
      <c r="H6879" s="95"/>
    </row>
    <row r="6880" spans="5:8" x14ac:dyDescent="0.2">
      <c r="E6880" s="95"/>
      <c r="F6880" s="95"/>
      <c r="G6880" s="95"/>
      <c r="H6880" s="95"/>
    </row>
    <row r="6881" spans="5:8" x14ac:dyDescent="0.2">
      <c r="E6881" s="95"/>
      <c r="F6881" s="95"/>
      <c r="G6881" s="95"/>
      <c r="H6881" s="95"/>
    </row>
    <row r="6882" spans="5:8" x14ac:dyDescent="0.2">
      <c r="E6882" s="95"/>
      <c r="F6882" s="95"/>
      <c r="G6882" s="95"/>
      <c r="H6882" s="95"/>
    </row>
    <row r="6883" spans="5:8" x14ac:dyDescent="0.2">
      <c r="E6883" s="95"/>
      <c r="F6883" s="95"/>
      <c r="G6883" s="95"/>
      <c r="H6883" s="95"/>
    </row>
    <row r="6884" spans="5:8" x14ac:dyDescent="0.2">
      <c r="E6884" s="95"/>
      <c r="F6884" s="95"/>
      <c r="G6884" s="95"/>
      <c r="H6884" s="95"/>
    </row>
    <row r="6885" spans="5:8" x14ac:dyDescent="0.2">
      <c r="E6885" s="95"/>
      <c r="F6885" s="95"/>
      <c r="G6885" s="95"/>
      <c r="H6885" s="95"/>
    </row>
    <row r="6886" spans="5:8" x14ac:dyDescent="0.2">
      <c r="E6886" s="95"/>
      <c r="F6886" s="95"/>
      <c r="G6886" s="95"/>
      <c r="H6886" s="95"/>
    </row>
    <row r="6887" spans="5:8" x14ac:dyDescent="0.2">
      <c r="E6887" s="95"/>
      <c r="F6887" s="95"/>
      <c r="G6887" s="95"/>
      <c r="H6887" s="95"/>
    </row>
    <row r="6888" spans="5:8" x14ac:dyDescent="0.2">
      <c r="E6888" s="95"/>
      <c r="F6888" s="95"/>
      <c r="G6888" s="95"/>
      <c r="H6888" s="95"/>
    </row>
    <row r="6889" spans="5:8" x14ac:dyDescent="0.2">
      <c r="E6889" s="95"/>
      <c r="F6889" s="95"/>
      <c r="G6889" s="95"/>
      <c r="H6889" s="95"/>
    </row>
    <row r="6890" spans="5:8" x14ac:dyDescent="0.2">
      <c r="E6890" s="95"/>
      <c r="F6890" s="95"/>
      <c r="G6890" s="95"/>
      <c r="H6890" s="95"/>
    </row>
    <row r="6891" spans="5:8" x14ac:dyDescent="0.2">
      <c r="E6891" s="95"/>
      <c r="F6891" s="95"/>
      <c r="G6891" s="95"/>
      <c r="H6891" s="95"/>
    </row>
    <row r="6892" spans="5:8" x14ac:dyDescent="0.2">
      <c r="E6892" s="95"/>
      <c r="F6892" s="95"/>
      <c r="G6892" s="95"/>
      <c r="H6892" s="95"/>
    </row>
    <row r="6893" spans="5:8" x14ac:dyDescent="0.2">
      <c r="E6893" s="95"/>
      <c r="F6893" s="95"/>
      <c r="G6893" s="95"/>
      <c r="H6893" s="95"/>
    </row>
    <row r="6894" spans="5:8" x14ac:dyDescent="0.2">
      <c r="E6894" s="95"/>
      <c r="F6894" s="95"/>
      <c r="G6894" s="95"/>
      <c r="H6894" s="95"/>
    </row>
    <row r="6895" spans="5:8" x14ac:dyDescent="0.2">
      <c r="E6895" s="95"/>
      <c r="F6895" s="95"/>
      <c r="G6895" s="95"/>
      <c r="H6895" s="95"/>
    </row>
    <row r="6896" spans="5:8" x14ac:dyDescent="0.2">
      <c r="E6896" s="95"/>
      <c r="F6896" s="95"/>
      <c r="G6896" s="95"/>
      <c r="H6896" s="95"/>
    </row>
    <row r="6897" spans="5:8" x14ac:dyDescent="0.2">
      <c r="E6897" s="95"/>
      <c r="F6897" s="95"/>
      <c r="G6897" s="95"/>
      <c r="H6897" s="95"/>
    </row>
    <row r="6898" spans="5:8" x14ac:dyDescent="0.2">
      <c r="E6898" s="95"/>
      <c r="F6898" s="95"/>
      <c r="G6898" s="95"/>
      <c r="H6898" s="95"/>
    </row>
    <row r="6899" spans="5:8" x14ac:dyDescent="0.2">
      <c r="E6899" s="95"/>
      <c r="F6899" s="95"/>
      <c r="G6899" s="95"/>
      <c r="H6899" s="95"/>
    </row>
    <row r="6900" spans="5:8" x14ac:dyDescent="0.2">
      <c r="E6900" s="95"/>
      <c r="F6900" s="95"/>
      <c r="G6900" s="95"/>
      <c r="H6900" s="95"/>
    </row>
    <row r="6901" spans="5:8" x14ac:dyDescent="0.2">
      <c r="E6901" s="95"/>
      <c r="F6901" s="95"/>
      <c r="G6901" s="95"/>
      <c r="H6901" s="95"/>
    </row>
    <row r="6902" spans="5:8" x14ac:dyDescent="0.2">
      <c r="E6902" s="95"/>
      <c r="F6902" s="95"/>
      <c r="G6902" s="95"/>
      <c r="H6902" s="95"/>
    </row>
    <row r="6903" spans="5:8" x14ac:dyDescent="0.2">
      <c r="E6903" s="95"/>
      <c r="F6903" s="95"/>
      <c r="G6903" s="95"/>
      <c r="H6903" s="95"/>
    </row>
    <row r="6904" spans="5:8" x14ac:dyDescent="0.2">
      <c r="E6904" s="95"/>
      <c r="F6904" s="95"/>
      <c r="G6904" s="95"/>
      <c r="H6904" s="95"/>
    </row>
    <row r="6905" spans="5:8" x14ac:dyDescent="0.2">
      <c r="E6905" s="95"/>
      <c r="F6905" s="95"/>
      <c r="G6905" s="95"/>
      <c r="H6905" s="95"/>
    </row>
    <row r="6906" spans="5:8" x14ac:dyDescent="0.2">
      <c r="E6906" s="95"/>
      <c r="F6906" s="95"/>
      <c r="G6906" s="95"/>
      <c r="H6906" s="95"/>
    </row>
    <row r="6907" spans="5:8" x14ac:dyDescent="0.2">
      <c r="E6907" s="95"/>
      <c r="F6907" s="95"/>
      <c r="G6907" s="95"/>
      <c r="H6907" s="95"/>
    </row>
    <row r="6908" spans="5:8" x14ac:dyDescent="0.2">
      <c r="E6908" s="95"/>
      <c r="F6908" s="95"/>
      <c r="G6908" s="95"/>
      <c r="H6908" s="95"/>
    </row>
    <row r="6909" spans="5:8" x14ac:dyDescent="0.2">
      <c r="E6909" s="95"/>
      <c r="F6909" s="95"/>
      <c r="G6909" s="95"/>
      <c r="H6909" s="95"/>
    </row>
    <row r="6910" spans="5:8" x14ac:dyDescent="0.2">
      <c r="E6910" s="95"/>
      <c r="F6910" s="95"/>
      <c r="G6910" s="95"/>
      <c r="H6910" s="95"/>
    </row>
    <row r="6911" spans="5:8" x14ac:dyDescent="0.2">
      <c r="E6911" s="95"/>
      <c r="F6911" s="95"/>
      <c r="G6911" s="95"/>
      <c r="H6911" s="95"/>
    </row>
    <row r="6912" spans="5:8" x14ac:dyDescent="0.2">
      <c r="E6912" s="95"/>
      <c r="F6912" s="95"/>
      <c r="G6912" s="95"/>
      <c r="H6912" s="95"/>
    </row>
    <row r="6913" spans="5:8" x14ac:dyDescent="0.2">
      <c r="E6913" s="95"/>
      <c r="F6913" s="95"/>
      <c r="G6913" s="95"/>
      <c r="H6913" s="95"/>
    </row>
    <row r="6914" spans="5:8" x14ac:dyDescent="0.2">
      <c r="E6914" s="95"/>
      <c r="F6914" s="95"/>
      <c r="G6914" s="95"/>
      <c r="H6914" s="95"/>
    </row>
    <row r="6915" spans="5:8" x14ac:dyDescent="0.2">
      <c r="E6915" s="95"/>
      <c r="F6915" s="95"/>
      <c r="G6915" s="95"/>
      <c r="H6915" s="95"/>
    </row>
    <row r="6916" spans="5:8" x14ac:dyDescent="0.2">
      <c r="E6916" s="95"/>
      <c r="F6916" s="95"/>
      <c r="G6916" s="95"/>
      <c r="H6916" s="95"/>
    </row>
    <row r="6917" spans="5:8" x14ac:dyDescent="0.2">
      <c r="E6917" s="95"/>
      <c r="F6917" s="95"/>
      <c r="G6917" s="95"/>
      <c r="H6917" s="95"/>
    </row>
    <row r="6918" spans="5:8" x14ac:dyDescent="0.2">
      <c r="E6918" s="95"/>
      <c r="F6918" s="95"/>
      <c r="G6918" s="95"/>
      <c r="H6918" s="95"/>
    </row>
    <row r="6919" spans="5:8" x14ac:dyDescent="0.2">
      <c r="E6919" s="95"/>
      <c r="F6919" s="95"/>
      <c r="G6919" s="95"/>
      <c r="H6919" s="95"/>
    </row>
    <row r="6920" spans="5:8" x14ac:dyDescent="0.2">
      <c r="E6920" s="95"/>
      <c r="F6920" s="95"/>
      <c r="G6920" s="95"/>
      <c r="H6920" s="95"/>
    </row>
    <row r="6921" spans="5:8" x14ac:dyDescent="0.2">
      <c r="E6921" s="95"/>
      <c r="F6921" s="95"/>
      <c r="G6921" s="95"/>
      <c r="H6921" s="95"/>
    </row>
    <row r="6922" spans="5:8" x14ac:dyDescent="0.2">
      <c r="E6922" s="95"/>
      <c r="F6922" s="95"/>
      <c r="G6922" s="95"/>
      <c r="H6922" s="95"/>
    </row>
    <row r="6923" spans="5:8" x14ac:dyDescent="0.2">
      <c r="E6923" s="95"/>
      <c r="F6923" s="95"/>
      <c r="G6923" s="95"/>
      <c r="H6923" s="95"/>
    </row>
    <row r="6924" spans="5:8" x14ac:dyDescent="0.2">
      <c r="E6924" s="95"/>
      <c r="F6924" s="95"/>
      <c r="G6924" s="95"/>
      <c r="H6924" s="95"/>
    </row>
    <row r="6925" spans="5:8" x14ac:dyDescent="0.2">
      <c r="E6925" s="95"/>
      <c r="F6925" s="95"/>
      <c r="G6925" s="95"/>
      <c r="H6925" s="95"/>
    </row>
    <row r="6926" spans="5:8" x14ac:dyDescent="0.2">
      <c r="E6926" s="95"/>
      <c r="F6926" s="95"/>
      <c r="G6926" s="95"/>
      <c r="H6926" s="95"/>
    </row>
    <row r="6927" spans="5:8" x14ac:dyDescent="0.2">
      <c r="E6927" s="95"/>
      <c r="F6927" s="95"/>
      <c r="G6927" s="95"/>
      <c r="H6927" s="95"/>
    </row>
    <row r="6928" spans="5:8" x14ac:dyDescent="0.2">
      <c r="E6928" s="95"/>
      <c r="F6928" s="95"/>
      <c r="G6928" s="95"/>
      <c r="H6928" s="95"/>
    </row>
    <row r="6929" spans="5:8" x14ac:dyDescent="0.2">
      <c r="E6929" s="95"/>
      <c r="F6929" s="95"/>
      <c r="G6929" s="95"/>
      <c r="H6929" s="95"/>
    </row>
    <row r="6930" spans="5:8" x14ac:dyDescent="0.2">
      <c r="E6930" s="95"/>
      <c r="F6930" s="95"/>
      <c r="G6930" s="95"/>
      <c r="H6930" s="95"/>
    </row>
    <row r="6931" spans="5:8" x14ac:dyDescent="0.2">
      <c r="E6931" s="95"/>
      <c r="F6931" s="95"/>
      <c r="G6931" s="95"/>
      <c r="H6931" s="95"/>
    </row>
    <row r="6932" spans="5:8" x14ac:dyDescent="0.2">
      <c r="E6932" s="95"/>
      <c r="F6932" s="95"/>
      <c r="G6932" s="95"/>
      <c r="H6932" s="95"/>
    </row>
    <row r="6933" spans="5:8" x14ac:dyDescent="0.2">
      <c r="E6933" s="95"/>
      <c r="F6933" s="95"/>
      <c r="G6933" s="95"/>
      <c r="H6933" s="95"/>
    </row>
    <row r="6934" spans="5:8" x14ac:dyDescent="0.2">
      <c r="E6934" s="95"/>
      <c r="F6934" s="95"/>
      <c r="G6934" s="95"/>
      <c r="H6934" s="95"/>
    </row>
    <row r="6935" spans="5:8" x14ac:dyDescent="0.2">
      <c r="E6935" s="95"/>
      <c r="F6935" s="95"/>
      <c r="G6935" s="95"/>
      <c r="H6935" s="95"/>
    </row>
    <row r="6936" spans="5:8" x14ac:dyDescent="0.2">
      <c r="E6936" s="95"/>
      <c r="F6936" s="95"/>
      <c r="G6936" s="95"/>
      <c r="H6936" s="95"/>
    </row>
    <row r="6937" spans="5:8" x14ac:dyDescent="0.2">
      <c r="E6937" s="95"/>
      <c r="F6937" s="95"/>
      <c r="G6937" s="95"/>
      <c r="H6937" s="95"/>
    </row>
    <row r="6938" spans="5:8" x14ac:dyDescent="0.2">
      <c r="E6938" s="95"/>
      <c r="F6938" s="95"/>
      <c r="G6938" s="95"/>
      <c r="H6938" s="95"/>
    </row>
    <row r="6939" spans="5:8" x14ac:dyDescent="0.2">
      <c r="E6939" s="95"/>
      <c r="F6939" s="95"/>
      <c r="G6939" s="95"/>
      <c r="H6939" s="95"/>
    </row>
    <row r="6940" spans="5:8" x14ac:dyDescent="0.2">
      <c r="E6940" s="95"/>
      <c r="F6940" s="95"/>
      <c r="G6940" s="95"/>
      <c r="H6940" s="95"/>
    </row>
    <row r="6941" spans="5:8" x14ac:dyDescent="0.2">
      <c r="E6941" s="95"/>
      <c r="F6941" s="95"/>
      <c r="G6941" s="95"/>
      <c r="H6941" s="95"/>
    </row>
    <row r="6942" spans="5:8" x14ac:dyDescent="0.2">
      <c r="E6942" s="95"/>
      <c r="F6942" s="95"/>
      <c r="G6942" s="95"/>
      <c r="H6942" s="95"/>
    </row>
    <row r="6943" spans="5:8" x14ac:dyDescent="0.2">
      <c r="E6943" s="95"/>
      <c r="F6943" s="95"/>
      <c r="G6943" s="95"/>
      <c r="H6943" s="95"/>
    </row>
    <row r="6944" spans="5:8" x14ac:dyDescent="0.2">
      <c r="E6944" s="95"/>
      <c r="F6944" s="95"/>
      <c r="G6944" s="95"/>
      <c r="H6944" s="95"/>
    </row>
    <row r="6945" spans="5:8" x14ac:dyDescent="0.2">
      <c r="E6945" s="95"/>
      <c r="F6945" s="95"/>
      <c r="G6945" s="95"/>
      <c r="H6945" s="95"/>
    </row>
    <row r="6946" spans="5:8" x14ac:dyDescent="0.2">
      <c r="E6946" s="95"/>
      <c r="F6946" s="95"/>
      <c r="G6946" s="95"/>
      <c r="H6946" s="95"/>
    </row>
    <row r="6947" spans="5:8" x14ac:dyDescent="0.2">
      <c r="E6947" s="95"/>
      <c r="F6947" s="95"/>
      <c r="G6947" s="95"/>
      <c r="H6947" s="95"/>
    </row>
    <row r="6948" spans="5:8" x14ac:dyDescent="0.2">
      <c r="E6948" s="95"/>
      <c r="F6948" s="95"/>
      <c r="G6948" s="95"/>
      <c r="H6948" s="95"/>
    </row>
    <row r="6949" spans="5:8" x14ac:dyDescent="0.2">
      <c r="E6949" s="95"/>
      <c r="F6949" s="95"/>
      <c r="G6949" s="95"/>
      <c r="H6949" s="95"/>
    </row>
    <row r="6950" spans="5:8" x14ac:dyDescent="0.2">
      <c r="E6950" s="95"/>
      <c r="F6950" s="95"/>
      <c r="G6950" s="95"/>
      <c r="H6950" s="95"/>
    </row>
    <row r="6951" spans="5:8" x14ac:dyDescent="0.2">
      <c r="E6951" s="95"/>
      <c r="F6951" s="95"/>
      <c r="G6951" s="95"/>
      <c r="H6951" s="95"/>
    </row>
    <row r="6952" spans="5:8" x14ac:dyDescent="0.2">
      <c r="E6952" s="95"/>
      <c r="F6952" s="95"/>
      <c r="G6952" s="95"/>
      <c r="H6952" s="95"/>
    </row>
    <row r="6953" spans="5:8" x14ac:dyDescent="0.2">
      <c r="E6953" s="95"/>
      <c r="F6953" s="95"/>
      <c r="G6953" s="95"/>
      <c r="H6953" s="95"/>
    </row>
    <row r="6954" spans="5:8" x14ac:dyDescent="0.2">
      <c r="E6954" s="95"/>
      <c r="F6954" s="95"/>
      <c r="G6954" s="95"/>
      <c r="H6954" s="95"/>
    </row>
    <row r="6955" spans="5:8" x14ac:dyDescent="0.2">
      <c r="E6955" s="95"/>
      <c r="F6955" s="95"/>
      <c r="G6955" s="95"/>
      <c r="H6955" s="95"/>
    </row>
    <row r="6956" spans="5:8" x14ac:dyDescent="0.2">
      <c r="E6956" s="95"/>
      <c r="F6956" s="95"/>
      <c r="G6956" s="95"/>
      <c r="H6956" s="95"/>
    </row>
    <row r="6957" spans="5:8" x14ac:dyDescent="0.2">
      <c r="E6957" s="95"/>
      <c r="F6957" s="95"/>
      <c r="G6957" s="95"/>
      <c r="H6957" s="95"/>
    </row>
    <row r="6958" spans="5:8" x14ac:dyDescent="0.2">
      <c r="E6958" s="95"/>
      <c r="F6958" s="95"/>
      <c r="G6958" s="95"/>
      <c r="H6958" s="95"/>
    </row>
    <row r="6959" spans="5:8" x14ac:dyDescent="0.2">
      <c r="E6959" s="95"/>
      <c r="F6959" s="95"/>
      <c r="G6959" s="95"/>
      <c r="H6959" s="95"/>
    </row>
    <row r="6960" spans="5:8" x14ac:dyDescent="0.2">
      <c r="E6960" s="95"/>
      <c r="F6960" s="95"/>
      <c r="G6960" s="95"/>
      <c r="H6960" s="95"/>
    </row>
    <row r="6961" spans="5:8" x14ac:dyDescent="0.2">
      <c r="E6961" s="95"/>
      <c r="F6961" s="95"/>
      <c r="G6961" s="95"/>
      <c r="H6961" s="95"/>
    </row>
    <row r="6962" spans="5:8" x14ac:dyDescent="0.2">
      <c r="E6962" s="95"/>
      <c r="F6962" s="95"/>
      <c r="G6962" s="95"/>
      <c r="H6962" s="95"/>
    </row>
    <row r="6963" spans="5:8" x14ac:dyDescent="0.2">
      <c r="E6963" s="95"/>
      <c r="F6963" s="95"/>
      <c r="G6963" s="95"/>
      <c r="H6963" s="95"/>
    </row>
    <row r="6964" spans="5:8" x14ac:dyDescent="0.2">
      <c r="E6964" s="95"/>
      <c r="F6964" s="95"/>
      <c r="G6964" s="95"/>
      <c r="H6964" s="95"/>
    </row>
    <row r="6965" spans="5:8" x14ac:dyDescent="0.2">
      <c r="E6965" s="95"/>
      <c r="F6965" s="95"/>
      <c r="G6965" s="95"/>
      <c r="H6965" s="95"/>
    </row>
    <row r="6966" spans="5:8" x14ac:dyDescent="0.2">
      <c r="E6966" s="95"/>
      <c r="F6966" s="95"/>
      <c r="G6966" s="95"/>
      <c r="H6966" s="95"/>
    </row>
    <row r="6967" spans="5:8" x14ac:dyDescent="0.2">
      <c r="E6967" s="95"/>
      <c r="F6967" s="95"/>
      <c r="G6967" s="95"/>
      <c r="H6967" s="95"/>
    </row>
    <row r="6968" spans="5:8" x14ac:dyDescent="0.2">
      <c r="E6968" s="95"/>
      <c r="F6968" s="95"/>
      <c r="G6968" s="95"/>
      <c r="H6968" s="95"/>
    </row>
    <row r="6969" spans="5:8" x14ac:dyDescent="0.2">
      <c r="E6969" s="95"/>
      <c r="F6969" s="95"/>
      <c r="G6969" s="95"/>
      <c r="H6969" s="95"/>
    </row>
    <row r="6970" spans="5:8" x14ac:dyDescent="0.2">
      <c r="E6970" s="95"/>
      <c r="F6970" s="95"/>
      <c r="G6970" s="95"/>
      <c r="H6970" s="95"/>
    </row>
    <row r="6971" spans="5:8" x14ac:dyDescent="0.2">
      <c r="E6971" s="95"/>
      <c r="F6971" s="95"/>
      <c r="G6971" s="95"/>
      <c r="H6971" s="95"/>
    </row>
    <row r="6972" spans="5:8" x14ac:dyDescent="0.2">
      <c r="E6972" s="95"/>
      <c r="F6972" s="95"/>
      <c r="G6972" s="95"/>
      <c r="H6972" s="95"/>
    </row>
    <row r="6973" spans="5:8" x14ac:dyDescent="0.2">
      <c r="E6973" s="95"/>
      <c r="F6973" s="95"/>
      <c r="G6973" s="95"/>
      <c r="H6973" s="95"/>
    </row>
    <row r="6974" spans="5:8" x14ac:dyDescent="0.2">
      <c r="E6974" s="95"/>
      <c r="F6974" s="95"/>
      <c r="G6974" s="95"/>
      <c r="H6974" s="95"/>
    </row>
    <row r="6975" spans="5:8" x14ac:dyDescent="0.2">
      <c r="E6975" s="95"/>
      <c r="F6975" s="95"/>
      <c r="G6975" s="95"/>
      <c r="H6975" s="95"/>
    </row>
    <row r="6976" spans="5:8" x14ac:dyDescent="0.2">
      <c r="E6976" s="95"/>
      <c r="F6976" s="95"/>
      <c r="G6976" s="95"/>
      <c r="H6976" s="95"/>
    </row>
    <row r="6977" spans="5:8" x14ac:dyDescent="0.2">
      <c r="E6977" s="95"/>
      <c r="F6977" s="95"/>
      <c r="G6977" s="95"/>
      <c r="H6977" s="95"/>
    </row>
    <row r="6978" spans="5:8" x14ac:dyDescent="0.2">
      <c r="E6978" s="95"/>
      <c r="F6978" s="95"/>
      <c r="G6978" s="95"/>
      <c r="H6978" s="95"/>
    </row>
    <row r="6979" spans="5:8" x14ac:dyDescent="0.2">
      <c r="E6979" s="95"/>
      <c r="F6979" s="95"/>
      <c r="G6979" s="95"/>
      <c r="H6979" s="95"/>
    </row>
    <row r="6980" spans="5:8" x14ac:dyDescent="0.2">
      <c r="E6980" s="95"/>
      <c r="F6980" s="95"/>
      <c r="G6980" s="95"/>
      <c r="H6980" s="95"/>
    </row>
    <row r="6981" spans="5:8" x14ac:dyDescent="0.2">
      <c r="E6981" s="95"/>
      <c r="F6981" s="95"/>
      <c r="G6981" s="95"/>
      <c r="H6981" s="95"/>
    </row>
    <row r="6982" spans="5:8" x14ac:dyDescent="0.2">
      <c r="E6982" s="95"/>
      <c r="F6982" s="95"/>
      <c r="G6982" s="95"/>
      <c r="H6982" s="95"/>
    </row>
    <row r="6983" spans="5:8" x14ac:dyDescent="0.2">
      <c r="E6983" s="95"/>
      <c r="F6983" s="95"/>
      <c r="G6983" s="95"/>
      <c r="H6983" s="95"/>
    </row>
    <row r="6984" spans="5:8" x14ac:dyDescent="0.2">
      <c r="E6984" s="95"/>
      <c r="F6984" s="95"/>
      <c r="G6984" s="95"/>
      <c r="H6984" s="95"/>
    </row>
    <row r="6985" spans="5:8" x14ac:dyDescent="0.2">
      <c r="E6985" s="95"/>
      <c r="F6985" s="95"/>
      <c r="G6985" s="95"/>
      <c r="H6985" s="95"/>
    </row>
    <row r="6986" spans="5:8" x14ac:dyDescent="0.2">
      <c r="E6986" s="95"/>
      <c r="F6986" s="95"/>
      <c r="G6986" s="95"/>
      <c r="H6986" s="95"/>
    </row>
    <row r="6987" spans="5:8" x14ac:dyDescent="0.2">
      <c r="E6987" s="95"/>
      <c r="F6987" s="95"/>
      <c r="G6987" s="95"/>
      <c r="H6987" s="95"/>
    </row>
    <row r="6988" spans="5:8" x14ac:dyDescent="0.2">
      <c r="E6988" s="95"/>
      <c r="F6988" s="95"/>
      <c r="G6988" s="95"/>
      <c r="H6988" s="95"/>
    </row>
    <row r="6989" spans="5:8" x14ac:dyDescent="0.2">
      <c r="E6989" s="95"/>
      <c r="F6989" s="95"/>
      <c r="G6989" s="95"/>
      <c r="H6989" s="95"/>
    </row>
    <row r="6990" spans="5:8" x14ac:dyDescent="0.2">
      <c r="E6990" s="95"/>
      <c r="F6990" s="95"/>
      <c r="G6990" s="95"/>
      <c r="H6990" s="95"/>
    </row>
    <row r="6991" spans="5:8" x14ac:dyDescent="0.2">
      <c r="E6991" s="95"/>
      <c r="F6991" s="95"/>
      <c r="G6991" s="95"/>
      <c r="H6991" s="95"/>
    </row>
    <row r="6992" spans="5:8" x14ac:dyDescent="0.2">
      <c r="E6992" s="95"/>
      <c r="F6992" s="95"/>
      <c r="G6992" s="95"/>
      <c r="H6992" s="95"/>
    </row>
    <row r="6993" spans="5:8" x14ac:dyDescent="0.2">
      <c r="E6993" s="95"/>
      <c r="F6993" s="95"/>
      <c r="G6993" s="95"/>
      <c r="H6993" s="95"/>
    </row>
    <row r="6994" spans="5:8" x14ac:dyDescent="0.2">
      <c r="E6994" s="95"/>
      <c r="F6994" s="95"/>
      <c r="G6994" s="95"/>
      <c r="H6994" s="95"/>
    </row>
    <row r="6995" spans="5:8" x14ac:dyDescent="0.2">
      <c r="E6995" s="95"/>
      <c r="F6995" s="95"/>
      <c r="G6995" s="95"/>
      <c r="H6995" s="95"/>
    </row>
    <row r="6996" spans="5:8" x14ac:dyDescent="0.2">
      <c r="E6996" s="95"/>
      <c r="F6996" s="95"/>
      <c r="G6996" s="95"/>
      <c r="H6996" s="95"/>
    </row>
    <row r="6997" spans="5:8" x14ac:dyDescent="0.2">
      <c r="E6997" s="95"/>
      <c r="F6997" s="95"/>
      <c r="G6997" s="95"/>
      <c r="H6997" s="95"/>
    </row>
    <row r="6998" spans="5:8" x14ac:dyDescent="0.2">
      <c r="E6998" s="95"/>
      <c r="F6998" s="95"/>
      <c r="G6998" s="95"/>
      <c r="H6998" s="95"/>
    </row>
    <row r="6999" spans="5:8" x14ac:dyDescent="0.2">
      <c r="E6999" s="95"/>
      <c r="F6999" s="95"/>
      <c r="G6999" s="95"/>
      <c r="H6999" s="95"/>
    </row>
    <row r="7000" spans="5:8" x14ac:dyDescent="0.2">
      <c r="E7000" s="95"/>
      <c r="F7000" s="95"/>
      <c r="G7000" s="95"/>
      <c r="H7000" s="95"/>
    </row>
    <row r="7001" spans="5:8" x14ac:dyDescent="0.2">
      <c r="E7001" s="95"/>
      <c r="F7001" s="95"/>
      <c r="G7001" s="95"/>
      <c r="H7001" s="95"/>
    </row>
    <row r="7002" spans="5:8" x14ac:dyDescent="0.2">
      <c r="E7002" s="95"/>
      <c r="F7002" s="95"/>
      <c r="G7002" s="95"/>
      <c r="H7002" s="95"/>
    </row>
    <row r="7003" spans="5:8" x14ac:dyDescent="0.2">
      <c r="E7003" s="95"/>
      <c r="F7003" s="95"/>
      <c r="G7003" s="95"/>
      <c r="H7003" s="95"/>
    </row>
    <row r="7004" spans="5:8" x14ac:dyDescent="0.2">
      <c r="E7004" s="95"/>
      <c r="F7004" s="95"/>
      <c r="G7004" s="95"/>
      <c r="H7004" s="95"/>
    </row>
    <row r="7005" spans="5:8" x14ac:dyDescent="0.2">
      <c r="E7005" s="95"/>
      <c r="F7005" s="95"/>
      <c r="G7005" s="95"/>
      <c r="H7005" s="95"/>
    </row>
    <row r="7006" spans="5:8" x14ac:dyDescent="0.2">
      <c r="E7006" s="95"/>
      <c r="F7006" s="95"/>
      <c r="G7006" s="95"/>
      <c r="H7006" s="95"/>
    </row>
    <row r="7007" spans="5:8" x14ac:dyDescent="0.2">
      <c r="E7007" s="95"/>
      <c r="F7007" s="95"/>
      <c r="G7007" s="95"/>
      <c r="H7007" s="95"/>
    </row>
    <row r="7008" spans="5:8" x14ac:dyDescent="0.2">
      <c r="E7008" s="95"/>
      <c r="F7008" s="95"/>
      <c r="G7008" s="95"/>
      <c r="H7008" s="95"/>
    </row>
    <row r="7009" spans="5:8" x14ac:dyDescent="0.2">
      <c r="E7009" s="95"/>
      <c r="F7009" s="95"/>
      <c r="G7009" s="95"/>
      <c r="H7009" s="95"/>
    </row>
    <row r="7010" spans="5:8" x14ac:dyDescent="0.2">
      <c r="E7010" s="95"/>
      <c r="F7010" s="95"/>
      <c r="G7010" s="95"/>
      <c r="H7010" s="95"/>
    </row>
    <row r="7011" spans="5:8" x14ac:dyDescent="0.2">
      <c r="E7011" s="95"/>
      <c r="F7011" s="95"/>
      <c r="G7011" s="95"/>
      <c r="H7011" s="95"/>
    </row>
    <row r="7012" spans="5:8" x14ac:dyDescent="0.2">
      <c r="E7012" s="95"/>
      <c r="F7012" s="95"/>
      <c r="G7012" s="95"/>
      <c r="H7012" s="95"/>
    </row>
    <row r="7013" spans="5:8" x14ac:dyDescent="0.2">
      <c r="E7013" s="95"/>
      <c r="F7013" s="95"/>
      <c r="G7013" s="95"/>
      <c r="H7013" s="95"/>
    </row>
    <row r="7014" spans="5:8" x14ac:dyDescent="0.2">
      <c r="E7014" s="95"/>
      <c r="F7014" s="95"/>
      <c r="G7014" s="95"/>
      <c r="H7014" s="95"/>
    </row>
    <row r="7015" spans="5:8" x14ac:dyDescent="0.2">
      <c r="E7015" s="95"/>
      <c r="F7015" s="95"/>
      <c r="G7015" s="95"/>
      <c r="H7015" s="95"/>
    </row>
    <row r="7016" spans="5:8" x14ac:dyDescent="0.2">
      <c r="E7016" s="95"/>
      <c r="F7016" s="95"/>
      <c r="G7016" s="95"/>
      <c r="H7016" s="95"/>
    </row>
    <row r="7017" spans="5:8" x14ac:dyDescent="0.2">
      <c r="E7017" s="95"/>
      <c r="F7017" s="95"/>
      <c r="G7017" s="95"/>
      <c r="H7017" s="95"/>
    </row>
    <row r="7018" spans="5:8" x14ac:dyDescent="0.2">
      <c r="E7018" s="95"/>
      <c r="F7018" s="95"/>
      <c r="G7018" s="95"/>
      <c r="H7018" s="95"/>
    </row>
    <row r="7019" spans="5:8" x14ac:dyDescent="0.2">
      <c r="E7019" s="95"/>
      <c r="F7019" s="95"/>
      <c r="G7019" s="95"/>
      <c r="H7019" s="95"/>
    </row>
    <row r="7020" spans="5:8" x14ac:dyDescent="0.2">
      <c r="E7020" s="95"/>
      <c r="F7020" s="95"/>
      <c r="G7020" s="95"/>
      <c r="H7020" s="95"/>
    </row>
    <row r="7021" spans="5:8" x14ac:dyDescent="0.2">
      <c r="E7021" s="95"/>
      <c r="F7021" s="95"/>
      <c r="G7021" s="95"/>
      <c r="H7021" s="95"/>
    </row>
    <row r="7022" spans="5:8" x14ac:dyDescent="0.2">
      <c r="E7022" s="95"/>
      <c r="F7022" s="95"/>
      <c r="G7022" s="95"/>
      <c r="H7022" s="95"/>
    </row>
    <row r="7023" spans="5:8" x14ac:dyDescent="0.2">
      <c r="E7023" s="95"/>
      <c r="F7023" s="95"/>
      <c r="G7023" s="95"/>
      <c r="H7023" s="95"/>
    </row>
    <row r="7024" spans="5:8" x14ac:dyDescent="0.2">
      <c r="E7024" s="95"/>
      <c r="F7024" s="95"/>
      <c r="G7024" s="95"/>
      <c r="H7024" s="95"/>
    </row>
    <row r="7025" spans="5:8" x14ac:dyDescent="0.2">
      <c r="E7025" s="95"/>
      <c r="F7025" s="95"/>
      <c r="G7025" s="95"/>
      <c r="H7025" s="95"/>
    </row>
    <row r="7026" spans="5:8" x14ac:dyDescent="0.2">
      <c r="E7026" s="95"/>
      <c r="F7026" s="95"/>
      <c r="G7026" s="95"/>
      <c r="H7026" s="95"/>
    </row>
    <row r="7027" spans="5:8" x14ac:dyDescent="0.2">
      <c r="E7027" s="95"/>
      <c r="F7027" s="95"/>
      <c r="G7027" s="95"/>
      <c r="H7027" s="95"/>
    </row>
    <row r="7028" spans="5:8" x14ac:dyDescent="0.2">
      <c r="E7028" s="95"/>
      <c r="F7028" s="95"/>
      <c r="G7028" s="95"/>
      <c r="H7028" s="95"/>
    </row>
    <row r="7029" spans="5:8" x14ac:dyDescent="0.2">
      <c r="E7029" s="95"/>
      <c r="F7029" s="95"/>
      <c r="G7029" s="95"/>
      <c r="H7029" s="95"/>
    </row>
    <row r="7030" spans="5:8" x14ac:dyDescent="0.2">
      <c r="E7030" s="95"/>
      <c r="F7030" s="95"/>
      <c r="G7030" s="95"/>
      <c r="H7030" s="95"/>
    </row>
    <row r="7031" spans="5:8" x14ac:dyDescent="0.2">
      <c r="E7031" s="95"/>
      <c r="F7031" s="95"/>
      <c r="G7031" s="95"/>
      <c r="H7031" s="95"/>
    </row>
    <row r="7032" spans="5:8" x14ac:dyDescent="0.2">
      <c r="E7032" s="95"/>
      <c r="F7032" s="95"/>
      <c r="G7032" s="95"/>
      <c r="H7032" s="95"/>
    </row>
    <row r="7033" spans="5:8" x14ac:dyDescent="0.2">
      <c r="E7033" s="95"/>
      <c r="F7033" s="95"/>
      <c r="G7033" s="95"/>
      <c r="H7033" s="95"/>
    </row>
    <row r="7034" spans="5:8" x14ac:dyDescent="0.2">
      <c r="E7034" s="95"/>
      <c r="F7034" s="95"/>
      <c r="G7034" s="95"/>
      <c r="H7034" s="95"/>
    </row>
    <row r="7035" spans="5:8" x14ac:dyDescent="0.2">
      <c r="E7035" s="95"/>
      <c r="F7035" s="95"/>
      <c r="G7035" s="95"/>
      <c r="H7035" s="95"/>
    </row>
    <row r="7036" spans="5:8" x14ac:dyDescent="0.2">
      <c r="E7036" s="95"/>
      <c r="F7036" s="95"/>
      <c r="G7036" s="95"/>
      <c r="H7036" s="95"/>
    </row>
    <row r="7037" spans="5:8" x14ac:dyDescent="0.2">
      <c r="E7037" s="95"/>
      <c r="F7037" s="95"/>
      <c r="G7037" s="95"/>
      <c r="H7037" s="95"/>
    </row>
    <row r="7038" spans="5:8" x14ac:dyDescent="0.2">
      <c r="E7038" s="95"/>
      <c r="F7038" s="95"/>
      <c r="G7038" s="95"/>
      <c r="H7038" s="95"/>
    </row>
    <row r="7039" spans="5:8" x14ac:dyDescent="0.2">
      <c r="E7039" s="95"/>
      <c r="F7039" s="95"/>
      <c r="G7039" s="95"/>
      <c r="H7039" s="95"/>
    </row>
    <row r="7040" spans="5:8" x14ac:dyDescent="0.2">
      <c r="E7040" s="95"/>
      <c r="F7040" s="95"/>
      <c r="G7040" s="95"/>
      <c r="H7040" s="95"/>
    </row>
    <row r="7041" spans="5:8" x14ac:dyDescent="0.2">
      <c r="E7041" s="95"/>
      <c r="F7041" s="95"/>
      <c r="G7041" s="95"/>
      <c r="H7041" s="95"/>
    </row>
    <row r="7042" spans="5:8" x14ac:dyDescent="0.2">
      <c r="E7042" s="95"/>
      <c r="F7042" s="95"/>
      <c r="G7042" s="95"/>
      <c r="H7042" s="95"/>
    </row>
    <row r="7043" spans="5:8" x14ac:dyDescent="0.2">
      <c r="E7043" s="95"/>
      <c r="F7043" s="95"/>
      <c r="G7043" s="95"/>
      <c r="H7043" s="95"/>
    </row>
    <row r="7044" spans="5:8" x14ac:dyDescent="0.2">
      <c r="E7044" s="95"/>
      <c r="F7044" s="95"/>
      <c r="G7044" s="95"/>
      <c r="H7044" s="95"/>
    </row>
    <row r="7045" spans="5:8" x14ac:dyDescent="0.2">
      <c r="E7045" s="95"/>
      <c r="F7045" s="95"/>
      <c r="G7045" s="95"/>
      <c r="H7045" s="95"/>
    </row>
    <row r="7046" spans="5:8" x14ac:dyDescent="0.2">
      <c r="E7046" s="95"/>
      <c r="F7046" s="95"/>
      <c r="G7046" s="95"/>
      <c r="H7046" s="95"/>
    </row>
    <row r="7047" spans="5:8" x14ac:dyDescent="0.2">
      <c r="E7047" s="95"/>
      <c r="F7047" s="95"/>
      <c r="G7047" s="95"/>
      <c r="H7047" s="95"/>
    </row>
    <row r="7048" spans="5:8" x14ac:dyDescent="0.2">
      <c r="E7048" s="95"/>
      <c r="F7048" s="95"/>
      <c r="G7048" s="95"/>
      <c r="H7048" s="95"/>
    </row>
    <row r="7049" spans="5:8" x14ac:dyDescent="0.2">
      <c r="E7049" s="95"/>
      <c r="F7049" s="95"/>
      <c r="G7049" s="95"/>
      <c r="H7049" s="95"/>
    </row>
    <row r="7050" spans="5:8" x14ac:dyDescent="0.2">
      <c r="E7050" s="95"/>
      <c r="F7050" s="95"/>
      <c r="G7050" s="95"/>
      <c r="H7050" s="95"/>
    </row>
    <row r="7051" spans="5:8" x14ac:dyDescent="0.2">
      <c r="E7051" s="95"/>
      <c r="F7051" s="95"/>
      <c r="G7051" s="95"/>
      <c r="H7051" s="95"/>
    </row>
    <row r="7052" spans="5:8" x14ac:dyDescent="0.2">
      <c r="E7052" s="95"/>
      <c r="F7052" s="95"/>
      <c r="G7052" s="95"/>
      <c r="H7052" s="95"/>
    </row>
    <row r="7053" spans="5:8" x14ac:dyDescent="0.2">
      <c r="E7053" s="95"/>
      <c r="F7053" s="95"/>
      <c r="G7053" s="95"/>
      <c r="H7053" s="95"/>
    </row>
    <row r="7054" spans="5:8" x14ac:dyDescent="0.2">
      <c r="E7054" s="95"/>
      <c r="F7054" s="95"/>
      <c r="G7054" s="95"/>
      <c r="H7054" s="95"/>
    </row>
    <row r="7055" spans="5:8" x14ac:dyDescent="0.2">
      <c r="E7055" s="95"/>
      <c r="F7055" s="95"/>
      <c r="G7055" s="95"/>
      <c r="H7055" s="95"/>
    </row>
    <row r="7056" spans="5:8" x14ac:dyDescent="0.2">
      <c r="E7056" s="95"/>
      <c r="F7056" s="95"/>
      <c r="G7056" s="95"/>
      <c r="H7056" s="95"/>
    </row>
    <row r="7057" spans="5:8" x14ac:dyDescent="0.2">
      <c r="E7057" s="95"/>
      <c r="F7057" s="95"/>
      <c r="G7057" s="95"/>
      <c r="H7057" s="95"/>
    </row>
    <row r="7058" spans="5:8" x14ac:dyDescent="0.2">
      <c r="E7058" s="95"/>
      <c r="F7058" s="95"/>
      <c r="G7058" s="95"/>
      <c r="H7058" s="95"/>
    </row>
    <row r="7059" spans="5:8" x14ac:dyDescent="0.2">
      <c r="E7059" s="95"/>
      <c r="F7059" s="95"/>
      <c r="G7059" s="95"/>
      <c r="H7059" s="95"/>
    </row>
    <row r="7060" spans="5:8" x14ac:dyDescent="0.2">
      <c r="E7060" s="95"/>
      <c r="F7060" s="95"/>
      <c r="G7060" s="95"/>
      <c r="H7060" s="95"/>
    </row>
    <row r="7061" spans="5:8" x14ac:dyDescent="0.2">
      <c r="E7061" s="95"/>
      <c r="F7061" s="95"/>
      <c r="G7061" s="95"/>
      <c r="H7061" s="95"/>
    </row>
    <row r="7062" spans="5:8" x14ac:dyDescent="0.2">
      <c r="E7062" s="95"/>
      <c r="F7062" s="95"/>
      <c r="G7062" s="95"/>
      <c r="H7062" s="95"/>
    </row>
    <row r="7063" spans="5:8" x14ac:dyDescent="0.2">
      <c r="E7063" s="95"/>
      <c r="F7063" s="95"/>
      <c r="G7063" s="95"/>
      <c r="H7063" s="95"/>
    </row>
    <row r="7064" spans="5:8" x14ac:dyDescent="0.2">
      <c r="E7064" s="95"/>
      <c r="F7064" s="95"/>
      <c r="G7064" s="95"/>
      <c r="H7064" s="95"/>
    </row>
    <row r="7065" spans="5:8" x14ac:dyDescent="0.2">
      <c r="E7065" s="95"/>
      <c r="F7065" s="95"/>
      <c r="G7065" s="95"/>
      <c r="H7065" s="95"/>
    </row>
    <row r="7066" spans="5:8" x14ac:dyDescent="0.2">
      <c r="E7066" s="95"/>
      <c r="F7066" s="95"/>
      <c r="G7066" s="95"/>
      <c r="H7066" s="95"/>
    </row>
    <row r="7067" spans="5:8" x14ac:dyDescent="0.2">
      <c r="E7067" s="95"/>
      <c r="F7067" s="95"/>
      <c r="G7067" s="95"/>
      <c r="H7067" s="95"/>
    </row>
    <row r="7068" spans="5:8" x14ac:dyDescent="0.2">
      <c r="E7068" s="95"/>
      <c r="F7068" s="95"/>
      <c r="G7068" s="95"/>
      <c r="H7068" s="95"/>
    </row>
    <row r="7069" spans="5:8" x14ac:dyDescent="0.2">
      <c r="E7069" s="95"/>
      <c r="F7069" s="95"/>
      <c r="G7069" s="95"/>
      <c r="H7069" s="95"/>
    </row>
    <row r="7070" spans="5:8" x14ac:dyDescent="0.2">
      <c r="E7070" s="95"/>
      <c r="F7070" s="95"/>
      <c r="G7070" s="95"/>
      <c r="H7070" s="95"/>
    </row>
    <row r="7071" spans="5:8" x14ac:dyDescent="0.2">
      <c r="E7071" s="95"/>
      <c r="F7071" s="95"/>
      <c r="G7071" s="95"/>
      <c r="H7071" s="95"/>
    </row>
    <row r="7072" spans="5:8" x14ac:dyDescent="0.2">
      <c r="E7072" s="95"/>
      <c r="F7072" s="95"/>
      <c r="G7072" s="95"/>
      <c r="H7072" s="95"/>
    </row>
    <row r="7073" spans="5:8" x14ac:dyDescent="0.2">
      <c r="E7073" s="95"/>
      <c r="F7073" s="95"/>
      <c r="G7073" s="95"/>
      <c r="H7073" s="95"/>
    </row>
    <row r="7074" spans="5:8" x14ac:dyDescent="0.2">
      <c r="E7074" s="95"/>
      <c r="F7074" s="95"/>
      <c r="G7074" s="95"/>
      <c r="H7074" s="95"/>
    </row>
    <row r="7075" spans="5:8" x14ac:dyDescent="0.2">
      <c r="E7075" s="95"/>
      <c r="F7075" s="95"/>
      <c r="G7075" s="95"/>
      <c r="H7075" s="95"/>
    </row>
    <row r="7076" spans="5:8" x14ac:dyDescent="0.2">
      <c r="E7076" s="95"/>
      <c r="F7076" s="95"/>
      <c r="G7076" s="95"/>
      <c r="H7076" s="95"/>
    </row>
    <row r="7077" spans="5:8" x14ac:dyDescent="0.2">
      <c r="E7077" s="95"/>
      <c r="F7077" s="95"/>
      <c r="G7077" s="95"/>
      <c r="H7077" s="95"/>
    </row>
    <row r="7078" spans="5:8" x14ac:dyDescent="0.2">
      <c r="E7078" s="95"/>
      <c r="F7078" s="95"/>
      <c r="G7078" s="95"/>
      <c r="H7078" s="95"/>
    </row>
    <row r="7079" spans="5:8" x14ac:dyDescent="0.2">
      <c r="E7079" s="95"/>
      <c r="F7079" s="95"/>
      <c r="G7079" s="95"/>
      <c r="H7079" s="95"/>
    </row>
    <row r="7080" spans="5:8" x14ac:dyDescent="0.2">
      <c r="E7080" s="95"/>
      <c r="F7080" s="95"/>
      <c r="G7080" s="95"/>
      <c r="H7080" s="95"/>
    </row>
    <row r="7081" spans="5:8" x14ac:dyDescent="0.2">
      <c r="E7081" s="95"/>
      <c r="F7081" s="95"/>
      <c r="G7081" s="95"/>
      <c r="H7081" s="95"/>
    </row>
    <row r="7082" spans="5:8" x14ac:dyDescent="0.2">
      <c r="E7082" s="95"/>
      <c r="F7082" s="95"/>
      <c r="G7082" s="95"/>
      <c r="H7082" s="95"/>
    </row>
    <row r="7083" spans="5:8" x14ac:dyDescent="0.2">
      <c r="E7083" s="95"/>
      <c r="F7083" s="95"/>
      <c r="G7083" s="95"/>
      <c r="H7083" s="95"/>
    </row>
    <row r="7084" spans="5:8" x14ac:dyDescent="0.2">
      <c r="E7084" s="95"/>
      <c r="F7084" s="95"/>
      <c r="G7084" s="95"/>
      <c r="H7084" s="95"/>
    </row>
    <row r="7085" spans="5:8" x14ac:dyDescent="0.2">
      <c r="E7085" s="95"/>
      <c r="F7085" s="95"/>
      <c r="G7085" s="95"/>
      <c r="H7085" s="95"/>
    </row>
    <row r="7086" spans="5:8" x14ac:dyDescent="0.2">
      <c r="E7086" s="95"/>
      <c r="F7086" s="95"/>
      <c r="G7086" s="95"/>
      <c r="H7086" s="95"/>
    </row>
    <row r="7087" spans="5:8" x14ac:dyDescent="0.2">
      <c r="E7087" s="95"/>
      <c r="F7087" s="95"/>
      <c r="G7087" s="95"/>
      <c r="H7087" s="95"/>
    </row>
    <row r="7088" spans="5:8" x14ac:dyDescent="0.2">
      <c r="E7088" s="95"/>
      <c r="F7088" s="95"/>
      <c r="G7088" s="95"/>
      <c r="H7088" s="95"/>
    </row>
    <row r="7089" spans="5:8" x14ac:dyDescent="0.2">
      <c r="E7089" s="95"/>
      <c r="F7089" s="95"/>
      <c r="G7089" s="95"/>
      <c r="H7089" s="95"/>
    </row>
    <row r="7090" spans="5:8" x14ac:dyDescent="0.2">
      <c r="E7090" s="95"/>
      <c r="F7090" s="95"/>
      <c r="G7090" s="95"/>
      <c r="H7090" s="95"/>
    </row>
    <row r="7091" spans="5:8" x14ac:dyDescent="0.2">
      <c r="E7091" s="95"/>
      <c r="F7091" s="95"/>
      <c r="G7091" s="95"/>
      <c r="H7091" s="95"/>
    </row>
    <row r="7092" spans="5:8" x14ac:dyDescent="0.2">
      <c r="E7092" s="95"/>
      <c r="F7092" s="95"/>
      <c r="G7092" s="95"/>
      <c r="H7092" s="95"/>
    </row>
    <row r="7093" spans="5:8" x14ac:dyDescent="0.2">
      <c r="E7093" s="95"/>
      <c r="F7093" s="95"/>
      <c r="G7093" s="95"/>
      <c r="H7093" s="95"/>
    </row>
    <row r="7094" spans="5:8" x14ac:dyDescent="0.2">
      <c r="E7094" s="95"/>
      <c r="F7094" s="95"/>
      <c r="G7094" s="95"/>
      <c r="H7094" s="95"/>
    </row>
    <row r="7095" spans="5:8" x14ac:dyDescent="0.2">
      <c r="E7095" s="95"/>
      <c r="F7095" s="95"/>
      <c r="G7095" s="95"/>
      <c r="H7095" s="95"/>
    </row>
    <row r="7096" spans="5:8" x14ac:dyDescent="0.2">
      <c r="E7096" s="95"/>
      <c r="F7096" s="95"/>
      <c r="G7096" s="95"/>
      <c r="H7096" s="95"/>
    </row>
    <row r="7097" spans="5:8" x14ac:dyDescent="0.2">
      <c r="E7097" s="95"/>
      <c r="F7097" s="95"/>
      <c r="G7097" s="95"/>
      <c r="H7097" s="95"/>
    </row>
    <row r="7098" spans="5:8" x14ac:dyDescent="0.2">
      <c r="E7098" s="95"/>
      <c r="F7098" s="95"/>
      <c r="G7098" s="95"/>
      <c r="H7098" s="95"/>
    </row>
    <row r="7099" spans="5:8" x14ac:dyDescent="0.2">
      <c r="E7099" s="95"/>
      <c r="F7099" s="95"/>
      <c r="G7099" s="95"/>
      <c r="H7099" s="95"/>
    </row>
    <row r="7100" spans="5:8" x14ac:dyDescent="0.2">
      <c r="E7100" s="95"/>
      <c r="F7100" s="95"/>
      <c r="G7100" s="95"/>
      <c r="H7100" s="95"/>
    </row>
    <row r="7101" spans="5:8" x14ac:dyDescent="0.2">
      <c r="E7101" s="95"/>
      <c r="F7101" s="95"/>
      <c r="G7101" s="95"/>
      <c r="H7101" s="95"/>
    </row>
    <row r="7102" spans="5:8" x14ac:dyDescent="0.2">
      <c r="E7102" s="95"/>
      <c r="F7102" s="95"/>
      <c r="G7102" s="95"/>
      <c r="H7102" s="95"/>
    </row>
    <row r="7103" spans="5:8" x14ac:dyDescent="0.2">
      <c r="E7103" s="95"/>
      <c r="F7103" s="95"/>
      <c r="G7103" s="95"/>
      <c r="H7103" s="95"/>
    </row>
    <row r="7104" spans="5:8" x14ac:dyDescent="0.2">
      <c r="E7104" s="95"/>
      <c r="F7104" s="95"/>
      <c r="G7104" s="95"/>
      <c r="H7104" s="95"/>
    </row>
    <row r="7105" spans="5:8" x14ac:dyDescent="0.2">
      <c r="E7105" s="95"/>
      <c r="F7105" s="95"/>
      <c r="G7105" s="95"/>
      <c r="H7105" s="95"/>
    </row>
    <row r="7106" spans="5:8" x14ac:dyDescent="0.2">
      <c r="E7106" s="95"/>
      <c r="F7106" s="95"/>
      <c r="G7106" s="95"/>
      <c r="H7106" s="95"/>
    </row>
    <row r="7107" spans="5:8" x14ac:dyDescent="0.2">
      <c r="E7107" s="95"/>
      <c r="F7107" s="95"/>
      <c r="G7107" s="95"/>
      <c r="H7107" s="95"/>
    </row>
    <row r="7108" spans="5:8" x14ac:dyDescent="0.2">
      <c r="E7108" s="95"/>
      <c r="F7108" s="95"/>
      <c r="G7108" s="95"/>
      <c r="H7108" s="95"/>
    </row>
    <row r="7109" spans="5:8" x14ac:dyDescent="0.2">
      <c r="E7109" s="95"/>
      <c r="F7109" s="95"/>
      <c r="G7109" s="95"/>
      <c r="H7109" s="95"/>
    </row>
    <row r="7110" spans="5:8" x14ac:dyDescent="0.2">
      <c r="E7110" s="95"/>
      <c r="F7110" s="95"/>
      <c r="G7110" s="95"/>
      <c r="H7110" s="95"/>
    </row>
    <row r="7111" spans="5:8" x14ac:dyDescent="0.2">
      <c r="E7111" s="95"/>
      <c r="F7111" s="95"/>
      <c r="G7111" s="95"/>
      <c r="H7111" s="95"/>
    </row>
    <row r="7112" spans="5:8" x14ac:dyDescent="0.2">
      <c r="E7112" s="95"/>
      <c r="F7112" s="95"/>
      <c r="G7112" s="95"/>
      <c r="H7112" s="95"/>
    </row>
    <row r="7113" spans="5:8" x14ac:dyDescent="0.2">
      <c r="E7113" s="95"/>
      <c r="F7113" s="95"/>
      <c r="G7113" s="95"/>
      <c r="H7113" s="95"/>
    </row>
    <row r="7114" spans="5:8" x14ac:dyDescent="0.2">
      <c r="E7114" s="95"/>
      <c r="F7114" s="95"/>
      <c r="G7114" s="95"/>
      <c r="H7114" s="95"/>
    </row>
    <row r="7115" spans="5:8" x14ac:dyDescent="0.2">
      <c r="E7115" s="95"/>
      <c r="F7115" s="95"/>
      <c r="G7115" s="95"/>
      <c r="H7115" s="95"/>
    </row>
    <row r="7116" spans="5:8" x14ac:dyDescent="0.2">
      <c r="E7116" s="95"/>
      <c r="F7116" s="95"/>
      <c r="G7116" s="95"/>
      <c r="H7116" s="95"/>
    </row>
    <row r="7117" spans="5:8" x14ac:dyDescent="0.2">
      <c r="E7117" s="95"/>
      <c r="F7117" s="95"/>
      <c r="G7117" s="95"/>
      <c r="H7117" s="95"/>
    </row>
    <row r="7118" spans="5:8" x14ac:dyDescent="0.2">
      <c r="E7118" s="95"/>
      <c r="F7118" s="95"/>
      <c r="G7118" s="95"/>
      <c r="H7118" s="95"/>
    </row>
    <row r="7119" spans="5:8" x14ac:dyDescent="0.2">
      <c r="E7119" s="95"/>
      <c r="F7119" s="95"/>
      <c r="G7119" s="95"/>
      <c r="H7119" s="95"/>
    </row>
    <row r="7120" spans="5:8" x14ac:dyDescent="0.2">
      <c r="E7120" s="95"/>
      <c r="F7120" s="95"/>
      <c r="G7120" s="95"/>
      <c r="H7120" s="95"/>
    </row>
    <row r="7121" spans="5:8" x14ac:dyDescent="0.2">
      <c r="E7121" s="95"/>
      <c r="F7121" s="95"/>
      <c r="G7121" s="95"/>
      <c r="H7121" s="95"/>
    </row>
    <row r="7122" spans="5:8" x14ac:dyDescent="0.2">
      <c r="E7122" s="95"/>
      <c r="F7122" s="95"/>
      <c r="G7122" s="95"/>
      <c r="H7122" s="95"/>
    </row>
    <row r="7123" spans="5:8" x14ac:dyDescent="0.2">
      <c r="E7123" s="95"/>
      <c r="F7123" s="95"/>
      <c r="G7123" s="95"/>
      <c r="H7123" s="95"/>
    </row>
    <row r="7124" spans="5:8" x14ac:dyDescent="0.2">
      <c r="E7124" s="95"/>
      <c r="F7124" s="95"/>
      <c r="G7124" s="95"/>
      <c r="H7124" s="95"/>
    </row>
    <row r="7125" spans="5:8" x14ac:dyDescent="0.2">
      <c r="E7125" s="95"/>
      <c r="F7125" s="95"/>
      <c r="G7125" s="95"/>
      <c r="H7125" s="95"/>
    </row>
    <row r="7126" spans="5:8" x14ac:dyDescent="0.2">
      <c r="E7126" s="95"/>
      <c r="F7126" s="95"/>
      <c r="G7126" s="95"/>
      <c r="H7126" s="95"/>
    </row>
    <row r="7127" spans="5:8" x14ac:dyDescent="0.2">
      <c r="E7127" s="95"/>
      <c r="F7127" s="95"/>
      <c r="G7127" s="95"/>
      <c r="H7127" s="95"/>
    </row>
    <row r="7128" spans="5:8" x14ac:dyDescent="0.2">
      <c r="E7128" s="95"/>
      <c r="F7128" s="95"/>
      <c r="G7128" s="95"/>
      <c r="H7128" s="95"/>
    </row>
    <row r="7129" spans="5:8" x14ac:dyDescent="0.2">
      <c r="E7129" s="95"/>
      <c r="F7129" s="95"/>
      <c r="G7129" s="95"/>
      <c r="H7129" s="95"/>
    </row>
    <row r="7130" spans="5:8" x14ac:dyDescent="0.2">
      <c r="E7130" s="95"/>
      <c r="F7130" s="95"/>
      <c r="G7130" s="95"/>
      <c r="H7130" s="95"/>
    </row>
    <row r="7131" spans="5:8" x14ac:dyDescent="0.2">
      <c r="E7131" s="95"/>
      <c r="F7131" s="95"/>
      <c r="G7131" s="95"/>
      <c r="H7131" s="95"/>
    </row>
    <row r="7132" spans="5:8" x14ac:dyDescent="0.2">
      <c r="E7132" s="95"/>
      <c r="F7132" s="95"/>
      <c r="G7132" s="95"/>
      <c r="H7132" s="95"/>
    </row>
    <row r="7133" spans="5:8" x14ac:dyDescent="0.2">
      <c r="E7133" s="95"/>
      <c r="F7133" s="95"/>
      <c r="G7133" s="95"/>
      <c r="H7133" s="95"/>
    </row>
    <row r="7134" spans="5:8" x14ac:dyDescent="0.2">
      <c r="E7134" s="95"/>
      <c r="F7134" s="95"/>
      <c r="G7134" s="95"/>
      <c r="H7134" s="95"/>
    </row>
    <row r="7135" spans="5:8" x14ac:dyDescent="0.2">
      <c r="E7135" s="95"/>
      <c r="F7135" s="95"/>
      <c r="G7135" s="95"/>
      <c r="H7135" s="95"/>
    </row>
    <row r="7136" spans="5:8" x14ac:dyDescent="0.2">
      <c r="E7136" s="95"/>
      <c r="F7136" s="95"/>
      <c r="G7136" s="95"/>
      <c r="H7136" s="95"/>
    </row>
    <row r="7137" spans="5:8" x14ac:dyDescent="0.2">
      <c r="E7137" s="95"/>
      <c r="F7137" s="95"/>
      <c r="G7137" s="95"/>
      <c r="H7137" s="95"/>
    </row>
    <row r="7138" spans="5:8" x14ac:dyDescent="0.2">
      <c r="E7138" s="95"/>
      <c r="F7138" s="95"/>
      <c r="G7138" s="95"/>
      <c r="H7138" s="95"/>
    </row>
    <row r="7139" spans="5:8" x14ac:dyDescent="0.2">
      <c r="E7139" s="95"/>
      <c r="F7139" s="95"/>
      <c r="G7139" s="95"/>
      <c r="H7139" s="95"/>
    </row>
    <row r="7140" spans="5:8" x14ac:dyDescent="0.2">
      <c r="E7140" s="95"/>
      <c r="F7140" s="95"/>
      <c r="G7140" s="95"/>
      <c r="H7140" s="95"/>
    </row>
    <row r="7141" spans="5:8" x14ac:dyDescent="0.2">
      <c r="E7141" s="95"/>
      <c r="F7141" s="95"/>
      <c r="G7141" s="95"/>
      <c r="H7141" s="95"/>
    </row>
    <row r="7142" spans="5:8" x14ac:dyDescent="0.2">
      <c r="E7142" s="95"/>
      <c r="F7142" s="95"/>
      <c r="G7142" s="95"/>
      <c r="H7142" s="95"/>
    </row>
    <row r="7143" spans="5:8" x14ac:dyDescent="0.2">
      <c r="E7143" s="95"/>
      <c r="F7143" s="95"/>
      <c r="G7143" s="95"/>
      <c r="H7143" s="95"/>
    </row>
    <row r="7144" spans="5:8" x14ac:dyDescent="0.2">
      <c r="E7144" s="95"/>
      <c r="F7144" s="95"/>
      <c r="G7144" s="95"/>
      <c r="H7144" s="95"/>
    </row>
    <row r="7145" spans="5:8" x14ac:dyDescent="0.2">
      <c r="E7145" s="95"/>
      <c r="F7145" s="95"/>
      <c r="G7145" s="95"/>
      <c r="H7145" s="95"/>
    </row>
    <row r="7146" spans="5:8" x14ac:dyDescent="0.2">
      <c r="E7146" s="95"/>
      <c r="F7146" s="95"/>
      <c r="G7146" s="95"/>
      <c r="H7146" s="95"/>
    </row>
    <row r="7147" spans="5:8" x14ac:dyDescent="0.2">
      <c r="E7147" s="95"/>
      <c r="F7147" s="95"/>
      <c r="G7147" s="95"/>
      <c r="H7147" s="95"/>
    </row>
    <row r="7148" spans="5:8" x14ac:dyDescent="0.2">
      <c r="E7148" s="95"/>
      <c r="F7148" s="95"/>
      <c r="G7148" s="95"/>
      <c r="H7148" s="95"/>
    </row>
    <row r="7149" spans="5:8" x14ac:dyDescent="0.2">
      <c r="E7149" s="95"/>
      <c r="F7149" s="95"/>
      <c r="G7149" s="95"/>
      <c r="H7149" s="95"/>
    </row>
    <row r="7150" spans="5:8" x14ac:dyDescent="0.2">
      <c r="E7150" s="95"/>
      <c r="F7150" s="95"/>
      <c r="G7150" s="95"/>
      <c r="H7150" s="95"/>
    </row>
    <row r="7151" spans="5:8" x14ac:dyDescent="0.2">
      <c r="E7151" s="95"/>
      <c r="F7151" s="95"/>
      <c r="G7151" s="95"/>
      <c r="H7151" s="95"/>
    </row>
    <row r="7152" spans="5:8" x14ac:dyDescent="0.2">
      <c r="E7152" s="95"/>
      <c r="F7152" s="95"/>
      <c r="G7152" s="95"/>
      <c r="H7152" s="95"/>
    </row>
    <row r="7153" spans="5:8" x14ac:dyDescent="0.2">
      <c r="E7153" s="95"/>
      <c r="F7153" s="95"/>
      <c r="G7153" s="95"/>
      <c r="H7153" s="95"/>
    </row>
    <row r="7154" spans="5:8" x14ac:dyDescent="0.2">
      <c r="E7154" s="95"/>
      <c r="F7154" s="95"/>
      <c r="G7154" s="95"/>
      <c r="H7154" s="95"/>
    </row>
    <row r="7155" spans="5:8" x14ac:dyDescent="0.2">
      <c r="E7155" s="95"/>
      <c r="F7155" s="95"/>
      <c r="G7155" s="95"/>
      <c r="H7155" s="95"/>
    </row>
    <row r="7156" spans="5:8" x14ac:dyDescent="0.2">
      <c r="E7156" s="95"/>
      <c r="F7156" s="95"/>
      <c r="G7156" s="95"/>
      <c r="H7156" s="95"/>
    </row>
    <row r="7157" spans="5:8" x14ac:dyDescent="0.2">
      <c r="E7157" s="95"/>
      <c r="F7157" s="95"/>
      <c r="G7157" s="95"/>
      <c r="H7157" s="95"/>
    </row>
    <row r="7158" spans="5:8" x14ac:dyDescent="0.2">
      <c r="E7158" s="95"/>
      <c r="F7158" s="95"/>
      <c r="G7158" s="95"/>
      <c r="H7158" s="95"/>
    </row>
    <row r="7159" spans="5:8" x14ac:dyDescent="0.2">
      <c r="E7159" s="95"/>
      <c r="F7159" s="95"/>
      <c r="G7159" s="95"/>
      <c r="H7159" s="95"/>
    </row>
    <row r="7160" spans="5:8" x14ac:dyDescent="0.2">
      <c r="E7160" s="95"/>
      <c r="F7160" s="95"/>
      <c r="G7160" s="95"/>
      <c r="H7160" s="95"/>
    </row>
    <row r="7161" spans="5:8" x14ac:dyDescent="0.2">
      <c r="E7161" s="95"/>
      <c r="F7161" s="95"/>
      <c r="G7161" s="95"/>
      <c r="H7161" s="95"/>
    </row>
    <row r="7162" spans="5:8" x14ac:dyDescent="0.2">
      <c r="E7162" s="95"/>
      <c r="F7162" s="95"/>
      <c r="G7162" s="95"/>
      <c r="H7162" s="95"/>
    </row>
    <row r="7163" spans="5:8" x14ac:dyDescent="0.2">
      <c r="E7163" s="95"/>
      <c r="F7163" s="95"/>
      <c r="G7163" s="95"/>
      <c r="H7163" s="95"/>
    </row>
    <row r="7164" spans="5:8" x14ac:dyDescent="0.2">
      <c r="E7164" s="95"/>
      <c r="F7164" s="95"/>
      <c r="G7164" s="95"/>
      <c r="H7164" s="95"/>
    </row>
    <row r="7165" spans="5:8" x14ac:dyDescent="0.2">
      <c r="E7165" s="95"/>
      <c r="F7165" s="95"/>
      <c r="G7165" s="95"/>
      <c r="H7165" s="95"/>
    </row>
    <row r="7166" spans="5:8" x14ac:dyDescent="0.2">
      <c r="E7166" s="95"/>
      <c r="F7166" s="95"/>
      <c r="G7166" s="95"/>
      <c r="H7166" s="95"/>
    </row>
    <row r="7167" spans="5:8" x14ac:dyDescent="0.2">
      <c r="E7167" s="95"/>
      <c r="F7167" s="95"/>
      <c r="G7167" s="95"/>
      <c r="H7167" s="95"/>
    </row>
    <row r="7168" spans="5:8" x14ac:dyDescent="0.2">
      <c r="E7168" s="95"/>
      <c r="F7168" s="95"/>
      <c r="G7168" s="95"/>
      <c r="H7168" s="95"/>
    </row>
    <row r="7169" spans="5:8" x14ac:dyDescent="0.2">
      <c r="E7169" s="95"/>
      <c r="F7169" s="95"/>
      <c r="G7169" s="95"/>
      <c r="H7169" s="95"/>
    </row>
    <row r="7170" spans="5:8" x14ac:dyDescent="0.2">
      <c r="E7170" s="95"/>
      <c r="F7170" s="95"/>
      <c r="G7170" s="95"/>
      <c r="H7170" s="95"/>
    </row>
    <row r="7171" spans="5:8" x14ac:dyDescent="0.2">
      <c r="E7171" s="95"/>
      <c r="F7171" s="95"/>
      <c r="G7171" s="95"/>
      <c r="H7171" s="95"/>
    </row>
    <row r="7172" spans="5:8" x14ac:dyDescent="0.2">
      <c r="E7172" s="95"/>
      <c r="F7172" s="95"/>
      <c r="G7172" s="95"/>
      <c r="H7172" s="95"/>
    </row>
    <row r="7173" spans="5:8" x14ac:dyDescent="0.2">
      <c r="E7173" s="95"/>
      <c r="F7173" s="95"/>
      <c r="G7173" s="95"/>
      <c r="H7173" s="95"/>
    </row>
    <row r="7174" spans="5:8" x14ac:dyDescent="0.2">
      <c r="E7174" s="95"/>
      <c r="F7174" s="95"/>
      <c r="G7174" s="95"/>
      <c r="H7174" s="95"/>
    </row>
    <row r="7175" spans="5:8" x14ac:dyDescent="0.2">
      <c r="E7175" s="95"/>
      <c r="F7175" s="95"/>
      <c r="G7175" s="95"/>
      <c r="H7175" s="95"/>
    </row>
    <row r="7176" spans="5:8" x14ac:dyDescent="0.2">
      <c r="E7176" s="95"/>
      <c r="F7176" s="95"/>
      <c r="G7176" s="95"/>
      <c r="H7176" s="95"/>
    </row>
    <row r="7177" spans="5:8" x14ac:dyDescent="0.2">
      <c r="E7177" s="95"/>
      <c r="F7177" s="95"/>
      <c r="G7177" s="95"/>
      <c r="H7177" s="95"/>
    </row>
    <row r="7178" spans="5:8" x14ac:dyDescent="0.2">
      <c r="E7178" s="95"/>
      <c r="F7178" s="95"/>
      <c r="G7178" s="95"/>
      <c r="H7178" s="95"/>
    </row>
    <row r="7179" spans="5:8" x14ac:dyDescent="0.2">
      <c r="E7179" s="95"/>
      <c r="F7179" s="95"/>
      <c r="G7179" s="95"/>
      <c r="H7179" s="95"/>
    </row>
    <row r="7180" spans="5:8" x14ac:dyDescent="0.2">
      <c r="E7180" s="95"/>
      <c r="F7180" s="95"/>
      <c r="G7180" s="95"/>
      <c r="H7180" s="95"/>
    </row>
    <row r="7181" spans="5:8" x14ac:dyDescent="0.2">
      <c r="E7181" s="95"/>
      <c r="F7181" s="95"/>
      <c r="G7181" s="95"/>
      <c r="H7181" s="95"/>
    </row>
    <row r="7182" spans="5:8" x14ac:dyDescent="0.2">
      <c r="E7182" s="95"/>
      <c r="F7182" s="95"/>
      <c r="G7182" s="95"/>
      <c r="H7182" s="95"/>
    </row>
    <row r="7183" spans="5:8" x14ac:dyDescent="0.2">
      <c r="E7183" s="95"/>
      <c r="F7183" s="95"/>
      <c r="G7183" s="95"/>
      <c r="H7183" s="95"/>
    </row>
    <row r="7184" spans="5:8" x14ac:dyDescent="0.2">
      <c r="E7184" s="95"/>
      <c r="F7184" s="95"/>
      <c r="G7184" s="95"/>
      <c r="H7184" s="95"/>
    </row>
    <row r="7185" spans="5:8" x14ac:dyDescent="0.2">
      <c r="E7185" s="95"/>
      <c r="F7185" s="95"/>
      <c r="G7185" s="95"/>
      <c r="H7185" s="95"/>
    </row>
    <row r="7186" spans="5:8" x14ac:dyDescent="0.2">
      <c r="E7186" s="95"/>
      <c r="F7186" s="95"/>
      <c r="G7186" s="95"/>
      <c r="H7186" s="95"/>
    </row>
    <row r="7187" spans="5:8" x14ac:dyDescent="0.2">
      <c r="E7187" s="95"/>
      <c r="F7187" s="95"/>
      <c r="G7187" s="95"/>
      <c r="H7187" s="95"/>
    </row>
    <row r="7188" spans="5:8" x14ac:dyDescent="0.2">
      <c r="E7188" s="95"/>
      <c r="F7188" s="95"/>
      <c r="G7188" s="95"/>
      <c r="H7188" s="95"/>
    </row>
    <row r="7189" spans="5:8" x14ac:dyDescent="0.2">
      <c r="E7189" s="95"/>
      <c r="F7189" s="95"/>
      <c r="G7189" s="95"/>
      <c r="H7189" s="95"/>
    </row>
    <row r="7190" spans="5:8" x14ac:dyDescent="0.2">
      <c r="E7190" s="95"/>
      <c r="F7190" s="95"/>
      <c r="G7190" s="95"/>
      <c r="H7190" s="95"/>
    </row>
    <row r="7191" spans="5:8" x14ac:dyDescent="0.2">
      <c r="E7191" s="95"/>
      <c r="F7191" s="95"/>
      <c r="G7191" s="95"/>
      <c r="H7191" s="95"/>
    </row>
    <row r="7192" spans="5:8" x14ac:dyDescent="0.2">
      <c r="E7192" s="95"/>
      <c r="F7192" s="95"/>
      <c r="G7192" s="95"/>
      <c r="H7192" s="95"/>
    </row>
    <row r="7193" spans="5:8" x14ac:dyDescent="0.2">
      <c r="E7193" s="95"/>
      <c r="F7193" s="95"/>
      <c r="G7193" s="95"/>
      <c r="H7193" s="95"/>
    </row>
    <row r="7194" spans="5:8" x14ac:dyDescent="0.2">
      <c r="E7194" s="95"/>
      <c r="F7194" s="95"/>
      <c r="G7194" s="95"/>
      <c r="H7194" s="95"/>
    </row>
    <row r="7195" spans="5:8" x14ac:dyDescent="0.2">
      <c r="E7195" s="95"/>
      <c r="F7195" s="95"/>
      <c r="G7195" s="95"/>
      <c r="H7195" s="95"/>
    </row>
    <row r="7196" spans="5:8" x14ac:dyDescent="0.2">
      <c r="E7196" s="95"/>
      <c r="F7196" s="95"/>
      <c r="G7196" s="95"/>
      <c r="H7196" s="95"/>
    </row>
    <row r="7197" spans="5:8" x14ac:dyDescent="0.2">
      <c r="E7197" s="95"/>
      <c r="F7197" s="95"/>
      <c r="G7197" s="95"/>
      <c r="H7197" s="95"/>
    </row>
    <row r="7198" spans="5:8" x14ac:dyDescent="0.2">
      <c r="E7198" s="95"/>
      <c r="F7198" s="95"/>
      <c r="G7198" s="95"/>
      <c r="H7198" s="95"/>
    </row>
    <row r="7199" spans="5:8" x14ac:dyDescent="0.2">
      <c r="E7199" s="95"/>
      <c r="F7199" s="95"/>
      <c r="G7199" s="95"/>
      <c r="H7199" s="95"/>
    </row>
    <row r="7200" spans="5:8" x14ac:dyDescent="0.2">
      <c r="E7200" s="95"/>
      <c r="F7200" s="95"/>
      <c r="G7200" s="95"/>
      <c r="H7200" s="95"/>
    </row>
    <row r="7201" spans="5:8" x14ac:dyDescent="0.2">
      <c r="E7201" s="95"/>
      <c r="F7201" s="95"/>
      <c r="G7201" s="95"/>
      <c r="H7201" s="95"/>
    </row>
    <row r="7202" spans="5:8" x14ac:dyDescent="0.2">
      <c r="E7202" s="95"/>
      <c r="F7202" s="95"/>
      <c r="G7202" s="95"/>
      <c r="H7202" s="95"/>
    </row>
    <row r="7203" spans="5:8" x14ac:dyDescent="0.2">
      <c r="E7203" s="95"/>
      <c r="F7203" s="95"/>
      <c r="G7203" s="95"/>
      <c r="H7203" s="95"/>
    </row>
    <row r="7204" spans="5:8" x14ac:dyDescent="0.2">
      <c r="E7204" s="95"/>
      <c r="F7204" s="95"/>
      <c r="G7204" s="95"/>
      <c r="H7204" s="95"/>
    </row>
    <row r="7205" spans="5:8" x14ac:dyDescent="0.2">
      <c r="E7205" s="95"/>
      <c r="F7205" s="95"/>
      <c r="G7205" s="95"/>
      <c r="H7205" s="95"/>
    </row>
    <row r="7206" spans="5:8" x14ac:dyDescent="0.2">
      <c r="E7206" s="95"/>
      <c r="F7206" s="95"/>
      <c r="G7206" s="95"/>
      <c r="H7206" s="95"/>
    </row>
    <row r="7207" spans="5:8" x14ac:dyDescent="0.2">
      <c r="E7207" s="95"/>
      <c r="F7207" s="95"/>
      <c r="G7207" s="95"/>
      <c r="H7207" s="95"/>
    </row>
    <row r="7208" spans="5:8" x14ac:dyDescent="0.2">
      <c r="E7208" s="95"/>
      <c r="F7208" s="95"/>
      <c r="G7208" s="95"/>
      <c r="H7208" s="95"/>
    </row>
    <row r="7209" spans="5:8" x14ac:dyDescent="0.2">
      <c r="E7209" s="95"/>
      <c r="F7209" s="95"/>
      <c r="G7209" s="95"/>
      <c r="H7209" s="95"/>
    </row>
    <row r="7210" spans="5:8" x14ac:dyDescent="0.2">
      <c r="E7210" s="95"/>
      <c r="F7210" s="95"/>
      <c r="G7210" s="95"/>
      <c r="H7210" s="95"/>
    </row>
    <row r="7211" spans="5:8" x14ac:dyDescent="0.2">
      <c r="E7211" s="95"/>
      <c r="F7211" s="95"/>
      <c r="G7211" s="95"/>
      <c r="H7211" s="95"/>
    </row>
    <row r="7212" spans="5:8" x14ac:dyDescent="0.2">
      <c r="E7212" s="95"/>
      <c r="F7212" s="95"/>
      <c r="G7212" s="95"/>
      <c r="H7212" s="95"/>
    </row>
    <row r="7213" spans="5:8" x14ac:dyDescent="0.2">
      <c r="E7213" s="95"/>
      <c r="F7213" s="95"/>
      <c r="G7213" s="95"/>
      <c r="H7213" s="95"/>
    </row>
    <row r="7214" spans="5:8" x14ac:dyDescent="0.2">
      <c r="E7214" s="95"/>
      <c r="F7214" s="95"/>
      <c r="G7214" s="95"/>
      <c r="H7214" s="95"/>
    </row>
    <row r="7215" spans="5:8" x14ac:dyDescent="0.2">
      <c r="E7215" s="95"/>
      <c r="F7215" s="95"/>
      <c r="G7215" s="95"/>
      <c r="H7215" s="95"/>
    </row>
    <row r="7216" spans="5:8" x14ac:dyDescent="0.2">
      <c r="E7216" s="95"/>
      <c r="F7216" s="95"/>
      <c r="G7216" s="95"/>
      <c r="H7216" s="95"/>
    </row>
    <row r="7217" spans="5:8" x14ac:dyDescent="0.2">
      <c r="E7217" s="95"/>
      <c r="F7217" s="95"/>
      <c r="G7217" s="95"/>
      <c r="H7217" s="95"/>
    </row>
    <row r="7218" spans="5:8" x14ac:dyDescent="0.2">
      <c r="E7218" s="95"/>
      <c r="F7218" s="95"/>
      <c r="G7218" s="95"/>
      <c r="H7218" s="95"/>
    </row>
    <row r="7219" spans="5:8" x14ac:dyDescent="0.2">
      <c r="E7219" s="95"/>
      <c r="F7219" s="95"/>
      <c r="G7219" s="95"/>
      <c r="H7219" s="95"/>
    </row>
    <row r="7220" spans="5:8" x14ac:dyDescent="0.2">
      <c r="E7220" s="95"/>
      <c r="F7220" s="95"/>
      <c r="G7220" s="95"/>
      <c r="H7220" s="95"/>
    </row>
    <row r="7221" spans="5:8" x14ac:dyDescent="0.2">
      <c r="E7221" s="95"/>
      <c r="F7221" s="95"/>
      <c r="G7221" s="95"/>
      <c r="H7221" s="95"/>
    </row>
    <row r="7222" spans="5:8" x14ac:dyDescent="0.2">
      <c r="E7222" s="95"/>
      <c r="F7222" s="95"/>
      <c r="G7222" s="95"/>
      <c r="H7222" s="95"/>
    </row>
    <row r="7223" spans="5:8" x14ac:dyDescent="0.2">
      <c r="E7223" s="95"/>
      <c r="F7223" s="95"/>
      <c r="G7223" s="95"/>
      <c r="H7223" s="95"/>
    </row>
    <row r="7224" spans="5:8" x14ac:dyDescent="0.2">
      <c r="E7224" s="95"/>
      <c r="F7224" s="95"/>
      <c r="G7224" s="95"/>
      <c r="H7224" s="95"/>
    </row>
    <row r="7225" spans="5:8" x14ac:dyDescent="0.2">
      <c r="E7225" s="95"/>
      <c r="F7225" s="95"/>
      <c r="G7225" s="95"/>
      <c r="H7225" s="95"/>
    </row>
    <row r="7226" spans="5:8" x14ac:dyDescent="0.2">
      <c r="E7226" s="95"/>
      <c r="F7226" s="95"/>
      <c r="G7226" s="95"/>
      <c r="H7226" s="95"/>
    </row>
    <row r="7227" spans="5:8" x14ac:dyDescent="0.2">
      <c r="E7227" s="95"/>
      <c r="F7227" s="95"/>
      <c r="G7227" s="95"/>
      <c r="H7227" s="95"/>
    </row>
    <row r="7228" spans="5:8" x14ac:dyDescent="0.2">
      <c r="E7228" s="95"/>
      <c r="F7228" s="95"/>
      <c r="G7228" s="95"/>
      <c r="H7228" s="95"/>
    </row>
    <row r="7229" spans="5:8" x14ac:dyDescent="0.2">
      <c r="E7229" s="95"/>
      <c r="F7229" s="95"/>
      <c r="G7229" s="95"/>
      <c r="H7229" s="95"/>
    </row>
    <row r="7230" spans="5:8" x14ac:dyDescent="0.2">
      <c r="E7230" s="95"/>
      <c r="F7230" s="95"/>
      <c r="G7230" s="95"/>
      <c r="H7230" s="95"/>
    </row>
    <row r="7231" spans="5:8" x14ac:dyDescent="0.2">
      <c r="E7231" s="95"/>
      <c r="F7231" s="95"/>
      <c r="G7231" s="95"/>
      <c r="H7231" s="95"/>
    </row>
    <row r="7232" spans="5:8" x14ac:dyDescent="0.2">
      <c r="E7232" s="95"/>
      <c r="F7232" s="95"/>
      <c r="G7232" s="95"/>
      <c r="H7232" s="95"/>
    </row>
    <row r="7233" spans="5:8" x14ac:dyDescent="0.2">
      <c r="E7233" s="95"/>
      <c r="F7233" s="95"/>
      <c r="G7233" s="95"/>
      <c r="H7233" s="95"/>
    </row>
    <row r="7234" spans="5:8" x14ac:dyDescent="0.2">
      <c r="E7234" s="95"/>
      <c r="F7234" s="95"/>
      <c r="G7234" s="95"/>
      <c r="H7234" s="95"/>
    </row>
    <row r="7235" spans="5:8" x14ac:dyDescent="0.2">
      <c r="E7235" s="95"/>
      <c r="F7235" s="95"/>
      <c r="G7235" s="95"/>
      <c r="H7235" s="95"/>
    </row>
    <row r="7236" spans="5:8" x14ac:dyDescent="0.2">
      <c r="E7236" s="95"/>
      <c r="F7236" s="95"/>
      <c r="G7236" s="95"/>
      <c r="H7236" s="95"/>
    </row>
    <row r="7237" spans="5:8" x14ac:dyDescent="0.2">
      <c r="E7237" s="95"/>
      <c r="F7237" s="95"/>
      <c r="G7237" s="95"/>
      <c r="H7237" s="95"/>
    </row>
    <row r="7238" spans="5:8" x14ac:dyDescent="0.2">
      <c r="E7238" s="95"/>
      <c r="F7238" s="95"/>
      <c r="G7238" s="95"/>
      <c r="H7238" s="95"/>
    </row>
    <row r="7239" spans="5:8" x14ac:dyDescent="0.2">
      <c r="E7239" s="95"/>
      <c r="F7239" s="95"/>
      <c r="G7239" s="95"/>
      <c r="H7239" s="95"/>
    </row>
    <row r="7240" spans="5:8" x14ac:dyDescent="0.2">
      <c r="E7240" s="95"/>
      <c r="F7240" s="95"/>
      <c r="G7240" s="95"/>
      <c r="H7240" s="95"/>
    </row>
    <row r="7241" spans="5:8" x14ac:dyDescent="0.2">
      <c r="E7241" s="95"/>
      <c r="F7241" s="95"/>
      <c r="G7241" s="95"/>
      <c r="H7241" s="95"/>
    </row>
    <row r="7242" spans="5:8" x14ac:dyDescent="0.2">
      <c r="E7242" s="95"/>
      <c r="F7242" s="95"/>
      <c r="G7242" s="95"/>
      <c r="H7242" s="95"/>
    </row>
    <row r="7243" spans="5:8" x14ac:dyDescent="0.2">
      <c r="E7243" s="95"/>
      <c r="F7243" s="95"/>
      <c r="G7243" s="95"/>
      <c r="H7243" s="95"/>
    </row>
    <row r="7244" spans="5:8" x14ac:dyDescent="0.2">
      <c r="E7244" s="95"/>
      <c r="F7244" s="95"/>
      <c r="G7244" s="95"/>
      <c r="H7244" s="95"/>
    </row>
    <row r="7245" spans="5:8" x14ac:dyDescent="0.2">
      <c r="E7245" s="95"/>
      <c r="F7245" s="95"/>
      <c r="G7245" s="95"/>
      <c r="H7245" s="95"/>
    </row>
    <row r="7246" spans="5:8" x14ac:dyDescent="0.2">
      <c r="E7246" s="95"/>
      <c r="F7246" s="95"/>
      <c r="G7246" s="95"/>
      <c r="H7246" s="95"/>
    </row>
    <row r="7247" spans="5:8" x14ac:dyDescent="0.2">
      <c r="E7247" s="95"/>
      <c r="F7247" s="95"/>
      <c r="G7247" s="95"/>
      <c r="H7247" s="95"/>
    </row>
    <row r="7248" spans="5:8" x14ac:dyDescent="0.2">
      <c r="E7248" s="95"/>
      <c r="F7248" s="95"/>
      <c r="G7248" s="95"/>
      <c r="H7248" s="95"/>
    </row>
    <row r="7249" spans="5:8" x14ac:dyDescent="0.2">
      <c r="E7249" s="95"/>
      <c r="F7249" s="95"/>
      <c r="G7249" s="95"/>
      <c r="H7249" s="95"/>
    </row>
    <row r="7250" spans="5:8" x14ac:dyDescent="0.2">
      <c r="E7250" s="95"/>
      <c r="F7250" s="95"/>
      <c r="G7250" s="95"/>
      <c r="H7250" s="95"/>
    </row>
    <row r="7251" spans="5:8" x14ac:dyDescent="0.2">
      <c r="E7251" s="95"/>
      <c r="F7251" s="95"/>
      <c r="G7251" s="95"/>
      <c r="H7251" s="95"/>
    </row>
    <row r="7252" spans="5:8" x14ac:dyDescent="0.2">
      <c r="E7252" s="95"/>
      <c r="F7252" s="95"/>
      <c r="G7252" s="95"/>
      <c r="H7252" s="95"/>
    </row>
    <row r="7253" spans="5:8" x14ac:dyDescent="0.2">
      <c r="E7253" s="95"/>
      <c r="F7253" s="95"/>
      <c r="G7253" s="95"/>
      <c r="H7253" s="95"/>
    </row>
    <row r="7254" spans="5:8" x14ac:dyDescent="0.2">
      <c r="E7254" s="95"/>
      <c r="F7254" s="95"/>
      <c r="G7254" s="95"/>
      <c r="H7254" s="95"/>
    </row>
    <row r="7255" spans="5:8" x14ac:dyDescent="0.2">
      <c r="E7255" s="95"/>
      <c r="F7255" s="95"/>
      <c r="G7255" s="95"/>
      <c r="H7255" s="95"/>
    </row>
    <row r="7256" spans="5:8" x14ac:dyDescent="0.2">
      <c r="E7256" s="95"/>
      <c r="F7256" s="95"/>
      <c r="G7256" s="95"/>
      <c r="H7256" s="95"/>
    </row>
    <row r="7257" spans="5:8" x14ac:dyDescent="0.2">
      <c r="E7257" s="95"/>
      <c r="F7257" s="95"/>
      <c r="G7257" s="95"/>
      <c r="H7257" s="95"/>
    </row>
    <row r="7258" spans="5:8" x14ac:dyDescent="0.2">
      <c r="E7258" s="95"/>
      <c r="F7258" s="95"/>
      <c r="G7258" s="95"/>
      <c r="H7258" s="95"/>
    </row>
    <row r="7259" spans="5:8" x14ac:dyDescent="0.2">
      <c r="E7259" s="95"/>
      <c r="F7259" s="95"/>
      <c r="G7259" s="95"/>
      <c r="H7259" s="95"/>
    </row>
    <row r="7260" spans="5:8" x14ac:dyDescent="0.2">
      <c r="E7260" s="95"/>
      <c r="F7260" s="95"/>
      <c r="G7260" s="95"/>
      <c r="H7260" s="95"/>
    </row>
    <row r="7261" spans="5:8" x14ac:dyDescent="0.2">
      <c r="E7261" s="95"/>
      <c r="F7261" s="95"/>
      <c r="G7261" s="95"/>
      <c r="H7261" s="95"/>
    </row>
    <row r="7262" spans="5:8" x14ac:dyDescent="0.2">
      <c r="E7262" s="95"/>
      <c r="F7262" s="95"/>
      <c r="G7262" s="95"/>
      <c r="H7262" s="95"/>
    </row>
    <row r="7263" spans="5:8" x14ac:dyDescent="0.2">
      <c r="E7263" s="95"/>
      <c r="F7263" s="95"/>
      <c r="G7263" s="95"/>
      <c r="H7263" s="95"/>
    </row>
    <row r="7264" spans="5:8" x14ac:dyDescent="0.2">
      <c r="E7264" s="95"/>
      <c r="F7264" s="95"/>
      <c r="G7264" s="95"/>
      <c r="H7264" s="95"/>
    </row>
    <row r="7265" spans="5:8" x14ac:dyDescent="0.2">
      <c r="E7265" s="95"/>
      <c r="F7265" s="95"/>
      <c r="G7265" s="95"/>
      <c r="H7265" s="95"/>
    </row>
    <row r="7266" spans="5:8" x14ac:dyDescent="0.2">
      <c r="E7266" s="95"/>
      <c r="F7266" s="95"/>
      <c r="G7266" s="95"/>
      <c r="H7266" s="95"/>
    </row>
    <row r="7267" spans="5:8" x14ac:dyDescent="0.2">
      <c r="E7267" s="95"/>
      <c r="F7267" s="95"/>
      <c r="G7267" s="95"/>
      <c r="H7267" s="95"/>
    </row>
    <row r="7268" spans="5:8" x14ac:dyDescent="0.2">
      <c r="E7268" s="95"/>
      <c r="F7268" s="95"/>
      <c r="G7268" s="95"/>
      <c r="H7268" s="95"/>
    </row>
    <row r="7269" spans="5:8" x14ac:dyDescent="0.2">
      <c r="E7269" s="95"/>
      <c r="F7269" s="95"/>
      <c r="G7269" s="95"/>
      <c r="H7269" s="95"/>
    </row>
    <row r="7270" spans="5:8" x14ac:dyDescent="0.2">
      <c r="E7270" s="95"/>
      <c r="F7270" s="95"/>
      <c r="G7270" s="95"/>
      <c r="H7270" s="95"/>
    </row>
    <row r="7271" spans="5:8" x14ac:dyDescent="0.2">
      <c r="E7271" s="95"/>
      <c r="F7271" s="95"/>
      <c r="G7271" s="95"/>
      <c r="H7271" s="95"/>
    </row>
    <row r="7272" spans="5:8" x14ac:dyDescent="0.2">
      <c r="E7272" s="95"/>
      <c r="F7272" s="95"/>
      <c r="G7272" s="95"/>
      <c r="H7272" s="95"/>
    </row>
    <row r="7273" spans="5:8" x14ac:dyDescent="0.2">
      <c r="E7273" s="95"/>
      <c r="F7273" s="95"/>
      <c r="G7273" s="95"/>
      <c r="H7273" s="95"/>
    </row>
    <row r="7274" spans="5:8" x14ac:dyDescent="0.2">
      <c r="E7274" s="95"/>
      <c r="F7274" s="95"/>
      <c r="G7274" s="95"/>
      <c r="H7274" s="95"/>
    </row>
    <row r="7275" spans="5:8" x14ac:dyDescent="0.2">
      <c r="E7275" s="95"/>
      <c r="F7275" s="95"/>
      <c r="G7275" s="95"/>
      <c r="H7275" s="95"/>
    </row>
    <row r="7276" spans="5:8" x14ac:dyDescent="0.2">
      <c r="E7276" s="95"/>
      <c r="F7276" s="95"/>
      <c r="G7276" s="95"/>
      <c r="H7276" s="95"/>
    </row>
    <row r="7277" spans="5:8" x14ac:dyDescent="0.2">
      <c r="E7277" s="95"/>
      <c r="F7277" s="95"/>
      <c r="G7277" s="95"/>
      <c r="H7277" s="95"/>
    </row>
    <row r="7278" spans="5:8" x14ac:dyDescent="0.2">
      <c r="E7278" s="95"/>
      <c r="F7278" s="95"/>
      <c r="G7278" s="95"/>
      <c r="H7278" s="95"/>
    </row>
    <row r="7279" spans="5:8" x14ac:dyDescent="0.2">
      <c r="E7279" s="95"/>
      <c r="F7279" s="95"/>
      <c r="G7279" s="95"/>
      <c r="H7279" s="95"/>
    </row>
    <row r="7280" spans="5:8" x14ac:dyDescent="0.2">
      <c r="E7280" s="95"/>
      <c r="F7280" s="95"/>
      <c r="G7280" s="95"/>
      <c r="H7280" s="95"/>
    </row>
    <row r="7281" spans="5:8" x14ac:dyDescent="0.2">
      <c r="E7281" s="95"/>
      <c r="F7281" s="95"/>
      <c r="G7281" s="95"/>
      <c r="H7281" s="95"/>
    </row>
    <row r="7282" spans="5:8" x14ac:dyDescent="0.2">
      <c r="E7282" s="95"/>
      <c r="F7282" s="95"/>
      <c r="G7282" s="95"/>
      <c r="H7282" s="95"/>
    </row>
    <row r="7283" spans="5:8" x14ac:dyDescent="0.2">
      <c r="E7283" s="95"/>
      <c r="F7283" s="95"/>
      <c r="G7283" s="95"/>
      <c r="H7283" s="95"/>
    </row>
    <row r="7284" spans="5:8" x14ac:dyDescent="0.2">
      <c r="E7284" s="95"/>
      <c r="F7284" s="95"/>
      <c r="G7284" s="95"/>
      <c r="H7284" s="95"/>
    </row>
    <row r="7285" spans="5:8" x14ac:dyDescent="0.2">
      <c r="E7285" s="95"/>
      <c r="F7285" s="95"/>
      <c r="G7285" s="95"/>
      <c r="H7285" s="95"/>
    </row>
    <row r="7286" spans="5:8" x14ac:dyDescent="0.2">
      <c r="E7286" s="95"/>
      <c r="F7286" s="95"/>
      <c r="G7286" s="95"/>
      <c r="H7286" s="95"/>
    </row>
    <row r="7287" spans="5:8" x14ac:dyDescent="0.2">
      <c r="E7287" s="95"/>
      <c r="F7287" s="95"/>
      <c r="G7287" s="95"/>
      <c r="H7287" s="95"/>
    </row>
    <row r="7288" spans="5:8" x14ac:dyDescent="0.2">
      <c r="E7288" s="95"/>
      <c r="F7288" s="95"/>
      <c r="G7288" s="95"/>
      <c r="H7288" s="95"/>
    </row>
    <row r="7289" spans="5:8" x14ac:dyDescent="0.2">
      <c r="E7289" s="95"/>
      <c r="F7289" s="95"/>
      <c r="G7289" s="95"/>
      <c r="H7289" s="95"/>
    </row>
    <row r="7290" spans="5:8" x14ac:dyDescent="0.2">
      <c r="E7290" s="95"/>
      <c r="F7290" s="95"/>
      <c r="G7290" s="95"/>
      <c r="H7290" s="95"/>
    </row>
    <row r="7291" spans="5:8" x14ac:dyDescent="0.2">
      <c r="E7291" s="95"/>
      <c r="F7291" s="95"/>
      <c r="G7291" s="95"/>
      <c r="H7291" s="95"/>
    </row>
    <row r="7292" spans="5:8" x14ac:dyDescent="0.2">
      <c r="E7292" s="95"/>
      <c r="F7292" s="95"/>
      <c r="G7292" s="95"/>
      <c r="H7292" s="95"/>
    </row>
    <row r="7293" spans="5:8" x14ac:dyDescent="0.2">
      <c r="E7293" s="95"/>
      <c r="F7293" s="95"/>
      <c r="G7293" s="95"/>
      <c r="H7293" s="95"/>
    </row>
    <row r="7294" spans="5:8" x14ac:dyDescent="0.2">
      <c r="E7294" s="95"/>
      <c r="F7294" s="95"/>
      <c r="G7294" s="95"/>
      <c r="H7294" s="95"/>
    </row>
    <row r="7295" spans="5:8" x14ac:dyDescent="0.2">
      <c r="E7295" s="95"/>
      <c r="F7295" s="95"/>
      <c r="G7295" s="95"/>
      <c r="H7295" s="95"/>
    </row>
    <row r="7296" spans="5:8" x14ac:dyDescent="0.2">
      <c r="E7296" s="95"/>
      <c r="F7296" s="95"/>
      <c r="G7296" s="95"/>
      <c r="H7296" s="95"/>
    </row>
    <row r="7297" spans="5:8" x14ac:dyDescent="0.2">
      <c r="E7297" s="95"/>
      <c r="F7297" s="95"/>
      <c r="G7297" s="95"/>
      <c r="H7297" s="95"/>
    </row>
    <row r="7298" spans="5:8" x14ac:dyDescent="0.2">
      <c r="E7298" s="95"/>
      <c r="F7298" s="95"/>
      <c r="G7298" s="95"/>
      <c r="H7298" s="95"/>
    </row>
    <row r="7299" spans="5:8" x14ac:dyDescent="0.2">
      <c r="E7299" s="95"/>
      <c r="F7299" s="95"/>
      <c r="G7299" s="95"/>
      <c r="H7299" s="95"/>
    </row>
    <row r="7300" spans="5:8" x14ac:dyDescent="0.2">
      <c r="E7300" s="95"/>
      <c r="F7300" s="95"/>
      <c r="G7300" s="95"/>
      <c r="H7300" s="95"/>
    </row>
    <row r="7301" spans="5:8" x14ac:dyDescent="0.2">
      <c r="E7301" s="95"/>
      <c r="F7301" s="95"/>
      <c r="G7301" s="95"/>
      <c r="H7301" s="95"/>
    </row>
    <row r="7302" spans="5:8" x14ac:dyDescent="0.2">
      <c r="E7302" s="95"/>
      <c r="F7302" s="95"/>
      <c r="G7302" s="95"/>
      <c r="H7302" s="95"/>
    </row>
    <row r="7303" spans="5:8" x14ac:dyDescent="0.2">
      <c r="E7303" s="95"/>
      <c r="F7303" s="95"/>
      <c r="G7303" s="95"/>
      <c r="H7303" s="95"/>
    </row>
    <row r="7304" spans="5:8" x14ac:dyDescent="0.2">
      <c r="E7304" s="95"/>
      <c r="F7304" s="95"/>
      <c r="G7304" s="95"/>
      <c r="H7304" s="95"/>
    </row>
    <row r="7305" spans="5:8" x14ac:dyDescent="0.2">
      <c r="E7305" s="95"/>
      <c r="F7305" s="95"/>
      <c r="G7305" s="95"/>
      <c r="H7305" s="95"/>
    </row>
    <row r="7306" spans="5:8" x14ac:dyDescent="0.2">
      <c r="E7306" s="95"/>
      <c r="F7306" s="95"/>
      <c r="G7306" s="95"/>
      <c r="H7306" s="95"/>
    </row>
    <row r="7307" spans="5:8" x14ac:dyDescent="0.2">
      <c r="E7307" s="95"/>
      <c r="F7307" s="95"/>
      <c r="G7307" s="95"/>
      <c r="H7307" s="95"/>
    </row>
    <row r="7308" spans="5:8" x14ac:dyDescent="0.2">
      <c r="E7308" s="95"/>
      <c r="F7308" s="95"/>
      <c r="G7308" s="95"/>
      <c r="H7308" s="95"/>
    </row>
    <row r="7309" spans="5:8" x14ac:dyDescent="0.2">
      <c r="E7309" s="95"/>
      <c r="F7309" s="95"/>
      <c r="G7309" s="95"/>
      <c r="H7309" s="95"/>
    </row>
    <row r="7310" spans="5:8" x14ac:dyDescent="0.2">
      <c r="E7310" s="95"/>
      <c r="F7310" s="95"/>
      <c r="G7310" s="95"/>
      <c r="H7310" s="95"/>
    </row>
    <row r="7311" spans="5:8" x14ac:dyDescent="0.2">
      <c r="E7311" s="95"/>
      <c r="F7311" s="95"/>
      <c r="G7311" s="95"/>
      <c r="H7311" s="95"/>
    </row>
    <row r="7312" spans="5:8" x14ac:dyDescent="0.2">
      <c r="E7312" s="95"/>
      <c r="F7312" s="95"/>
      <c r="G7312" s="95"/>
      <c r="H7312" s="95"/>
    </row>
    <row r="7313" spans="5:8" x14ac:dyDescent="0.2">
      <c r="E7313" s="95"/>
      <c r="F7313" s="95"/>
      <c r="G7313" s="95"/>
      <c r="H7313" s="95"/>
    </row>
    <row r="7314" spans="5:8" x14ac:dyDescent="0.2">
      <c r="E7314" s="95"/>
      <c r="F7314" s="95"/>
      <c r="G7314" s="95"/>
      <c r="H7314" s="95"/>
    </row>
    <row r="7315" spans="5:8" x14ac:dyDescent="0.2">
      <c r="E7315" s="95"/>
      <c r="F7315" s="95"/>
      <c r="G7315" s="95"/>
      <c r="H7315" s="95"/>
    </row>
    <row r="7316" spans="5:8" x14ac:dyDescent="0.2">
      <c r="E7316" s="95"/>
      <c r="F7316" s="95"/>
      <c r="G7316" s="95"/>
      <c r="H7316" s="95"/>
    </row>
    <row r="7317" spans="5:8" x14ac:dyDescent="0.2">
      <c r="E7317" s="95"/>
      <c r="F7317" s="95"/>
      <c r="G7317" s="95"/>
      <c r="H7317" s="95"/>
    </row>
    <row r="7318" spans="5:8" x14ac:dyDescent="0.2">
      <c r="E7318" s="95"/>
      <c r="F7318" s="95"/>
      <c r="G7318" s="95"/>
      <c r="H7318" s="95"/>
    </row>
    <row r="7319" spans="5:8" x14ac:dyDescent="0.2">
      <c r="E7319" s="95"/>
      <c r="F7319" s="95"/>
      <c r="G7319" s="95"/>
      <c r="H7319" s="95"/>
    </row>
    <row r="7320" spans="5:8" x14ac:dyDescent="0.2">
      <c r="E7320" s="95"/>
      <c r="F7320" s="95"/>
      <c r="G7320" s="95"/>
      <c r="H7320" s="95"/>
    </row>
    <row r="7321" spans="5:8" x14ac:dyDescent="0.2">
      <c r="E7321" s="95"/>
      <c r="F7321" s="95"/>
      <c r="G7321" s="95"/>
      <c r="H7321" s="95"/>
    </row>
    <row r="7322" spans="5:8" x14ac:dyDescent="0.2">
      <c r="E7322" s="95"/>
      <c r="F7322" s="95"/>
      <c r="G7322" s="95"/>
      <c r="H7322" s="95"/>
    </row>
    <row r="7323" spans="5:8" x14ac:dyDescent="0.2">
      <c r="E7323" s="95"/>
      <c r="F7323" s="95"/>
      <c r="G7323" s="95"/>
      <c r="H7323" s="95"/>
    </row>
    <row r="7324" spans="5:8" x14ac:dyDescent="0.2">
      <c r="E7324" s="95"/>
      <c r="F7324" s="95"/>
      <c r="G7324" s="95"/>
      <c r="H7324" s="95"/>
    </row>
    <row r="7325" spans="5:8" x14ac:dyDescent="0.2">
      <c r="E7325" s="95"/>
      <c r="F7325" s="95"/>
      <c r="G7325" s="95"/>
      <c r="H7325" s="95"/>
    </row>
    <row r="7326" spans="5:8" x14ac:dyDescent="0.2">
      <c r="E7326" s="95"/>
      <c r="F7326" s="95"/>
      <c r="G7326" s="95"/>
      <c r="H7326" s="95"/>
    </row>
    <row r="7327" spans="5:8" x14ac:dyDescent="0.2">
      <c r="E7327" s="95"/>
      <c r="F7327" s="95"/>
      <c r="G7327" s="95"/>
      <c r="H7327" s="95"/>
    </row>
    <row r="7328" spans="5:8" x14ac:dyDescent="0.2">
      <c r="E7328" s="95"/>
      <c r="F7328" s="95"/>
      <c r="G7328" s="95"/>
      <c r="H7328" s="95"/>
    </row>
    <row r="7329" spans="5:8" x14ac:dyDescent="0.2">
      <c r="E7329" s="95"/>
      <c r="F7329" s="95"/>
      <c r="G7329" s="95"/>
      <c r="H7329" s="95"/>
    </row>
    <row r="7330" spans="5:8" x14ac:dyDescent="0.2">
      <c r="E7330" s="95"/>
      <c r="F7330" s="95"/>
      <c r="G7330" s="95"/>
      <c r="H7330" s="95"/>
    </row>
    <row r="7331" spans="5:8" x14ac:dyDescent="0.2">
      <c r="E7331" s="95"/>
      <c r="F7331" s="95"/>
      <c r="G7331" s="95"/>
      <c r="H7331" s="95"/>
    </row>
    <row r="7332" spans="5:8" x14ac:dyDescent="0.2">
      <c r="E7332" s="95"/>
      <c r="F7332" s="95"/>
      <c r="G7332" s="95"/>
      <c r="H7332" s="95"/>
    </row>
    <row r="7333" spans="5:8" x14ac:dyDescent="0.2">
      <c r="E7333" s="95"/>
      <c r="F7333" s="95"/>
      <c r="G7333" s="95"/>
      <c r="H7333" s="95"/>
    </row>
    <row r="7334" spans="5:8" x14ac:dyDescent="0.2">
      <c r="E7334" s="95"/>
      <c r="F7334" s="95"/>
      <c r="G7334" s="95"/>
      <c r="H7334" s="95"/>
    </row>
    <row r="7335" spans="5:8" x14ac:dyDescent="0.2">
      <c r="E7335" s="95"/>
      <c r="F7335" s="95"/>
      <c r="G7335" s="95"/>
      <c r="H7335" s="95"/>
    </row>
    <row r="7336" spans="5:8" x14ac:dyDescent="0.2">
      <c r="E7336" s="95"/>
      <c r="F7336" s="95"/>
      <c r="G7336" s="95"/>
      <c r="H7336" s="95"/>
    </row>
    <row r="7337" spans="5:8" x14ac:dyDescent="0.2">
      <c r="E7337" s="95"/>
      <c r="F7337" s="95"/>
      <c r="G7337" s="95"/>
      <c r="H7337" s="95"/>
    </row>
    <row r="7338" spans="5:8" x14ac:dyDescent="0.2">
      <c r="E7338" s="95"/>
      <c r="F7338" s="95"/>
      <c r="G7338" s="95"/>
      <c r="H7338" s="95"/>
    </row>
    <row r="7339" spans="5:8" x14ac:dyDescent="0.2">
      <c r="E7339" s="95"/>
      <c r="F7339" s="95"/>
      <c r="G7339" s="95"/>
      <c r="H7339" s="95"/>
    </row>
    <row r="7340" spans="5:8" x14ac:dyDescent="0.2">
      <c r="E7340" s="95"/>
      <c r="F7340" s="95"/>
      <c r="G7340" s="95"/>
      <c r="H7340" s="95"/>
    </row>
    <row r="7341" spans="5:8" x14ac:dyDescent="0.2">
      <c r="E7341" s="95"/>
      <c r="F7341" s="95"/>
      <c r="G7341" s="95"/>
      <c r="H7341" s="95"/>
    </row>
    <row r="7342" spans="5:8" x14ac:dyDescent="0.2">
      <c r="E7342" s="95"/>
      <c r="F7342" s="95"/>
      <c r="G7342" s="95"/>
      <c r="H7342" s="95"/>
    </row>
    <row r="7343" spans="5:8" x14ac:dyDescent="0.2">
      <c r="E7343" s="95"/>
      <c r="F7343" s="95"/>
      <c r="G7343" s="95"/>
      <c r="H7343" s="95"/>
    </row>
    <row r="7344" spans="5:8" x14ac:dyDescent="0.2">
      <c r="E7344" s="95"/>
      <c r="F7344" s="95"/>
      <c r="G7344" s="95"/>
      <c r="H7344" s="95"/>
    </row>
    <row r="7345" spans="5:8" x14ac:dyDescent="0.2">
      <c r="E7345" s="95"/>
      <c r="F7345" s="95"/>
      <c r="G7345" s="95"/>
      <c r="H7345" s="95"/>
    </row>
    <row r="7346" spans="5:8" x14ac:dyDescent="0.2">
      <c r="E7346" s="95"/>
      <c r="F7346" s="95"/>
      <c r="G7346" s="95"/>
      <c r="H7346" s="95"/>
    </row>
    <row r="7347" spans="5:8" x14ac:dyDescent="0.2">
      <c r="E7347" s="95"/>
      <c r="F7347" s="95"/>
      <c r="G7347" s="95"/>
      <c r="H7347" s="95"/>
    </row>
    <row r="7348" spans="5:8" x14ac:dyDescent="0.2">
      <c r="E7348" s="95"/>
      <c r="F7348" s="95"/>
      <c r="G7348" s="95"/>
      <c r="H7348" s="95"/>
    </row>
    <row r="7349" spans="5:8" x14ac:dyDescent="0.2">
      <c r="E7349" s="95"/>
      <c r="F7349" s="95"/>
      <c r="G7349" s="95"/>
      <c r="H7349" s="95"/>
    </row>
    <row r="7350" spans="5:8" x14ac:dyDescent="0.2">
      <c r="E7350" s="95"/>
      <c r="F7350" s="95"/>
      <c r="G7350" s="95"/>
      <c r="H7350" s="95"/>
    </row>
    <row r="7351" spans="5:8" x14ac:dyDescent="0.2">
      <c r="E7351" s="95"/>
      <c r="F7351" s="95"/>
      <c r="G7351" s="95"/>
      <c r="H7351" s="95"/>
    </row>
    <row r="7352" spans="5:8" x14ac:dyDescent="0.2">
      <c r="E7352" s="95"/>
      <c r="F7352" s="95"/>
      <c r="G7352" s="95"/>
      <c r="H7352" s="95"/>
    </row>
    <row r="7353" spans="5:8" x14ac:dyDescent="0.2">
      <c r="E7353" s="95"/>
      <c r="F7353" s="95"/>
      <c r="G7353" s="95"/>
      <c r="H7353" s="95"/>
    </row>
    <row r="7354" spans="5:8" x14ac:dyDescent="0.2">
      <c r="E7354" s="95"/>
      <c r="F7354" s="95"/>
      <c r="G7354" s="95"/>
      <c r="H7354" s="95"/>
    </row>
    <row r="7355" spans="5:8" x14ac:dyDescent="0.2">
      <c r="E7355" s="95"/>
      <c r="F7355" s="95"/>
      <c r="G7355" s="95"/>
      <c r="H7355" s="95"/>
    </row>
    <row r="7356" spans="5:8" x14ac:dyDescent="0.2">
      <c r="E7356" s="95"/>
      <c r="F7356" s="95"/>
      <c r="G7356" s="95"/>
      <c r="H7356" s="95"/>
    </row>
    <row r="7357" spans="5:8" x14ac:dyDescent="0.2">
      <c r="E7357" s="95"/>
      <c r="F7357" s="95"/>
      <c r="G7357" s="95"/>
      <c r="H7357" s="95"/>
    </row>
    <row r="7358" spans="5:8" x14ac:dyDescent="0.2">
      <c r="E7358" s="95"/>
      <c r="F7358" s="95"/>
      <c r="G7358" s="95"/>
      <c r="H7358" s="95"/>
    </row>
    <row r="7359" spans="5:8" x14ac:dyDescent="0.2">
      <c r="E7359" s="95"/>
      <c r="F7359" s="95"/>
      <c r="G7359" s="95"/>
      <c r="H7359" s="95"/>
    </row>
    <row r="7360" spans="5:8" x14ac:dyDescent="0.2">
      <c r="E7360" s="95"/>
      <c r="F7360" s="95"/>
      <c r="G7360" s="95"/>
      <c r="H7360" s="95"/>
    </row>
    <row r="7361" spans="5:8" x14ac:dyDescent="0.2">
      <c r="E7361" s="95"/>
      <c r="F7361" s="95"/>
      <c r="G7361" s="95"/>
      <c r="H7361" s="95"/>
    </row>
    <row r="7362" spans="5:8" x14ac:dyDescent="0.2">
      <c r="E7362" s="95"/>
      <c r="F7362" s="95"/>
      <c r="G7362" s="95"/>
      <c r="H7362" s="95"/>
    </row>
    <row r="7363" spans="5:8" x14ac:dyDescent="0.2">
      <c r="E7363" s="95"/>
      <c r="F7363" s="95"/>
      <c r="G7363" s="95"/>
      <c r="H7363" s="95"/>
    </row>
    <row r="7364" spans="5:8" x14ac:dyDescent="0.2">
      <c r="E7364" s="95"/>
      <c r="F7364" s="95"/>
      <c r="G7364" s="95"/>
      <c r="H7364" s="95"/>
    </row>
    <row r="7365" spans="5:8" x14ac:dyDescent="0.2">
      <c r="E7365" s="95"/>
      <c r="F7365" s="95"/>
      <c r="G7365" s="95"/>
      <c r="H7365" s="95"/>
    </row>
    <row r="7366" spans="5:8" x14ac:dyDescent="0.2">
      <c r="E7366" s="95"/>
      <c r="F7366" s="95"/>
      <c r="G7366" s="95"/>
      <c r="H7366" s="95"/>
    </row>
    <row r="7367" spans="5:8" x14ac:dyDescent="0.2">
      <c r="E7367" s="95"/>
      <c r="F7367" s="95"/>
      <c r="G7367" s="95"/>
      <c r="H7367" s="95"/>
    </row>
    <row r="7368" spans="5:8" x14ac:dyDescent="0.2">
      <c r="E7368" s="95"/>
      <c r="F7368" s="95"/>
      <c r="G7368" s="95"/>
      <c r="H7368" s="95"/>
    </row>
    <row r="7369" spans="5:8" x14ac:dyDescent="0.2">
      <c r="E7369" s="95"/>
      <c r="F7369" s="95"/>
      <c r="G7369" s="95"/>
      <c r="H7369" s="95"/>
    </row>
    <row r="7370" spans="5:8" x14ac:dyDescent="0.2">
      <c r="E7370" s="95"/>
      <c r="F7370" s="95"/>
      <c r="G7370" s="95"/>
      <c r="H7370" s="95"/>
    </row>
    <row r="7371" spans="5:8" x14ac:dyDescent="0.2">
      <c r="E7371" s="95"/>
      <c r="F7371" s="95"/>
      <c r="G7371" s="95"/>
      <c r="H7371" s="95"/>
    </row>
    <row r="7372" spans="5:8" x14ac:dyDescent="0.2">
      <c r="E7372" s="95"/>
      <c r="F7372" s="95"/>
      <c r="G7372" s="95"/>
      <c r="H7372" s="95"/>
    </row>
    <row r="7373" spans="5:8" x14ac:dyDescent="0.2">
      <c r="E7373" s="95"/>
      <c r="F7373" s="95"/>
      <c r="G7373" s="95"/>
      <c r="H7373" s="95"/>
    </row>
    <row r="7374" spans="5:8" x14ac:dyDescent="0.2">
      <c r="E7374" s="95"/>
      <c r="F7374" s="95"/>
      <c r="G7374" s="95"/>
      <c r="H7374" s="95"/>
    </row>
    <row r="7375" spans="5:8" x14ac:dyDescent="0.2">
      <c r="E7375" s="95"/>
      <c r="F7375" s="95"/>
      <c r="G7375" s="95"/>
      <c r="H7375" s="95"/>
    </row>
    <row r="7376" spans="5:8" x14ac:dyDescent="0.2">
      <c r="E7376" s="95"/>
      <c r="F7376" s="95"/>
      <c r="G7376" s="95"/>
      <c r="H7376" s="95"/>
    </row>
    <row r="7377" spans="5:8" x14ac:dyDescent="0.2">
      <c r="E7377" s="95"/>
      <c r="F7377" s="95"/>
      <c r="G7377" s="95"/>
      <c r="H7377" s="95"/>
    </row>
    <row r="7378" spans="5:8" x14ac:dyDescent="0.2">
      <c r="E7378" s="95"/>
      <c r="F7378" s="95"/>
      <c r="G7378" s="95"/>
      <c r="H7378" s="95"/>
    </row>
    <row r="7379" spans="5:8" x14ac:dyDescent="0.2">
      <c r="E7379" s="95"/>
      <c r="F7379" s="95"/>
      <c r="G7379" s="95"/>
      <c r="H7379" s="95"/>
    </row>
    <row r="7380" spans="5:8" x14ac:dyDescent="0.2">
      <c r="E7380" s="95"/>
      <c r="F7380" s="95"/>
      <c r="G7380" s="95"/>
      <c r="H7380" s="95"/>
    </row>
    <row r="7381" spans="5:8" x14ac:dyDescent="0.2">
      <c r="E7381" s="95"/>
      <c r="F7381" s="95"/>
      <c r="G7381" s="95"/>
      <c r="H7381" s="95"/>
    </row>
    <row r="7382" spans="5:8" x14ac:dyDescent="0.2">
      <c r="E7382" s="95"/>
      <c r="F7382" s="95"/>
      <c r="G7382" s="95"/>
      <c r="H7382" s="95"/>
    </row>
    <row r="7383" spans="5:8" x14ac:dyDescent="0.2">
      <c r="E7383" s="95"/>
      <c r="F7383" s="95"/>
      <c r="G7383" s="95"/>
      <c r="H7383" s="95"/>
    </row>
    <row r="7384" spans="5:8" x14ac:dyDescent="0.2">
      <c r="E7384" s="95"/>
      <c r="F7384" s="95"/>
      <c r="G7384" s="95"/>
      <c r="H7384" s="95"/>
    </row>
    <row r="7385" spans="5:8" x14ac:dyDescent="0.2">
      <c r="E7385" s="95"/>
      <c r="F7385" s="95"/>
      <c r="G7385" s="95"/>
      <c r="H7385" s="95"/>
    </row>
    <row r="7386" spans="5:8" x14ac:dyDescent="0.2">
      <c r="E7386" s="95"/>
      <c r="F7386" s="95"/>
      <c r="G7386" s="95"/>
      <c r="H7386" s="95"/>
    </row>
    <row r="7387" spans="5:8" x14ac:dyDescent="0.2">
      <c r="E7387" s="95"/>
      <c r="F7387" s="95"/>
      <c r="G7387" s="95"/>
      <c r="H7387" s="95"/>
    </row>
    <row r="7388" spans="5:8" x14ac:dyDescent="0.2">
      <c r="E7388" s="95"/>
      <c r="F7388" s="95"/>
      <c r="G7388" s="95"/>
      <c r="H7388" s="95"/>
    </row>
    <row r="7389" spans="5:8" x14ac:dyDescent="0.2">
      <c r="E7389" s="95"/>
      <c r="F7389" s="95"/>
      <c r="G7389" s="95"/>
      <c r="H7389" s="95"/>
    </row>
    <row r="7390" spans="5:8" x14ac:dyDescent="0.2">
      <c r="E7390" s="95"/>
      <c r="F7390" s="95"/>
      <c r="G7390" s="95"/>
      <c r="H7390" s="95"/>
    </row>
    <row r="7391" spans="5:8" x14ac:dyDescent="0.2">
      <c r="E7391" s="95"/>
      <c r="F7391" s="95"/>
      <c r="G7391" s="95"/>
      <c r="H7391" s="95"/>
    </row>
    <row r="7392" spans="5:8" x14ac:dyDescent="0.2">
      <c r="E7392" s="95"/>
      <c r="F7392" s="95"/>
      <c r="G7392" s="95"/>
      <c r="H7392" s="95"/>
    </row>
    <row r="7393" spans="5:8" x14ac:dyDescent="0.2">
      <c r="E7393" s="95"/>
      <c r="F7393" s="95"/>
      <c r="G7393" s="95"/>
      <c r="H7393" s="95"/>
    </row>
    <row r="7394" spans="5:8" x14ac:dyDescent="0.2">
      <c r="E7394" s="95"/>
      <c r="F7394" s="95"/>
      <c r="G7394" s="95"/>
      <c r="H7394" s="95"/>
    </row>
    <row r="7395" spans="5:8" x14ac:dyDescent="0.2">
      <c r="E7395" s="95"/>
      <c r="F7395" s="95"/>
      <c r="G7395" s="95"/>
      <c r="H7395" s="95"/>
    </row>
    <row r="7396" spans="5:8" x14ac:dyDescent="0.2">
      <c r="E7396" s="95"/>
      <c r="F7396" s="95"/>
      <c r="G7396" s="95"/>
      <c r="H7396" s="95"/>
    </row>
    <row r="7397" spans="5:8" x14ac:dyDescent="0.2">
      <c r="E7397" s="95"/>
      <c r="F7397" s="95"/>
      <c r="G7397" s="95"/>
      <c r="H7397" s="95"/>
    </row>
    <row r="7398" spans="5:8" x14ac:dyDescent="0.2">
      <c r="E7398" s="95"/>
      <c r="F7398" s="95"/>
      <c r="G7398" s="95"/>
      <c r="H7398" s="95"/>
    </row>
    <row r="7399" spans="5:8" x14ac:dyDescent="0.2">
      <c r="E7399" s="95"/>
      <c r="F7399" s="95"/>
      <c r="G7399" s="95"/>
      <c r="H7399" s="95"/>
    </row>
    <row r="7400" spans="5:8" x14ac:dyDescent="0.2">
      <c r="E7400" s="95"/>
      <c r="F7400" s="95"/>
      <c r="G7400" s="95"/>
      <c r="H7400" s="95"/>
    </row>
    <row r="7401" spans="5:8" x14ac:dyDescent="0.2">
      <c r="E7401" s="95"/>
      <c r="F7401" s="95"/>
      <c r="G7401" s="95"/>
      <c r="H7401" s="95"/>
    </row>
    <row r="7402" spans="5:8" x14ac:dyDescent="0.2">
      <c r="E7402" s="95"/>
      <c r="F7402" s="95"/>
      <c r="G7402" s="95"/>
      <c r="H7402" s="95"/>
    </row>
    <row r="7403" spans="5:8" x14ac:dyDescent="0.2">
      <c r="E7403" s="95"/>
      <c r="F7403" s="95"/>
      <c r="G7403" s="95"/>
      <c r="H7403" s="95"/>
    </row>
    <row r="7404" spans="5:8" x14ac:dyDescent="0.2">
      <c r="E7404" s="95"/>
      <c r="F7404" s="95"/>
      <c r="G7404" s="95"/>
      <c r="H7404" s="95"/>
    </row>
    <row r="7405" spans="5:8" x14ac:dyDescent="0.2">
      <c r="E7405" s="95"/>
      <c r="F7405" s="95"/>
      <c r="G7405" s="95"/>
      <c r="H7405" s="95"/>
    </row>
    <row r="7406" spans="5:8" x14ac:dyDescent="0.2">
      <c r="E7406" s="95"/>
      <c r="F7406" s="95"/>
      <c r="G7406" s="95"/>
      <c r="H7406" s="95"/>
    </row>
    <row r="7407" spans="5:8" x14ac:dyDescent="0.2">
      <c r="E7407" s="95"/>
      <c r="F7407" s="95"/>
      <c r="G7407" s="95"/>
      <c r="H7407" s="95"/>
    </row>
    <row r="7408" spans="5:8" x14ac:dyDescent="0.2">
      <c r="E7408" s="95"/>
      <c r="F7408" s="95"/>
      <c r="G7408" s="95"/>
      <c r="H7408" s="95"/>
    </row>
    <row r="7409" spans="5:8" x14ac:dyDescent="0.2">
      <c r="E7409" s="95"/>
      <c r="F7409" s="95"/>
      <c r="G7409" s="95"/>
      <c r="H7409" s="95"/>
    </row>
    <row r="7410" spans="5:8" x14ac:dyDescent="0.2">
      <c r="E7410" s="95"/>
      <c r="F7410" s="95"/>
      <c r="G7410" s="95"/>
      <c r="H7410" s="95"/>
    </row>
    <row r="7411" spans="5:8" x14ac:dyDescent="0.2">
      <c r="E7411" s="95"/>
      <c r="F7411" s="95"/>
      <c r="G7411" s="95"/>
      <c r="H7411" s="95"/>
    </row>
    <row r="7412" spans="5:8" x14ac:dyDescent="0.2">
      <c r="E7412" s="95"/>
      <c r="F7412" s="95"/>
      <c r="G7412" s="95"/>
      <c r="H7412" s="95"/>
    </row>
    <row r="7413" spans="5:8" x14ac:dyDescent="0.2">
      <c r="E7413" s="95"/>
      <c r="F7413" s="95"/>
      <c r="G7413" s="95"/>
      <c r="H7413" s="95"/>
    </row>
    <row r="7414" spans="5:8" x14ac:dyDescent="0.2">
      <c r="E7414" s="95"/>
      <c r="F7414" s="95"/>
      <c r="G7414" s="95"/>
      <c r="H7414" s="95"/>
    </row>
    <row r="7415" spans="5:8" x14ac:dyDescent="0.2">
      <c r="E7415" s="95"/>
      <c r="F7415" s="95"/>
      <c r="G7415" s="95"/>
      <c r="H7415" s="95"/>
    </row>
    <row r="7416" spans="5:8" x14ac:dyDescent="0.2">
      <c r="E7416" s="95"/>
      <c r="F7416" s="95"/>
      <c r="G7416" s="95"/>
      <c r="H7416" s="95"/>
    </row>
    <row r="7417" spans="5:8" x14ac:dyDescent="0.2">
      <c r="E7417" s="95"/>
      <c r="F7417" s="95"/>
      <c r="G7417" s="95"/>
      <c r="H7417" s="95"/>
    </row>
    <row r="7418" spans="5:8" x14ac:dyDescent="0.2">
      <c r="E7418" s="95"/>
      <c r="F7418" s="95"/>
      <c r="G7418" s="95"/>
      <c r="H7418" s="95"/>
    </row>
    <row r="7419" spans="5:8" x14ac:dyDescent="0.2">
      <c r="E7419" s="95"/>
      <c r="F7419" s="95"/>
      <c r="G7419" s="95"/>
      <c r="H7419" s="95"/>
    </row>
    <row r="7420" spans="5:8" x14ac:dyDescent="0.2">
      <c r="E7420" s="95"/>
      <c r="F7420" s="95"/>
      <c r="G7420" s="95"/>
      <c r="H7420" s="95"/>
    </row>
    <row r="7421" spans="5:8" x14ac:dyDescent="0.2">
      <c r="E7421" s="95"/>
      <c r="F7421" s="95"/>
      <c r="G7421" s="95"/>
      <c r="H7421" s="95"/>
    </row>
    <row r="7422" spans="5:8" x14ac:dyDescent="0.2">
      <c r="E7422" s="95"/>
      <c r="F7422" s="95"/>
      <c r="G7422" s="95"/>
      <c r="H7422" s="95"/>
    </row>
    <row r="7423" spans="5:8" x14ac:dyDescent="0.2">
      <c r="E7423" s="95"/>
      <c r="F7423" s="95"/>
      <c r="G7423" s="95"/>
      <c r="H7423" s="95"/>
    </row>
    <row r="7424" spans="5:8" x14ac:dyDescent="0.2">
      <c r="E7424" s="95"/>
      <c r="F7424" s="95"/>
      <c r="G7424" s="95"/>
      <c r="H7424" s="95"/>
    </row>
    <row r="7425" spans="5:8" x14ac:dyDescent="0.2">
      <c r="E7425" s="95"/>
      <c r="F7425" s="95"/>
      <c r="G7425" s="95"/>
      <c r="H7425" s="95"/>
    </row>
    <row r="7426" spans="5:8" x14ac:dyDescent="0.2">
      <c r="E7426" s="95"/>
      <c r="F7426" s="95"/>
      <c r="G7426" s="95"/>
      <c r="H7426" s="95"/>
    </row>
    <row r="7427" spans="5:8" x14ac:dyDescent="0.2">
      <c r="E7427" s="95"/>
      <c r="F7427" s="95"/>
      <c r="G7427" s="95"/>
      <c r="H7427" s="95"/>
    </row>
    <row r="7428" spans="5:8" x14ac:dyDescent="0.2">
      <c r="E7428" s="95"/>
      <c r="F7428" s="95"/>
      <c r="G7428" s="95"/>
      <c r="H7428" s="95"/>
    </row>
    <row r="7429" spans="5:8" x14ac:dyDescent="0.2">
      <c r="E7429" s="95"/>
      <c r="F7429" s="95"/>
      <c r="G7429" s="95"/>
      <c r="H7429" s="95"/>
    </row>
    <row r="7430" spans="5:8" x14ac:dyDescent="0.2">
      <c r="E7430" s="95"/>
      <c r="F7430" s="95"/>
      <c r="G7430" s="95"/>
      <c r="H7430" s="95"/>
    </row>
    <row r="7431" spans="5:8" x14ac:dyDescent="0.2">
      <c r="E7431" s="95"/>
      <c r="F7431" s="95"/>
      <c r="G7431" s="95"/>
      <c r="H7431" s="95"/>
    </row>
    <row r="7432" spans="5:8" x14ac:dyDescent="0.2">
      <c r="E7432" s="95"/>
      <c r="F7432" s="95"/>
      <c r="G7432" s="95"/>
      <c r="H7432" s="95"/>
    </row>
    <row r="7433" spans="5:8" x14ac:dyDescent="0.2">
      <c r="E7433" s="95"/>
      <c r="F7433" s="95"/>
      <c r="G7433" s="95"/>
      <c r="H7433" s="95"/>
    </row>
    <row r="7434" spans="5:8" x14ac:dyDescent="0.2">
      <c r="E7434" s="95"/>
      <c r="F7434" s="95"/>
      <c r="G7434" s="95"/>
      <c r="H7434" s="95"/>
    </row>
    <row r="7435" spans="5:8" x14ac:dyDescent="0.2">
      <c r="E7435" s="95"/>
      <c r="F7435" s="95"/>
      <c r="G7435" s="95"/>
      <c r="H7435" s="95"/>
    </row>
    <row r="7436" spans="5:8" x14ac:dyDescent="0.2">
      <c r="E7436" s="95"/>
      <c r="F7436" s="95"/>
      <c r="G7436" s="95"/>
      <c r="H7436" s="95"/>
    </row>
    <row r="7437" spans="5:8" x14ac:dyDescent="0.2">
      <c r="E7437" s="95"/>
      <c r="F7437" s="95"/>
      <c r="G7437" s="95"/>
      <c r="H7437" s="95"/>
    </row>
    <row r="7438" spans="5:8" x14ac:dyDescent="0.2">
      <c r="E7438" s="95"/>
      <c r="F7438" s="95"/>
      <c r="G7438" s="95"/>
      <c r="H7438" s="95"/>
    </row>
    <row r="7439" spans="5:8" x14ac:dyDescent="0.2">
      <c r="E7439" s="95"/>
      <c r="F7439" s="95"/>
      <c r="G7439" s="95"/>
      <c r="H7439" s="95"/>
    </row>
    <row r="7440" spans="5:8" x14ac:dyDescent="0.2">
      <c r="E7440" s="95"/>
      <c r="F7440" s="95"/>
      <c r="G7440" s="95"/>
      <c r="H7440" s="95"/>
    </row>
    <row r="7441" spans="5:8" x14ac:dyDescent="0.2">
      <c r="E7441" s="95"/>
      <c r="F7441" s="95"/>
      <c r="G7441" s="95"/>
      <c r="H7441" s="95"/>
    </row>
    <row r="7442" spans="5:8" x14ac:dyDescent="0.2">
      <c r="E7442" s="95"/>
      <c r="F7442" s="95"/>
      <c r="G7442" s="95"/>
      <c r="H7442" s="95"/>
    </row>
    <row r="7443" spans="5:8" x14ac:dyDescent="0.2">
      <c r="E7443" s="95"/>
      <c r="F7443" s="95"/>
      <c r="G7443" s="95"/>
      <c r="H7443" s="95"/>
    </row>
    <row r="7444" spans="5:8" x14ac:dyDescent="0.2">
      <c r="E7444" s="95"/>
      <c r="F7444" s="95"/>
      <c r="G7444" s="95"/>
      <c r="H7444" s="95"/>
    </row>
    <row r="7445" spans="5:8" x14ac:dyDescent="0.2">
      <c r="E7445" s="95"/>
      <c r="F7445" s="95"/>
      <c r="G7445" s="95"/>
      <c r="H7445" s="95"/>
    </row>
    <row r="7446" spans="5:8" x14ac:dyDescent="0.2">
      <c r="E7446" s="95"/>
      <c r="F7446" s="95"/>
      <c r="G7446" s="95"/>
      <c r="H7446" s="95"/>
    </row>
    <row r="7447" spans="5:8" x14ac:dyDescent="0.2">
      <c r="E7447" s="95"/>
      <c r="F7447" s="95"/>
      <c r="G7447" s="95"/>
      <c r="H7447" s="95"/>
    </row>
    <row r="7448" spans="5:8" x14ac:dyDescent="0.2">
      <c r="E7448" s="95"/>
      <c r="F7448" s="95"/>
      <c r="G7448" s="95"/>
      <c r="H7448" s="95"/>
    </row>
    <row r="7449" spans="5:8" x14ac:dyDescent="0.2">
      <c r="E7449" s="95"/>
      <c r="F7449" s="95"/>
      <c r="G7449" s="95"/>
      <c r="H7449" s="95"/>
    </row>
    <row r="7450" spans="5:8" x14ac:dyDescent="0.2">
      <c r="E7450" s="95"/>
      <c r="F7450" s="95"/>
      <c r="G7450" s="95"/>
      <c r="H7450" s="95"/>
    </row>
    <row r="7451" spans="5:8" x14ac:dyDescent="0.2">
      <c r="E7451" s="95"/>
      <c r="F7451" s="95"/>
      <c r="G7451" s="95"/>
      <c r="H7451" s="95"/>
    </row>
    <row r="7452" spans="5:8" x14ac:dyDescent="0.2">
      <c r="E7452" s="95"/>
      <c r="F7452" s="95"/>
      <c r="G7452" s="95"/>
      <c r="H7452" s="95"/>
    </row>
    <row r="7453" spans="5:8" x14ac:dyDescent="0.2">
      <c r="E7453" s="95"/>
      <c r="F7453" s="95"/>
      <c r="G7453" s="95"/>
      <c r="H7453" s="95"/>
    </row>
    <row r="7454" spans="5:8" x14ac:dyDescent="0.2">
      <c r="E7454" s="95"/>
      <c r="F7454" s="95"/>
      <c r="G7454" s="95"/>
      <c r="H7454" s="95"/>
    </row>
    <row r="7455" spans="5:8" x14ac:dyDescent="0.2">
      <c r="E7455" s="95"/>
      <c r="F7455" s="95"/>
      <c r="G7455" s="95"/>
      <c r="H7455" s="95"/>
    </row>
    <row r="7456" spans="5:8" x14ac:dyDescent="0.2">
      <c r="E7456" s="95"/>
      <c r="F7456" s="95"/>
      <c r="G7456" s="95"/>
      <c r="H7456" s="95"/>
    </row>
    <row r="7457" spans="5:8" x14ac:dyDescent="0.2">
      <c r="E7457" s="95"/>
      <c r="F7457" s="95"/>
      <c r="G7457" s="95"/>
      <c r="H7457" s="95"/>
    </row>
    <row r="7458" spans="5:8" x14ac:dyDescent="0.2">
      <c r="E7458" s="95"/>
      <c r="F7458" s="95"/>
      <c r="G7458" s="95"/>
      <c r="H7458" s="95"/>
    </row>
    <row r="7459" spans="5:8" x14ac:dyDescent="0.2">
      <c r="E7459" s="95"/>
      <c r="F7459" s="95"/>
      <c r="G7459" s="95"/>
      <c r="H7459" s="95"/>
    </row>
    <row r="7460" spans="5:8" x14ac:dyDescent="0.2">
      <c r="E7460" s="95"/>
      <c r="F7460" s="95"/>
      <c r="G7460" s="95"/>
      <c r="H7460" s="95"/>
    </row>
    <row r="7461" spans="5:8" x14ac:dyDescent="0.2">
      <c r="E7461" s="95"/>
      <c r="F7461" s="95"/>
      <c r="G7461" s="95"/>
      <c r="H7461" s="95"/>
    </row>
    <row r="7462" spans="5:8" x14ac:dyDescent="0.2">
      <c r="E7462" s="95"/>
      <c r="F7462" s="95"/>
      <c r="G7462" s="95"/>
      <c r="H7462" s="95"/>
    </row>
    <row r="7463" spans="5:8" x14ac:dyDescent="0.2">
      <c r="E7463" s="95"/>
      <c r="F7463" s="95"/>
      <c r="G7463" s="95"/>
      <c r="H7463" s="95"/>
    </row>
    <row r="7464" spans="5:8" x14ac:dyDescent="0.2">
      <c r="E7464" s="95"/>
      <c r="F7464" s="95"/>
      <c r="G7464" s="95"/>
      <c r="H7464" s="95"/>
    </row>
    <row r="7465" spans="5:8" x14ac:dyDescent="0.2">
      <c r="E7465" s="95"/>
      <c r="F7465" s="95"/>
      <c r="G7465" s="95"/>
      <c r="H7465" s="95"/>
    </row>
    <row r="7466" spans="5:8" x14ac:dyDescent="0.2">
      <c r="E7466" s="95"/>
      <c r="F7466" s="95"/>
      <c r="G7466" s="95"/>
      <c r="H7466" s="95"/>
    </row>
    <row r="7467" spans="5:8" x14ac:dyDescent="0.2">
      <c r="E7467" s="95"/>
      <c r="F7467" s="95"/>
      <c r="G7467" s="95"/>
      <c r="H7467" s="95"/>
    </row>
    <row r="7468" spans="5:8" x14ac:dyDescent="0.2">
      <c r="E7468" s="95"/>
      <c r="F7468" s="95"/>
      <c r="G7468" s="95"/>
      <c r="H7468" s="95"/>
    </row>
    <row r="7469" spans="5:8" x14ac:dyDescent="0.2">
      <c r="E7469" s="95"/>
      <c r="F7469" s="95"/>
      <c r="G7469" s="95"/>
      <c r="H7469" s="95"/>
    </row>
    <row r="7470" spans="5:8" x14ac:dyDescent="0.2">
      <c r="E7470" s="95"/>
      <c r="F7470" s="95"/>
      <c r="G7470" s="95"/>
      <c r="H7470" s="95"/>
    </row>
    <row r="7471" spans="5:8" x14ac:dyDescent="0.2">
      <c r="E7471" s="95"/>
      <c r="F7471" s="95"/>
      <c r="G7471" s="95"/>
      <c r="H7471" s="95"/>
    </row>
    <row r="7472" spans="5:8" x14ac:dyDescent="0.2">
      <c r="E7472" s="95"/>
      <c r="F7472" s="95"/>
      <c r="G7472" s="95"/>
      <c r="H7472" s="95"/>
    </row>
    <row r="7473" spans="5:8" x14ac:dyDescent="0.2">
      <c r="E7473" s="95"/>
      <c r="F7473" s="95"/>
      <c r="G7473" s="95"/>
      <c r="H7473" s="95"/>
    </row>
    <row r="7474" spans="5:8" x14ac:dyDescent="0.2">
      <c r="E7474" s="95"/>
      <c r="F7474" s="95"/>
      <c r="G7474" s="95"/>
      <c r="H7474" s="95"/>
    </row>
    <row r="7475" spans="5:8" x14ac:dyDescent="0.2">
      <c r="E7475" s="95"/>
      <c r="F7475" s="95"/>
      <c r="G7475" s="95"/>
      <c r="H7475" s="95"/>
    </row>
    <row r="7476" spans="5:8" x14ac:dyDescent="0.2">
      <c r="E7476" s="95"/>
      <c r="F7476" s="95"/>
      <c r="G7476" s="95"/>
      <c r="H7476" s="95"/>
    </row>
    <row r="7477" spans="5:8" x14ac:dyDescent="0.2">
      <c r="E7477" s="95"/>
      <c r="F7477" s="95"/>
      <c r="G7477" s="95"/>
      <c r="H7477" s="95"/>
    </row>
    <row r="7478" spans="5:8" x14ac:dyDescent="0.2">
      <c r="E7478" s="95"/>
      <c r="F7478" s="95"/>
      <c r="G7478" s="95"/>
      <c r="H7478" s="95"/>
    </row>
    <row r="7479" spans="5:8" x14ac:dyDescent="0.2">
      <c r="E7479" s="95"/>
      <c r="F7479" s="95"/>
      <c r="G7479" s="95"/>
      <c r="H7479" s="95"/>
    </row>
    <row r="7480" spans="5:8" x14ac:dyDescent="0.2">
      <c r="E7480" s="95"/>
      <c r="F7480" s="95"/>
      <c r="G7480" s="95"/>
      <c r="H7480" s="95"/>
    </row>
    <row r="7481" spans="5:8" x14ac:dyDescent="0.2">
      <c r="E7481" s="95"/>
      <c r="F7481" s="95"/>
      <c r="G7481" s="95"/>
      <c r="H7481" s="95"/>
    </row>
    <row r="7482" spans="5:8" x14ac:dyDescent="0.2">
      <c r="E7482" s="95"/>
      <c r="F7482" s="95"/>
      <c r="G7482" s="95"/>
      <c r="H7482" s="95"/>
    </row>
    <row r="7483" spans="5:8" x14ac:dyDescent="0.2">
      <c r="E7483" s="95"/>
      <c r="F7483" s="95"/>
      <c r="G7483" s="95"/>
      <c r="H7483" s="95"/>
    </row>
    <row r="7484" spans="5:8" x14ac:dyDescent="0.2">
      <c r="E7484" s="95"/>
      <c r="F7484" s="95"/>
      <c r="G7484" s="95"/>
      <c r="H7484" s="95"/>
    </row>
    <row r="7485" spans="5:8" x14ac:dyDescent="0.2">
      <c r="E7485" s="95"/>
      <c r="F7485" s="95"/>
      <c r="G7485" s="95"/>
      <c r="H7485" s="95"/>
    </row>
    <row r="7486" spans="5:8" x14ac:dyDescent="0.2">
      <c r="E7486" s="95"/>
      <c r="F7486" s="95"/>
      <c r="G7486" s="95"/>
      <c r="H7486" s="95"/>
    </row>
    <row r="7487" spans="5:8" x14ac:dyDescent="0.2">
      <c r="E7487" s="95"/>
      <c r="F7487" s="95"/>
      <c r="G7487" s="95"/>
      <c r="H7487" s="95"/>
    </row>
    <row r="7488" spans="5:8" x14ac:dyDescent="0.2">
      <c r="E7488" s="95"/>
      <c r="F7488" s="95"/>
      <c r="G7488" s="95"/>
      <c r="H7488" s="95"/>
    </row>
    <row r="7489" spans="5:8" x14ac:dyDescent="0.2">
      <c r="E7489" s="95"/>
      <c r="F7489" s="95"/>
      <c r="G7489" s="95"/>
      <c r="H7489" s="95"/>
    </row>
    <row r="7490" spans="5:8" x14ac:dyDescent="0.2">
      <c r="E7490" s="95"/>
      <c r="F7490" s="95"/>
      <c r="G7490" s="95"/>
      <c r="H7490" s="95"/>
    </row>
    <row r="7491" spans="5:8" x14ac:dyDescent="0.2">
      <c r="E7491" s="95"/>
      <c r="F7491" s="95"/>
      <c r="G7491" s="95"/>
      <c r="H7491" s="95"/>
    </row>
    <row r="7492" spans="5:8" x14ac:dyDescent="0.2">
      <c r="E7492" s="95"/>
      <c r="F7492" s="95"/>
      <c r="G7492" s="95"/>
      <c r="H7492" s="95"/>
    </row>
    <row r="7493" spans="5:8" x14ac:dyDescent="0.2">
      <c r="E7493" s="95"/>
      <c r="F7493" s="95"/>
      <c r="G7493" s="95"/>
      <c r="H7493" s="95"/>
    </row>
    <row r="7494" spans="5:8" x14ac:dyDescent="0.2">
      <c r="E7494" s="95"/>
      <c r="F7494" s="95"/>
      <c r="G7494" s="95"/>
      <c r="H7494" s="95"/>
    </row>
    <row r="7495" spans="5:8" x14ac:dyDescent="0.2">
      <c r="E7495" s="95"/>
      <c r="F7495" s="95"/>
      <c r="G7495" s="95"/>
      <c r="H7495" s="95"/>
    </row>
    <row r="7496" spans="5:8" x14ac:dyDescent="0.2">
      <c r="E7496" s="95"/>
      <c r="F7496" s="95"/>
      <c r="G7496" s="95"/>
      <c r="H7496" s="95"/>
    </row>
    <row r="7497" spans="5:8" x14ac:dyDescent="0.2">
      <c r="E7497" s="95"/>
      <c r="F7497" s="95"/>
      <c r="G7497" s="95"/>
      <c r="H7497" s="95"/>
    </row>
    <row r="7498" spans="5:8" x14ac:dyDescent="0.2">
      <c r="E7498" s="95"/>
      <c r="F7498" s="95"/>
      <c r="G7498" s="95"/>
      <c r="H7498" s="95"/>
    </row>
    <row r="7499" spans="5:8" x14ac:dyDescent="0.2">
      <c r="E7499" s="95"/>
      <c r="F7499" s="95"/>
      <c r="G7499" s="95"/>
      <c r="H7499" s="95"/>
    </row>
    <row r="7500" spans="5:8" x14ac:dyDescent="0.2">
      <c r="E7500" s="95"/>
      <c r="F7500" s="95"/>
      <c r="G7500" s="95"/>
      <c r="H7500" s="95"/>
    </row>
    <row r="7501" spans="5:8" x14ac:dyDescent="0.2">
      <c r="E7501" s="95"/>
      <c r="F7501" s="95"/>
      <c r="G7501" s="95"/>
      <c r="H7501" s="95"/>
    </row>
    <row r="7502" spans="5:8" x14ac:dyDescent="0.2">
      <c r="E7502" s="95"/>
      <c r="F7502" s="95"/>
      <c r="G7502" s="95"/>
      <c r="H7502" s="95"/>
    </row>
    <row r="7503" spans="5:8" x14ac:dyDescent="0.2">
      <c r="E7503" s="95"/>
      <c r="F7503" s="95"/>
      <c r="G7503" s="95"/>
      <c r="H7503" s="95"/>
    </row>
    <row r="7504" spans="5:8" x14ac:dyDescent="0.2">
      <c r="E7504" s="95"/>
      <c r="F7504" s="95"/>
      <c r="G7504" s="95"/>
      <c r="H7504" s="95"/>
    </row>
    <row r="7505" spans="5:8" x14ac:dyDescent="0.2">
      <c r="E7505" s="95"/>
      <c r="F7505" s="95"/>
      <c r="G7505" s="95"/>
      <c r="H7505" s="95"/>
    </row>
    <row r="7506" spans="5:8" x14ac:dyDescent="0.2">
      <c r="E7506" s="95"/>
      <c r="F7506" s="95"/>
      <c r="G7506" s="95"/>
      <c r="H7506" s="95"/>
    </row>
    <row r="7507" spans="5:8" x14ac:dyDescent="0.2">
      <c r="E7507" s="95"/>
      <c r="F7507" s="95"/>
      <c r="G7507" s="95"/>
      <c r="H7507" s="95"/>
    </row>
    <row r="7508" spans="5:8" x14ac:dyDescent="0.2">
      <c r="E7508" s="95"/>
      <c r="F7508" s="95"/>
      <c r="G7508" s="95"/>
      <c r="H7508" s="95"/>
    </row>
    <row r="7509" spans="5:8" x14ac:dyDescent="0.2">
      <c r="E7509" s="95"/>
      <c r="F7509" s="95"/>
      <c r="G7509" s="95"/>
      <c r="H7509" s="95"/>
    </row>
    <row r="7510" spans="5:8" x14ac:dyDescent="0.2">
      <c r="E7510" s="95"/>
      <c r="F7510" s="95"/>
      <c r="G7510" s="95"/>
      <c r="H7510" s="95"/>
    </row>
    <row r="7511" spans="5:8" x14ac:dyDescent="0.2">
      <c r="E7511" s="95"/>
      <c r="F7511" s="95"/>
      <c r="G7511" s="95"/>
      <c r="H7511" s="95"/>
    </row>
    <row r="7512" spans="5:8" x14ac:dyDescent="0.2">
      <c r="E7512" s="95"/>
      <c r="F7512" s="95"/>
      <c r="G7512" s="95"/>
      <c r="H7512" s="95"/>
    </row>
    <row r="7513" spans="5:8" x14ac:dyDescent="0.2">
      <c r="E7513" s="95"/>
      <c r="F7513" s="95"/>
      <c r="G7513" s="95"/>
      <c r="H7513" s="95"/>
    </row>
    <row r="7514" spans="5:8" x14ac:dyDescent="0.2">
      <c r="E7514" s="95"/>
      <c r="F7514" s="95"/>
      <c r="G7514" s="95"/>
      <c r="H7514" s="95"/>
    </row>
    <row r="7515" spans="5:8" x14ac:dyDescent="0.2">
      <c r="E7515" s="95"/>
      <c r="F7515" s="95"/>
      <c r="G7515" s="95"/>
      <c r="H7515" s="95"/>
    </row>
    <row r="7516" spans="5:8" x14ac:dyDescent="0.2">
      <c r="E7516" s="95"/>
      <c r="F7516" s="95"/>
      <c r="G7516" s="95"/>
      <c r="H7516" s="95"/>
    </row>
    <row r="7517" spans="5:8" x14ac:dyDescent="0.2">
      <c r="E7517" s="95"/>
      <c r="F7517" s="95"/>
      <c r="G7517" s="95"/>
      <c r="H7517" s="95"/>
    </row>
    <row r="7518" spans="5:8" x14ac:dyDescent="0.2">
      <c r="E7518" s="95"/>
      <c r="F7518" s="95"/>
      <c r="G7518" s="95"/>
      <c r="H7518" s="95"/>
    </row>
    <row r="7519" spans="5:8" x14ac:dyDescent="0.2">
      <c r="E7519" s="95"/>
      <c r="F7519" s="95"/>
      <c r="G7519" s="95"/>
      <c r="H7519" s="95"/>
    </row>
    <row r="7520" spans="5:8" x14ac:dyDescent="0.2">
      <c r="E7520" s="95"/>
      <c r="F7520" s="95"/>
      <c r="G7520" s="95"/>
      <c r="H7520" s="95"/>
    </row>
    <row r="7521" spans="5:8" x14ac:dyDescent="0.2">
      <c r="E7521" s="95"/>
      <c r="F7521" s="95"/>
      <c r="G7521" s="95"/>
      <c r="H7521" s="95"/>
    </row>
    <row r="7522" spans="5:8" x14ac:dyDescent="0.2">
      <c r="E7522" s="95"/>
      <c r="F7522" s="95"/>
      <c r="G7522" s="95"/>
      <c r="H7522" s="95"/>
    </row>
    <row r="7523" spans="5:8" x14ac:dyDescent="0.2">
      <c r="E7523" s="95"/>
      <c r="F7523" s="95"/>
      <c r="G7523" s="95"/>
      <c r="H7523" s="95"/>
    </row>
    <row r="7524" spans="5:8" x14ac:dyDescent="0.2">
      <c r="E7524" s="95"/>
      <c r="F7524" s="95"/>
      <c r="G7524" s="95"/>
      <c r="H7524" s="95"/>
    </row>
    <row r="7525" spans="5:8" x14ac:dyDescent="0.2">
      <c r="E7525" s="95"/>
      <c r="F7525" s="95"/>
      <c r="G7525" s="95"/>
      <c r="H7525" s="95"/>
    </row>
    <row r="7526" spans="5:8" x14ac:dyDescent="0.2">
      <c r="E7526" s="95"/>
      <c r="F7526" s="95"/>
      <c r="G7526" s="95"/>
      <c r="H7526" s="95"/>
    </row>
    <row r="7527" spans="5:8" x14ac:dyDescent="0.2">
      <c r="E7527" s="95"/>
      <c r="F7527" s="95"/>
      <c r="G7527" s="95"/>
      <c r="H7527" s="95"/>
    </row>
    <row r="7528" spans="5:8" x14ac:dyDescent="0.2">
      <c r="E7528" s="95"/>
      <c r="F7528" s="95"/>
      <c r="G7528" s="95"/>
      <c r="H7528" s="95"/>
    </row>
    <row r="7529" spans="5:8" x14ac:dyDescent="0.2">
      <c r="E7529" s="95"/>
      <c r="F7529" s="95"/>
      <c r="G7529" s="95"/>
      <c r="H7529" s="95"/>
    </row>
    <row r="7530" spans="5:8" x14ac:dyDescent="0.2">
      <c r="E7530" s="95"/>
      <c r="F7530" s="95"/>
      <c r="G7530" s="95"/>
      <c r="H7530" s="95"/>
    </row>
    <row r="7531" spans="5:8" x14ac:dyDescent="0.2">
      <c r="E7531" s="95"/>
      <c r="F7531" s="95"/>
      <c r="G7531" s="95"/>
      <c r="H7531" s="95"/>
    </row>
    <row r="7532" spans="5:8" x14ac:dyDescent="0.2">
      <c r="E7532" s="95"/>
      <c r="F7532" s="95"/>
      <c r="G7532" s="95"/>
      <c r="H7532" s="95"/>
    </row>
    <row r="7533" spans="5:8" x14ac:dyDescent="0.2">
      <c r="E7533" s="95"/>
      <c r="F7533" s="95"/>
      <c r="G7533" s="95"/>
      <c r="H7533" s="95"/>
    </row>
    <row r="7534" spans="5:8" x14ac:dyDescent="0.2">
      <c r="E7534" s="95"/>
      <c r="F7534" s="95"/>
      <c r="G7534" s="95"/>
      <c r="H7534" s="95"/>
    </row>
    <row r="7535" spans="5:8" x14ac:dyDescent="0.2">
      <c r="E7535" s="95"/>
      <c r="F7535" s="95"/>
      <c r="G7535" s="95"/>
      <c r="H7535" s="95"/>
    </row>
    <row r="7536" spans="5:8" x14ac:dyDescent="0.2">
      <c r="E7536" s="95"/>
      <c r="F7536" s="95"/>
      <c r="G7536" s="95"/>
      <c r="H7536" s="95"/>
    </row>
    <row r="7537" spans="5:8" x14ac:dyDescent="0.2">
      <c r="E7537" s="95"/>
      <c r="F7537" s="95"/>
      <c r="G7537" s="95"/>
      <c r="H7537" s="95"/>
    </row>
    <row r="7538" spans="5:8" x14ac:dyDescent="0.2">
      <c r="E7538" s="95"/>
      <c r="F7538" s="95"/>
      <c r="G7538" s="95"/>
      <c r="H7538" s="95"/>
    </row>
    <row r="7539" spans="5:8" x14ac:dyDescent="0.2">
      <c r="E7539" s="95"/>
      <c r="F7539" s="95"/>
      <c r="G7539" s="95"/>
      <c r="H7539" s="95"/>
    </row>
    <row r="7540" spans="5:8" x14ac:dyDescent="0.2">
      <c r="E7540" s="95"/>
      <c r="F7540" s="95"/>
      <c r="G7540" s="95"/>
      <c r="H7540" s="95"/>
    </row>
    <row r="7541" spans="5:8" x14ac:dyDescent="0.2">
      <c r="E7541" s="95"/>
      <c r="F7541" s="95"/>
      <c r="G7541" s="95"/>
      <c r="H7541" s="95"/>
    </row>
    <row r="7542" spans="5:8" x14ac:dyDescent="0.2">
      <c r="E7542" s="95"/>
      <c r="F7542" s="95"/>
      <c r="G7542" s="95"/>
      <c r="H7542" s="95"/>
    </row>
    <row r="7543" spans="5:8" x14ac:dyDescent="0.2">
      <c r="E7543" s="95"/>
      <c r="F7543" s="95"/>
      <c r="G7543" s="95"/>
      <c r="H7543" s="95"/>
    </row>
    <row r="7544" spans="5:8" x14ac:dyDescent="0.2">
      <c r="E7544" s="95"/>
      <c r="F7544" s="95"/>
      <c r="G7544" s="95"/>
      <c r="H7544" s="95"/>
    </row>
    <row r="7545" spans="5:8" x14ac:dyDescent="0.2">
      <c r="E7545" s="95"/>
      <c r="F7545" s="95"/>
      <c r="G7545" s="95"/>
      <c r="H7545" s="95"/>
    </row>
    <row r="7546" spans="5:8" x14ac:dyDescent="0.2">
      <c r="E7546" s="95"/>
      <c r="F7546" s="95"/>
      <c r="G7546" s="95"/>
      <c r="H7546" s="95"/>
    </row>
    <row r="7547" spans="5:8" x14ac:dyDescent="0.2">
      <c r="E7547" s="95"/>
      <c r="F7547" s="95"/>
      <c r="G7547" s="95"/>
      <c r="H7547" s="95"/>
    </row>
    <row r="7548" spans="5:8" x14ac:dyDescent="0.2">
      <c r="E7548" s="95"/>
      <c r="F7548" s="95"/>
      <c r="G7548" s="95"/>
      <c r="H7548" s="95"/>
    </row>
    <row r="7549" spans="5:8" x14ac:dyDescent="0.2">
      <c r="E7549" s="95"/>
      <c r="F7549" s="95"/>
      <c r="G7549" s="95"/>
      <c r="H7549" s="95"/>
    </row>
    <row r="7550" spans="5:8" x14ac:dyDescent="0.2">
      <c r="E7550" s="95"/>
      <c r="F7550" s="95"/>
      <c r="G7550" s="95"/>
      <c r="H7550" s="95"/>
    </row>
    <row r="7551" spans="5:8" x14ac:dyDescent="0.2">
      <c r="E7551" s="95"/>
      <c r="F7551" s="95"/>
      <c r="G7551" s="95"/>
      <c r="H7551" s="95"/>
    </row>
    <row r="7552" spans="5:8" x14ac:dyDescent="0.2">
      <c r="E7552" s="95"/>
      <c r="F7552" s="95"/>
      <c r="G7552" s="95"/>
      <c r="H7552" s="95"/>
    </row>
    <row r="7553" spans="5:8" x14ac:dyDescent="0.2">
      <c r="E7553" s="95"/>
      <c r="F7553" s="95"/>
      <c r="G7553" s="95"/>
      <c r="H7553" s="95"/>
    </row>
    <row r="7554" spans="5:8" x14ac:dyDescent="0.2">
      <c r="E7554" s="95"/>
      <c r="F7554" s="95"/>
      <c r="G7554" s="95"/>
      <c r="H7554" s="95"/>
    </row>
    <row r="7555" spans="5:8" x14ac:dyDescent="0.2">
      <c r="E7555" s="95"/>
      <c r="F7555" s="95"/>
      <c r="G7555" s="95"/>
      <c r="H7555" s="95"/>
    </row>
    <row r="7556" spans="5:8" x14ac:dyDescent="0.2">
      <c r="E7556" s="95"/>
      <c r="F7556" s="95"/>
      <c r="G7556" s="95"/>
      <c r="H7556" s="95"/>
    </row>
    <row r="7557" spans="5:8" x14ac:dyDescent="0.2">
      <c r="E7557" s="95"/>
      <c r="F7557" s="95"/>
      <c r="G7557" s="95"/>
      <c r="H7557" s="95"/>
    </row>
    <row r="7558" spans="5:8" x14ac:dyDescent="0.2">
      <c r="E7558" s="95"/>
      <c r="F7558" s="95"/>
      <c r="G7558" s="95"/>
      <c r="H7558" s="95"/>
    </row>
    <row r="7559" spans="5:8" x14ac:dyDescent="0.2">
      <c r="E7559" s="95"/>
      <c r="F7559" s="95"/>
      <c r="G7559" s="95"/>
      <c r="H7559" s="95"/>
    </row>
    <row r="7560" spans="5:8" x14ac:dyDescent="0.2">
      <c r="E7560" s="95"/>
      <c r="F7560" s="95"/>
      <c r="G7560" s="95"/>
      <c r="H7560" s="95"/>
    </row>
    <row r="7561" spans="5:8" x14ac:dyDescent="0.2">
      <c r="E7561" s="95"/>
      <c r="F7561" s="95"/>
      <c r="G7561" s="95"/>
      <c r="H7561" s="95"/>
    </row>
    <row r="7562" spans="5:8" x14ac:dyDescent="0.2">
      <c r="E7562" s="95"/>
      <c r="F7562" s="95"/>
      <c r="G7562" s="95"/>
      <c r="H7562" s="95"/>
    </row>
    <row r="7563" spans="5:8" x14ac:dyDescent="0.2">
      <c r="E7563" s="95"/>
      <c r="F7563" s="95"/>
      <c r="G7563" s="95"/>
      <c r="H7563" s="95"/>
    </row>
    <row r="7564" spans="5:8" x14ac:dyDescent="0.2">
      <c r="E7564" s="95"/>
      <c r="F7564" s="95"/>
      <c r="G7564" s="95"/>
      <c r="H7564" s="95"/>
    </row>
    <row r="7565" spans="5:8" x14ac:dyDescent="0.2">
      <c r="E7565" s="95"/>
      <c r="F7565" s="95"/>
      <c r="G7565" s="95"/>
      <c r="H7565" s="95"/>
    </row>
    <row r="7566" spans="5:8" x14ac:dyDescent="0.2">
      <c r="E7566" s="95"/>
      <c r="F7566" s="95"/>
      <c r="G7566" s="95"/>
      <c r="H7566" s="95"/>
    </row>
    <row r="7567" spans="5:8" x14ac:dyDescent="0.2">
      <c r="E7567" s="95"/>
      <c r="F7567" s="95"/>
      <c r="G7567" s="95"/>
      <c r="H7567" s="95"/>
    </row>
    <row r="7568" spans="5:8" x14ac:dyDescent="0.2">
      <c r="E7568" s="95"/>
      <c r="F7568" s="95"/>
      <c r="G7568" s="95"/>
      <c r="H7568" s="95"/>
    </row>
    <row r="7569" spans="5:8" x14ac:dyDescent="0.2">
      <c r="E7569" s="95"/>
      <c r="F7569" s="95"/>
      <c r="G7569" s="95"/>
      <c r="H7569" s="95"/>
    </row>
    <row r="7570" spans="5:8" x14ac:dyDescent="0.2">
      <c r="E7570" s="95"/>
      <c r="F7570" s="95"/>
      <c r="G7570" s="95"/>
      <c r="H7570" s="95"/>
    </row>
    <row r="7571" spans="5:8" x14ac:dyDescent="0.2">
      <c r="E7571" s="95"/>
      <c r="F7571" s="95"/>
      <c r="G7571" s="95"/>
      <c r="H7571" s="95"/>
    </row>
    <row r="7572" spans="5:8" x14ac:dyDescent="0.2">
      <c r="E7572" s="95"/>
      <c r="F7572" s="95"/>
      <c r="G7572" s="95"/>
      <c r="H7572" s="95"/>
    </row>
    <row r="7573" spans="5:8" x14ac:dyDescent="0.2">
      <c r="E7573" s="95"/>
      <c r="F7573" s="95"/>
      <c r="G7573" s="95"/>
      <c r="H7573" s="95"/>
    </row>
    <row r="7574" spans="5:8" x14ac:dyDescent="0.2">
      <c r="E7574" s="95"/>
      <c r="F7574" s="95"/>
      <c r="G7574" s="95"/>
      <c r="H7574" s="95"/>
    </row>
    <row r="7575" spans="5:8" x14ac:dyDescent="0.2">
      <c r="E7575" s="95"/>
      <c r="F7575" s="95"/>
      <c r="G7575" s="95"/>
      <c r="H7575" s="95"/>
    </row>
    <row r="7576" spans="5:8" x14ac:dyDescent="0.2">
      <c r="E7576" s="95"/>
      <c r="F7576" s="95"/>
      <c r="G7576" s="95"/>
      <c r="H7576" s="95"/>
    </row>
    <row r="7577" spans="5:8" x14ac:dyDescent="0.2">
      <c r="E7577" s="95"/>
      <c r="F7577" s="95"/>
      <c r="G7577" s="95"/>
      <c r="H7577" s="95"/>
    </row>
    <row r="7578" spans="5:8" x14ac:dyDescent="0.2">
      <c r="E7578" s="95"/>
      <c r="F7578" s="95"/>
      <c r="G7578" s="95"/>
      <c r="H7578" s="95"/>
    </row>
    <row r="7579" spans="5:8" x14ac:dyDescent="0.2">
      <c r="E7579" s="95"/>
      <c r="F7579" s="95"/>
      <c r="G7579" s="95"/>
      <c r="H7579" s="95"/>
    </row>
    <row r="7580" spans="5:8" x14ac:dyDescent="0.2">
      <c r="E7580" s="95"/>
      <c r="F7580" s="95"/>
      <c r="G7580" s="95"/>
      <c r="H7580" s="95"/>
    </row>
    <row r="7581" spans="5:8" x14ac:dyDescent="0.2">
      <c r="E7581" s="95"/>
      <c r="F7581" s="95"/>
      <c r="G7581" s="95"/>
      <c r="H7581" s="95"/>
    </row>
    <row r="7582" spans="5:8" x14ac:dyDescent="0.2">
      <c r="E7582" s="95"/>
      <c r="F7582" s="95"/>
      <c r="G7582" s="95"/>
      <c r="H7582" s="95"/>
    </row>
    <row r="7583" spans="5:8" x14ac:dyDescent="0.2">
      <c r="E7583" s="95"/>
      <c r="F7583" s="95"/>
      <c r="G7583" s="95"/>
      <c r="H7583" s="95"/>
    </row>
    <row r="7584" spans="5:8" x14ac:dyDescent="0.2">
      <c r="E7584" s="95"/>
      <c r="F7584" s="95"/>
      <c r="G7584" s="95"/>
      <c r="H7584" s="95"/>
    </row>
    <row r="7585" spans="5:8" x14ac:dyDescent="0.2">
      <c r="E7585" s="95"/>
      <c r="F7585" s="95"/>
      <c r="G7585" s="95"/>
      <c r="H7585" s="95"/>
    </row>
    <row r="7586" spans="5:8" x14ac:dyDescent="0.2">
      <c r="E7586" s="95"/>
      <c r="F7586" s="95"/>
      <c r="G7586" s="95"/>
      <c r="H7586" s="95"/>
    </row>
    <row r="7587" spans="5:8" x14ac:dyDescent="0.2">
      <c r="E7587" s="95"/>
      <c r="F7587" s="95"/>
      <c r="G7587" s="95"/>
      <c r="H7587" s="95"/>
    </row>
    <row r="7588" spans="5:8" x14ac:dyDescent="0.2">
      <c r="E7588" s="95"/>
      <c r="F7588" s="95"/>
      <c r="G7588" s="95"/>
      <c r="H7588" s="95"/>
    </row>
    <row r="7589" spans="5:8" x14ac:dyDescent="0.2">
      <c r="E7589" s="95"/>
      <c r="F7589" s="95"/>
      <c r="G7589" s="95"/>
      <c r="H7589" s="95"/>
    </row>
    <row r="7590" spans="5:8" x14ac:dyDescent="0.2">
      <c r="E7590" s="95"/>
      <c r="F7590" s="95"/>
      <c r="G7590" s="95"/>
      <c r="H7590" s="95"/>
    </row>
    <row r="7591" spans="5:8" x14ac:dyDescent="0.2">
      <c r="E7591" s="95"/>
      <c r="F7591" s="95"/>
      <c r="G7591" s="95"/>
      <c r="H7591" s="95"/>
    </row>
    <row r="7592" spans="5:8" x14ac:dyDescent="0.2">
      <c r="E7592" s="95"/>
      <c r="F7592" s="95"/>
      <c r="G7592" s="95"/>
      <c r="H7592" s="95"/>
    </row>
    <row r="7593" spans="5:8" x14ac:dyDescent="0.2">
      <c r="E7593" s="95"/>
      <c r="F7593" s="95"/>
      <c r="G7593" s="95"/>
      <c r="H7593" s="95"/>
    </row>
    <row r="7594" spans="5:8" x14ac:dyDescent="0.2">
      <c r="E7594" s="95"/>
      <c r="F7594" s="95"/>
      <c r="G7594" s="95"/>
      <c r="H7594" s="95"/>
    </row>
    <row r="7595" spans="5:8" x14ac:dyDescent="0.2">
      <c r="E7595" s="95"/>
      <c r="F7595" s="95"/>
      <c r="G7595" s="95"/>
      <c r="H7595" s="95"/>
    </row>
    <row r="7596" spans="5:8" x14ac:dyDescent="0.2">
      <c r="E7596" s="95"/>
      <c r="F7596" s="95"/>
      <c r="G7596" s="95"/>
      <c r="H7596" s="95"/>
    </row>
    <row r="7597" spans="5:8" x14ac:dyDescent="0.2">
      <c r="E7597" s="95"/>
      <c r="F7597" s="95"/>
      <c r="G7597" s="95"/>
      <c r="H7597" s="95"/>
    </row>
    <row r="7598" spans="5:8" x14ac:dyDescent="0.2">
      <c r="E7598" s="95"/>
      <c r="F7598" s="95"/>
      <c r="G7598" s="95"/>
      <c r="H7598" s="95"/>
    </row>
    <row r="7599" spans="5:8" x14ac:dyDescent="0.2">
      <c r="E7599" s="95"/>
      <c r="F7599" s="95"/>
      <c r="G7599" s="95"/>
      <c r="H7599" s="95"/>
    </row>
    <row r="7600" spans="5:8" x14ac:dyDescent="0.2">
      <c r="E7600" s="95"/>
      <c r="F7600" s="95"/>
      <c r="G7600" s="95"/>
      <c r="H7600" s="95"/>
    </row>
    <row r="7601" spans="5:8" x14ac:dyDescent="0.2">
      <c r="E7601" s="95"/>
      <c r="F7601" s="95"/>
      <c r="G7601" s="95"/>
      <c r="H7601" s="95"/>
    </row>
    <row r="7602" spans="5:8" x14ac:dyDescent="0.2">
      <c r="E7602" s="95"/>
      <c r="F7602" s="95"/>
      <c r="G7602" s="95"/>
      <c r="H7602" s="95"/>
    </row>
    <row r="7603" spans="5:8" x14ac:dyDescent="0.2">
      <c r="E7603" s="95"/>
      <c r="F7603" s="95"/>
      <c r="G7603" s="95"/>
      <c r="H7603" s="95"/>
    </row>
    <row r="7604" spans="5:8" x14ac:dyDescent="0.2">
      <c r="E7604" s="95"/>
      <c r="F7604" s="95"/>
      <c r="G7604" s="95"/>
      <c r="H7604" s="95"/>
    </row>
    <row r="7605" spans="5:8" x14ac:dyDescent="0.2">
      <c r="E7605" s="95"/>
      <c r="F7605" s="95"/>
      <c r="G7605" s="95"/>
      <c r="H7605" s="95"/>
    </row>
    <row r="7606" spans="5:8" x14ac:dyDescent="0.2">
      <c r="E7606" s="95"/>
      <c r="F7606" s="95"/>
      <c r="G7606" s="95"/>
      <c r="H7606" s="95"/>
    </row>
    <row r="7607" spans="5:8" x14ac:dyDescent="0.2">
      <c r="E7607" s="95"/>
      <c r="F7607" s="95"/>
      <c r="G7607" s="95"/>
      <c r="H7607" s="95"/>
    </row>
    <row r="7608" spans="5:8" x14ac:dyDescent="0.2">
      <c r="E7608" s="95"/>
      <c r="F7608" s="95"/>
      <c r="G7608" s="95"/>
      <c r="H7608" s="95"/>
    </row>
    <row r="7609" spans="5:8" x14ac:dyDescent="0.2">
      <c r="E7609" s="95"/>
      <c r="F7609" s="95"/>
      <c r="G7609" s="95"/>
      <c r="H7609" s="95"/>
    </row>
    <row r="7610" spans="5:8" x14ac:dyDescent="0.2">
      <c r="E7610" s="95"/>
      <c r="F7610" s="95"/>
      <c r="G7610" s="95"/>
      <c r="H7610" s="95"/>
    </row>
    <row r="7611" spans="5:8" x14ac:dyDescent="0.2">
      <c r="E7611" s="95"/>
      <c r="F7611" s="95"/>
      <c r="G7611" s="95"/>
      <c r="H7611" s="95"/>
    </row>
    <row r="7612" spans="5:8" x14ac:dyDescent="0.2">
      <c r="E7612" s="95"/>
      <c r="F7612" s="95"/>
      <c r="G7612" s="95"/>
      <c r="H7612" s="95"/>
    </row>
    <row r="7613" spans="5:8" x14ac:dyDescent="0.2">
      <c r="E7613" s="95"/>
      <c r="F7613" s="95"/>
      <c r="G7613" s="95"/>
      <c r="H7613" s="95"/>
    </row>
    <row r="7614" spans="5:8" x14ac:dyDescent="0.2">
      <c r="E7614" s="95"/>
      <c r="F7614" s="95"/>
      <c r="G7614" s="95"/>
      <c r="H7614" s="95"/>
    </row>
    <row r="7615" spans="5:8" x14ac:dyDescent="0.2">
      <c r="E7615" s="95"/>
      <c r="F7615" s="95"/>
      <c r="G7615" s="95"/>
      <c r="H7615" s="95"/>
    </row>
    <row r="7616" spans="5:8" x14ac:dyDescent="0.2">
      <c r="E7616" s="95"/>
      <c r="F7616" s="95"/>
      <c r="G7616" s="95"/>
      <c r="H7616" s="95"/>
    </row>
    <row r="7617" spans="5:8" x14ac:dyDescent="0.2">
      <c r="E7617" s="95"/>
      <c r="F7617" s="95"/>
      <c r="G7617" s="95"/>
      <c r="H7617" s="95"/>
    </row>
    <row r="7618" spans="5:8" x14ac:dyDescent="0.2">
      <c r="E7618" s="95"/>
      <c r="F7618" s="95"/>
      <c r="G7618" s="95"/>
      <c r="H7618" s="95"/>
    </row>
    <row r="7619" spans="5:8" x14ac:dyDescent="0.2">
      <c r="E7619" s="95"/>
      <c r="F7619" s="95"/>
      <c r="G7619" s="95"/>
      <c r="H7619" s="95"/>
    </row>
    <row r="7620" spans="5:8" x14ac:dyDescent="0.2">
      <c r="E7620" s="95"/>
      <c r="F7620" s="95"/>
      <c r="G7620" s="95"/>
      <c r="H7620" s="95"/>
    </row>
    <row r="7621" spans="5:8" x14ac:dyDescent="0.2">
      <c r="E7621" s="95"/>
      <c r="F7621" s="95"/>
      <c r="G7621" s="95"/>
      <c r="H7621" s="95"/>
    </row>
    <row r="7622" spans="5:8" x14ac:dyDescent="0.2">
      <c r="E7622" s="95"/>
      <c r="F7622" s="95"/>
      <c r="G7622" s="95"/>
      <c r="H7622" s="95"/>
    </row>
    <row r="7623" spans="5:8" x14ac:dyDescent="0.2">
      <c r="E7623" s="95"/>
      <c r="F7623" s="95"/>
      <c r="G7623" s="95"/>
      <c r="H7623" s="95"/>
    </row>
    <row r="7624" spans="5:8" x14ac:dyDescent="0.2">
      <c r="E7624" s="95"/>
      <c r="F7624" s="95"/>
      <c r="G7624" s="95"/>
      <c r="H7624" s="95"/>
    </row>
    <row r="7625" spans="5:8" x14ac:dyDescent="0.2">
      <c r="E7625" s="95"/>
      <c r="F7625" s="95"/>
      <c r="G7625" s="95"/>
      <c r="H7625" s="95"/>
    </row>
    <row r="7626" spans="5:8" x14ac:dyDescent="0.2">
      <c r="E7626" s="95"/>
      <c r="F7626" s="95"/>
      <c r="G7626" s="95"/>
      <c r="H7626" s="95"/>
    </row>
    <row r="7627" spans="5:8" x14ac:dyDescent="0.2">
      <c r="E7627" s="95"/>
      <c r="F7627" s="95"/>
      <c r="G7627" s="95"/>
      <c r="H7627" s="95"/>
    </row>
    <row r="7628" spans="5:8" x14ac:dyDescent="0.2">
      <c r="E7628" s="95"/>
      <c r="F7628" s="95"/>
      <c r="G7628" s="95"/>
      <c r="H7628" s="95"/>
    </row>
    <row r="7629" spans="5:8" x14ac:dyDescent="0.2">
      <c r="E7629" s="95"/>
      <c r="F7629" s="95"/>
      <c r="G7629" s="95"/>
      <c r="H7629" s="95"/>
    </row>
    <row r="7630" spans="5:8" x14ac:dyDescent="0.2">
      <c r="E7630" s="95"/>
      <c r="F7630" s="95"/>
      <c r="G7630" s="95"/>
      <c r="H7630" s="95"/>
    </row>
    <row r="7631" spans="5:8" x14ac:dyDescent="0.2">
      <c r="E7631" s="95"/>
      <c r="F7631" s="95"/>
      <c r="G7631" s="95"/>
      <c r="H7631" s="95"/>
    </row>
    <row r="7632" spans="5:8" x14ac:dyDescent="0.2">
      <c r="E7632" s="95"/>
      <c r="F7632" s="95"/>
      <c r="G7632" s="95"/>
      <c r="H7632" s="95"/>
    </row>
    <row r="7633" spans="5:8" x14ac:dyDescent="0.2">
      <c r="E7633" s="95"/>
      <c r="F7633" s="95"/>
      <c r="G7633" s="95"/>
      <c r="H7633" s="95"/>
    </row>
    <row r="7634" spans="5:8" x14ac:dyDescent="0.2">
      <c r="E7634" s="95"/>
      <c r="F7634" s="95"/>
      <c r="G7634" s="95"/>
      <c r="H7634" s="95"/>
    </row>
    <row r="7635" spans="5:8" x14ac:dyDescent="0.2">
      <c r="E7635" s="95"/>
      <c r="F7635" s="95"/>
      <c r="G7635" s="95"/>
      <c r="H7635" s="95"/>
    </row>
    <row r="7636" spans="5:8" x14ac:dyDescent="0.2">
      <c r="E7636" s="95"/>
      <c r="F7636" s="95"/>
      <c r="G7636" s="95"/>
      <c r="H7636" s="95"/>
    </row>
    <row r="7637" spans="5:8" x14ac:dyDescent="0.2">
      <c r="E7637" s="95"/>
      <c r="F7637" s="95"/>
      <c r="G7637" s="95"/>
      <c r="H7637" s="95"/>
    </row>
    <row r="7638" spans="5:8" x14ac:dyDescent="0.2">
      <c r="E7638" s="95"/>
      <c r="F7638" s="95"/>
      <c r="G7638" s="95"/>
      <c r="H7638" s="95"/>
    </row>
    <row r="7639" spans="5:8" x14ac:dyDescent="0.2">
      <c r="E7639" s="95"/>
      <c r="F7639" s="95"/>
      <c r="G7639" s="95"/>
      <c r="H7639" s="95"/>
    </row>
    <row r="7640" spans="5:8" x14ac:dyDescent="0.2">
      <c r="E7640" s="95"/>
      <c r="F7640" s="95"/>
      <c r="G7640" s="95"/>
      <c r="H7640" s="95"/>
    </row>
    <row r="7641" spans="5:8" x14ac:dyDescent="0.2">
      <c r="E7641" s="95"/>
      <c r="F7641" s="95"/>
      <c r="G7641" s="95"/>
      <c r="H7641" s="95"/>
    </row>
    <row r="7642" spans="5:8" x14ac:dyDescent="0.2">
      <c r="E7642" s="95"/>
      <c r="F7642" s="95"/>
      <c r="G7642" s="95"/>
      <c r="H7642" s="95"/>
    </row>
    <row r="7643" spans="5:8" x14ac:dyDescent="0.2">
      <c r="E7643" s="95"/>
      <c r="F7643" s="95"/>
      <c r="G7643" s="95"/>
      <c r="H7643" s="95"/>
    </row>
    <row r="7644" spans="5:8" x14ac:dyDescent="0.2">
      <c r="E7644" s="95"/>
      <c r="F7644" s="95"/>
      <c r="G7644" s="95"/>
      <c r="H7644" s="95"/>
    </row>
    <row r="7645" spans="5:8" x14ac:dyDescent="0.2">
      <c r="E7645" s="95"/>
      <c r="F7645" s="95"/>
      <c r="G7645" s="95"/>
      <c r="H7645" s="95"/>
    </row>
    <row r="7646" spans="5:8" x14ac:dyDescent="0.2">
      <c r="E7646" s="95"/>
      <c r="F7646" s="95"/>
      <c r="G7646" s="95"/>
      <c r="H7646" s="95"/>
    </row>
    <row r="7647" spans="5:8" x14ac:dyDescent="0.2">
      <c r="E7647" s="95"/>
      <c r="F7647" s="95"/>
      <c r="G7647" s="95"/>
      <c r="H7647" s="95"/>
    </row>
    <row r="7648" spans="5:8" x14ac:dyDescent="0.2">
      <c r="E7648" s="95"/>
      <c r="F7648" s="95"/>
      <c r="G7648" s="95"/>
      <c r="H7648" s="95"/>
    </row>
    <row r="7649" spans="5:8" x14ac:dyDescent="0.2">
      <c r="E7649" s="95"/>
      <c r="F7649" s="95"/>
      <c r="G7649" s="95"/>
      <c r="H7649" s="95"/>
    </row>
    <row r="7650" spans="5:8" x14ac:dyDescent="0.2">
      <c r="E7650" s="95"/>
      <c r="F7650" s="95"/>
      <c r="G7650" s="95"/>
      <c r="H7650" s="95"/>
    </row>
    <row r="7651" spans="5:8" x14ac:dyDescent="0.2">
      <c r="E7651" s="95"/>
      <c r="F7651" s="95"/>
      <c r="G7651" s="95"/>
      <c r="H7651" s="95"/>
    </row>
    <row r="7652" spans="5:8" x14ac:dyDescent="0.2">
      <c r="E7652" s="95"/>
      <c r="F7652" s="95"/>
      <c r="G7652" s="95"/>
      <c r="H7652" s="95"/>
    </row>
    <row r="7653" spans="5:8" x14ac:dyDescent="0.2">
      <c r="E7653" s="95"/>
      <c r="F7653" s="95"/>
      <c r="G7653" s="95"/>
      <c r="H7653" s="95"/>
    </row>
    <row r="7654" spans="5:8" x14ac:dyDescent="0.2">
      <c r="E7654" s="95"/>
      <c r="F7654" s="95"/>
      <c r="G7654" s="95"/>
      <c r="H7654" s="95"/>
    </row>
    <row r="7655" spans="5:8" x14ac:dyDescent="0.2">
      <c r="E7655" s="95"/>
      <c r="F7655" s="95"/>
      <c r="G7655" s="95"/>
      <c r="H7655" s="95"/>
    </row>
    <row r="7656" spans="5:8" x14ac:dyDescent="0.2">
      <c r="E7656" s="95"/>
      <c r="F7656" s="95"/>
      <c r="G7656" s="95"/>
      <c r="H7656" s="95"/>
    </row>
    <row r="7657" spans="5:8" x14ac:dyDescent="0.2">
      <c r="E7657" s="95"/>
      <c r="F7657" s="95"/>
      <c r="G7657" s="95"/>
      <c r="H7657" s="95"/>
    </row>
    <row r="7658" spans="5:8" x14ac:dyDescent="0.2">
      <c r="E7658" s="95"/>
      <c r="F7658" s="95"/>
      <c r="G7658" s="95"/>
      <c r="H7658" s="95"/>
    </row>
    <row r="7659" spans="5:8" x14ac:dyDescent="0.2">
      <c r="E7659" s="95"/>
      <c r="F7659" s="95"/>
      <c r="G7659" s="95"/>
      <c r="H7659" s="95"/>
    </row>
    <row r="7660" spans="5:8" x14ac:dyDescent="0.2">
      <c r="E7660" s="95"/>
      <c r="F7660" s="95"/>
      <c r="G7660" s="95"/>
      <c r="H7660" s="95"/>
    </row>
    <row r="7661" spans="5:8" x14ac:dyDescent="0.2">
      <c r="E7661" s="95"/>
      <c r="F7661" s="95"/>
      <c r="G7661" s="95"/>
      <c r="H7661" s="95"/>
    </row>
    <row r="7662" spans="5:8" x14ac:dyDescent="0.2">
      <c r="E7662" s="95"/>
      <c r="F7662" s="95"/>
      <c r="G7662" s="95"/>
      <c r="H7662" s="95"/>
    </row>
    <row r="7663" spans="5:8" x14ac:dyDescent="0.2">
      <c r="E7663" s="95"/>
      <c r="F7663" s="95"/>
      <c r="G7663" s="95"/>
      <c r="H7663" s="95"/>
    </row>
    <row r="7664" spans="5:8" x14ac:dyDescent="0.2">
      <c r="E7664" s="95"/>
      <c r="F7664" s="95"/>
      <c r="G7664" s="95"/>
      <c r="H7664" s="95"/>
    </row>
    <row r="7665" spans="5:8" x14ac:dyDescent="0.2">
      <c r="E7665" s="95"/>
      <c r="F7665" s="95"/>
      <c r="G7665" s="95"/>
      <c r="H7665" s="95"/>
    </row>
    <row r="7666" spans="5:8" x14ac:dyDescent="0.2">
      <c r="E7666" s="95"/>
      <c r="F7666" s="95"/>
      <c r="G7666" s="95"/>
      <c r="H7666" s="95"/>
    </row>
    <row r="7667" spans="5:8" x14ac:dyDescent="0.2">
      <c r="E7667" s="95"/>
      <c r="F7667" s="95"/>
      <c r="G7667" s="95"/>
      <c r="H7667" s="95"/>
    </row>
    <row r="7668" spans="5:8" x14ac:dyDescent="0.2">
      <c r="E7668" s="95"/>
      <c r="F7668" s="95"/>
      <c r="G7668" s="95"/>
      <c r="H7668" s="95"/>
    </row>
    <row r="7669" spans="5:8" x14ac:dyDescent="0.2">
      <c r="E7669" s="95"/>
      <c r="F7669" s="95"/>
      <c r="G7669" s="95"/>
      <c r="H7669" s="95"/>
    </row>
    <row r="7670" spans="5:8" x14ac:dyDescent="0.2">
      <c r="E7670" s="95"/>
      <c r="F7670" s="95"/>
      <c r="G7670" s="95"/>
      <c r="H7670" s="95"/>
    </row>
    <row r="7671" spans="5:8" x14ac:dyDescent="0.2">
      <c r="E7671" s="95"/>
      <c r="F7671" s="95"/>
      <c r="G7671" s="95"/>
      <c r="H7671" s="95"/>
    </row>
    <row r="7672" spans="5:8" x14ac:dyDescent="0.2">
      <c r="E7672" s="95"/>
      <c r="F7672" s="95"/>
      <c r="G7672" s="95"/>
      <c r="H7672" s="95"/>
    </row>
    <row r="7673" spans="5:8" x14ac:dyDescent="0.2">
      <c r="E7673" s="95"/>
      <c r="F7673" s="95"/>
      <c r="G7673" s="95"/>
      <c r="H7673" s="95"/>
    </row>
    <row r="7674" spans="5:8" x14ac:dyDescent="0.2">
      <c r="E7674" s="95"/>
      <c r="F7674" s="95"/>
      <c r="G7674" s="95"/>
      <c r="H7674" s="95"/>
    </row>
    <row r="7675" spans="5:8" x14ac:dyDescent="0.2">
      <c r="E7675" s="95"/>
      <c r="F7675" s="95"/>
      <c r="G7675" s="95"/>
      <c r="H7675" s="95"/>
    </row>
    <row r="7676" spans="5:8" x14ac:dyDescent="0.2">
      <c r="E7676" s="95"/>
      <c r="F7676" s="95"/>
      <c r="G7676" s="95"/>
      <c r="H7676" s="95"/>
    </row>
    <row r="7677" spans="5:8" x14ac:dyDescent="0.2">
      <c r="E7677" s="95"/>
      <c r="F7677" s="95"/>
      <c r="G7677" s="95"/>
      <c r="H7677" s="95"/>
    </row>
    <row r="7678" spans="5:8" x14ac:dyDescent="0.2">
      <c r="E7678" s="95"/>
      <c r="F7678" s="95"/>
      <c r="G7678" s="95"/>
      <c r="H7678" s="95"/>
    </row>
    <row r="7679" spans="5:8" x14ac:dyDescent="0.2">
      <c r="E7679" s="95"/>
      <c r="F7679" s="95"/>
      <c r="G7679" s="95"/>
      <c r="H7679" s="95"/>
    </row>
    <row r="7680" spans="5:8" x14ac:dyDescent="0.2">
      <c r="E7680" s="95"/>
      <c r="F7680" s="95"/>
      <c r="G7680" s="95"/>
      <c r="H7680" s="95"/>
    </row>
    <row r="7681" spans="5:8" x14ac:dyDescent="0.2">
      <c r="E7681" s="95"/>
      <c r="F7681" s="95"/>
      <c r="G7681" s="95"/>
      <c r="H7681" s="95"/>
    </row>
    <row r="7682" spans="5:8" x14ac:dyDescent="0.2">
      <c r="E7682" s="95"/>
      <c r="F7682" s="95"/>
      <c r="G7682" s="95"/>
      <c r="H7682" s="95"/>
    </row>
    <row r="7683" spans="5:8" x14ac:dyDescent="0.2">
      <c r="E7683" s="95"/>
      <c r="F7683" s="95"/>
      <c r="G7683" s="95"/>
      <c r="H7683" s="95"/>
    </row>
    <row r="7684" spans="5:8" x14ac:dyDescent="0.2">
      <c r="E7684" s="95"/>
      <c r="F7684" s="95"/>
      <c r="G7684" s="95"/>
      <c r="H7684" s="95"/>
    </row>
    <row r="7685" spans="5:8" x14ac:dyDescent="0.2">
      <c r="E7685" s="95"/>
      <c r="F7685" s="95"/>
      <c r="G7685" s="95"/>
      <c r="H7685" s="95"/>
    </row>
    <row r="7686" spans="5:8" x14ac:dyDescent="0.2">
      <c r="E7686" s="95"/>
      <c r="F7686" s="95"/>
      <c r="G7686" s="95"/>
      <c r="H7686" s="95"/>
    </row>
    <row r="7687" spans="5:8" x14ac:dyDescent="0.2">
      <c r="E7687" s="95"/>
      <c r="F7687" s="95"/>
      <c r="G7687" s="95"/>
      <c r="H7687" s="95"/>
    </row>
    <row r="7688" spans="5:8" x14ac:dyDescent="0.2">
      <c r="E7688" s="95"/>
      <c r="F7688" s="95"/>
      <c r="G7688" s="95"/>
      <c r="H7688" s="95"/>
    </row>
    <row r="7689" spans="5:8" x14ac:dyDescent="0.2">
      <c r="E7689" s="95"/>
      <c r="F7689" s="95"/>
      <c r="G7689" s="95"/>
      <c r="H7689" s="95"/>
    </row>
    <row r="7690" spans="5:8" x14ac:dyDescent="0.2">
      <c r="E7690" s="95"/>
      <c r="F7690" s="95"/>
      <c r="G7690" s="95"/>
      <c r="H7690" s="95"/>
    </row>
    <row r="7691" spans="5:8" x14ac:dyDescent="0.2">
      <c r="E7691" s="95"/>
      <c r="F7691" s="95"/>
      <c r="G7691" s="95"/>
      <c r="H7691" s="95"/>
    </row>
    <row r="7692" spans="5:8" x14ac:dyDescent="0.2">
      <c r="E7692" s="95"/>
      <c r="F7692" s="95"/>
      <c r="G7692" s="95"/>
      <c r="H7692" s="95"/>
    </row>
    <row r="7693" spans="5:8" x14ac:dyDescent="0.2">
      <c r="E7693" s="95"/>
      <c r="F7693" s="95"/>
      <c r="G7693" s="95"/>
      <c r="H7693" s="95"/>
    </row>
    <row r="7694" spans="5:8" x14ac:dyDescent="0.2">
      <c r="E7694" s="95"/>
      <c r="F7694" s="95"/>
      <c r="G7694" s="95"/>
      <c r="H7694" s="95"/>
    </row>
    <row r="7695" spans="5:8" x14ac:dyDescent="0.2">
      <c r="E7695" s="95"/>
      <c r="F7695" s="95"/>
      <c r="G7695" s="95"/>
      <c r="H7695" s="95"/>
    </row>
    <row r="7696" spans="5:8" x14ac:dyDescent="0.2">
      <c r="E7696" s="95"/>
      <c r="F7696" s="95"/>
      <c r="G7696" s="95"/>
      <c r="H7696" s="95"/>
    </row>
    <row r="7697" spans="5:8" x14ac:dyDescent="0.2">
      <c r="E7697" s="95"/>
      <c r="F7697" s="95"/>
      <c r="G7697" s="95"/>
      <c r="H7697" s="95"/>
    </row>
    <row r="7698" spans="5:8" x14ac:dyDescent="0.2">
      <c r="E7698" s="95"/>
      <c r="F7698" s="95"/>
      <c r="G7698" s="95"/>
      <c r="H7698" s="95"/>
    </row>
    <row r="7699" spans="5:8" x14ac:dyDescent="0.2">
      <c r="E7699" s="95"/>
      <c r="F7699" s="95"/>
      <c r="G7699" s="95"/>
      <c r="H7699" s="95"/>
    </row>
    <row r="7700" spans="5:8" x14ac:dyDescent="0.2">
      <c r="E7700" s="95"/>
      <c r="F7700" s="95"/>
      <c r="G7700" s="95"/>
      <c r="H7700" s="95"/>
    </row>
    <row r="7701" spans="5:8" x14ac:dyDescent="0.2">
      <c r="E7701" s="95"/>
      <c r="F7701" s="95"/>
      <c r="G7701" s="95"/>
      <c r="H7701" s="95"/>
    </row>
    <row r="7702" spans="5:8" x14ac:dyDescent="0.2">
      <c r="E7702" s="95"/>
      <c r="F7702" s="95"/>
      <c r="G7702" s="95"/>
      <c r="H7702" s="95"/>
    </row>
    <row r="7703" spans="5:8" x14ac:dyDescent="0.2">
      <c r="E7703" s="95"/>
      <c r="F7703" s="95"/>
      <c r="G7703" s="95"/>
      <c r="H7703" s="95"/>
    </row>
    <row r="7704" spans="5:8" x14ac:dyDescent="0.2">
      <c r="E7704" s="95"/>
      <c r="F7704" s="95"/>
      <c r="G7704" s="95"/>
      <c r="H7704" s="95"/>
    </row>
    <row r="7705" spans="5:8" x14ac:dyDescent="0.2">
      <c r="E7705" s="95"/>
      <c r="F7705" s="95"/>
      <c r="G7705" s="95"/>
      <c r="H7705" s="95"/>
    </row>
    <row r="7706" spans="5:8" x14ac:dyDescent="0.2">
      <c r="E7706" s="95"/>
      <c r="F7706" s="95"/>
      <c r="G7706" s="95"/>
      <c r="H7706" s="95"/>
    </row>
    <row r="7707" spans="5:8" x14ac:dyDescent="0.2">
      <c r="E7707" s="95"/>
      <c r="F7707" s="95"/>
      <c r="G7707" s="95"/>
      <c r="H7707" s="95"/>
    </row>
    <row r="7708" spans="5:8" x14ac:dyDescent="0.2">
      <c r="E7708" s="95"/>
      <c r="F7708" s="95"/>
      <c r="G7708" s="95"/>
      <c r="H7708" s="95"/>
    </row>
    <row r="7709" spans="5:8" x14ac:dyDescent="0.2">
      <c r="E7709" s="95"/>
      <c r="F7709" s="95"/>
      <c r="G7709" s="95"/>
      <c r="H7709" s="95"/>
    </row>
    <row r="7710" spans="5:8" x14ac:dyDescent="0.2">
      <c r="E7710" s="95"/>
      <c r="F7710" s="95"/>
      <c r="G7710" s="95"/>
      <c r="H7710" s="95"/>
    </row>
    <row r="7711" spans="5:8" x14ac:dyDescent="0.2">
      <c r="E7711" s="95"/>
      <c r="F7711" s="95"/>
      <c r="G7711" s="95"/>
      <c r="H7711" s="95"/>
    </row>
    <row r="7712" spans="5:8" x14ac:dyDescent="0.2">
      <c r="E7712" s="95"/>
      <c r="F7712" s="95"/>
      <c r="G7712" s="95"/>
      <c r="H7712" s="95"/>
    </row>
    <row r="7713" spans="5:8" x14ac:dyDescent="0.2">
      <c r="E7713" s="95"/>
      <c r="F7713" s="95"/>
      <c r="G7713" s="95"/>
      <c r="H7713" s="95"/>
    </row>
    <row r="7714" spans="5:8" x14ac:dyDescent="0.2">
      <c r="E7714" s="95"/>
      <c r="F7714" s="95"/>
      <c r="G7714" s="95"/>
      <c r="H7714" s="95"/>
    </row>
    <row r="7715" spans="5:8" x14ac:dyDescent="0.2">
      <c r="E7715" s="95"/>
      <c r="F7715" s="95"/>
      <c r="G7715" s="95"/>
      <c r="H7715" s="95"/>
    </row>
    <row r="7716" spans="5:8" x14ac:dyDescent="0.2">
      <c r="E7716" s="95"/>
      <c r="F7716" s="95"/>
      <c r="G7716" s="95"/>
      <c r="H7716" s="95"/>
    </row>
    <row r="7717" spans="5:8" x14ac:dyDescent="0.2">
      <c r="E7717" s="95"/>
      <c r="F7717" s="95"/>
      <c r="G7717" s="95"/>
      <c r="H7717" s="95"/>
    </row>
    <row r="7718" spans="5:8" x14ac:dyDescent="0.2">
      <c r="E7718" s="95"/>
      <c r="F7718" s="95"/>
      <c r="G7718" s="95"/>
      <c r="H7718" s="95"/>
    </row>
    <row r="7719" spans="5:8" x14ac:dyDescent="0.2">
      <c r="E7719" s="95"/>
      <c r="F7719" s="95"/>
      <c r="G7719" s="95"/>
      <c r="H7719" s="95"/>
    </row>
    <row r="7720" spans="5:8" x14ac:dyDescent="0.2">
      <c r="E7720" s="95"/>
      <c r="F7720" s="95"/>
      <c r="G7720" s="95"/>
      <c r="H7720" s="95"/>
    </row>
    <row r="7721" spans="5:8" x14ac:dyDescent="0.2">
      <c r="E7721" s="95"/>
      <c r="F7721" s="95"/>
      <c r="G7721" s="95"/>
      <c r="H7721" s="95"/>
    </row>
    <row r="7722" spans="5:8" x14ac:dyDescent="0.2">
      <c r="E7722" s="95"/>
      <c r="F7722" s="95"/>
      <c r="G7722" s="95"/>
      <c r="H7722" s="95"/>
    </row>
    <row r="7723" spans="5:8" x14ac:dyDescent="0.2">
      <c r="E7723" s="95"/>
      <c r="F7723" s="95"/>
      <c r="G7723" s="95"/>
      <c r="H7723" s="95"/>
    </row>
    <row r="7724" spans="5:8" x14ac:dyDescent="0.2">
      <c r="E7724" s="95"/>
      <c r="F7724" s="95"/>
      <c r="G7724" s="95"/>
      <c r="H7724" s="95"/>
    </row>
    <row r="7725" spans="5:8" x14ac:dyDescent="0.2">
      <c r="E7725" s="95"/>
      <c r="F7725" s="95"/>
      <c r="G7725" s="95"/>
      <c r="H7725" s="95"/>
    </row>
    <row r="7726" spans="5:8" x14ac:dyDescent="0.2">
      <c r="E7726" s="95"/>
      <c r="F7726" s="95"/>
      <c r="G7726" s="95"/>
      <c r="H7726" s="95"/>
    </row>
    <row r="7727" spans="5:8" x14ac:dyDescent="0.2">
      <c r="E7727" s="95"/>
      <c r="F7727" s="95"/>
      <c r="G7727" s="95"/>
      <c r="H7727" s="95"/>
    </row>
    <row r="7728" spans="5:8" x14ac:dyDescent="0.2">
      <c r="E7728" s="95"/>
      <c r="F7728" s="95"/>
      <c r="G7728" s="95"/>
      <c r="H7728" s="95"/>
    </row>
    <row r="7729" spans="5:8" x14ac:dyDescent="0.2">
      <c r="E7729" s="95"/>
      <c r="F7729" s="95"/>
      <c r="G7729" s="95"/>
      <c r="H7729" s="95"/>
    </row>
    <row r="7730" spans="5:8" x14ac:dyDescent="0.2">
      <c r="E7730" s="95"/>
      <c r="F7730" s="95"/>
      <c r="G7730" s="95"/>
      <c r="H7730" s="95"/>
    </row>
    <row r="7731" spans="5:8" x14ac:dyDescent="0.2">
      <c r="E7731" s="95"/>
      <c r="F7731" s="95"/>
      <c r="G7731" s="95"/>
      <c r="H7731" s="95"/>
    </row>
    <row r="7732" spans="5:8" x14ac:dyDescent="0.2">
      <c r="E7732" s="95"/>
      <c r="F7732" s="95"/>
      <c r="G7732" s="95"/>
      <c r="H7732" s="95"/>
    </row>
    <row r="7733" spans="5:8" x14ac:dyDescent="0.2">
      <c r="E7733" s="95"/>
      <c r="F7733" s="95"/>
      <c r="G7733" s="95"/>
      <c r="H7733" s="95"/>
    </row>
    <row r="7734" spans="5:8" x14ac:dyDescent="0.2">
      <c r="E7734" s="95"/>
      <c r="F7734" s="95"/>
      <c r="G7734" s="95"/>
      <c r="H7734" s="95"/>
    </row>
    <row r="7735" spans="5:8" x14ac:dyDescent="0.2">
      <c r="E7735" s="95"/>
      <c r="F7735" s="95"/>
      <c r="G7735" s="95"/>
      <c r="H7735" s="95"/>
    </row>
    <row r="7736" spans="5:8" x14ac:dyDescent="0.2">
      <c r="E7736" s="95"/>
      <c r="F7736" s="95"/>
      <c r="G7736" s="95"/>
      <c r="H7736" s="95"/>
    </row>
    <row r="7737" spans="5:8" x14ac:dyDescent="0.2">
      <c r="E7737" s="95"/>
      <c r="F7737" s="95"/>
      <c r="G7737" s="95"/>
      <c r="H7737" s="95"/>
    </row>
    <row r="7738" spans="5:8" x14ac:dyDescent="0.2">
      <c r="E7738" s="95"/>
      <c r="F7738" s="95"/>
      <c r="G7738" s="95"/>
      <c r="H7738" s="95"/>
    </row>
    <row r="7739" spans="5:8" x14ac:dyDescent="0.2">
      <c r="E7739" s="95"/>
      <c r="F7739" s="95"/>
      <c r="G7739" s="95"/>
      <c r="H7739" s="95"/>
    </row>
    <row r="7740" spans="5:8" x14ac:dyDescent="0.2">
      <c r="E7740" s="95"/>
      <c r="F7740" s="95"/>
      <c r="G7740" s="95"/>
      <c r="H7740" s="95"/>
    </row>
    <row r="7741" spans="5:8" x14ac:dyDescent="0.2">
      <c r="E7741" s="95"/>
      <c r="F7741" s="95"/>
      <c r="G7741" s="95"/>
      <c r="H7741" s="95"/>
    </row>
    <row r="7742" spans="5:8" x14ac:dyDescent="0.2">
      <c r="E7742" s="95"/>
      <c r="F7742" s="95"/>
      <c r="G7742" s="95"/>
      <c r="H7742" s="95"/>
    </row>
    <row r="7743" spans="5:8" x14ac:dyDescent="0.2">
      <c r="E7743" s="95"/>
      <c r="F7743" s="95"/>
      <c r="G7743" s="95"/>
      <c r="H7743" s="95"/>
    </row>
    <row r="7744" spans="5:8" x14ac:dyDescent="0.2">
      <c r="E7744" s="95"/>
      <c r="F7744" s="95"/>
      <c r="G7744" s="95"/>
      <c r="H7744" s="95"/>
    </row>
    <row r="7745" spans="5:8" x14ac:dyDescent="0.2">
      <c r="E7745" s="95"/>
      <c r="F7745" s="95"/>
      <c r="G7745" s="95"/>
      <c r="H7745" s="95"/>
    </row>
    <row r="7746" spans="5:8" x14ac:dyDescent="0.2">
      <c r="E7746" s="95"/>
      <c r="F7746" s="95"/>
      <c r="G7746" s="95"/>
      <c r="H7746" s="95"/>
    </row>
    <row r="7747" spans="5:8" x14ac:dyDescent="0.2">
      <c r="E7747" s="95"/>
      <c r="F7747" s="95"/>
      <c r="G7747" s="95"/>
      <c r="H7747" s="95"/>
    </row>
    <row r="7748" spans="5:8" x14ac:dyDescent="0.2">
      <c r="E7748" s="95"/>
      <c r="F7748" s="95"/>
      <c r="G7748" s="95"/>
      <c r="H7748" s="95"/>
    </row>
    <row r="7749" spans="5:8" x14ac:dyDescent="0.2">
      <c r="E7749" s="95"/>
      <c r="F7749" s="95"/>
      <c r="G7749" s="95"/>
      <c r="H7749" s="95"/>
    </row>
    <row r="7750" spans="5:8" x14ac:dyDescent="0.2">
      <c r="E7750" s="95"/>
      <c r="F7750" s="95"/>
      <c r="G7750" s="95"/>
      <c r="H7750" s="95"/>
    </row>
    <row r="7751" spans="5:8" x14ac:dyDescent="0.2">
      <c r="E7751" s="95"/>
      <c r="F7751" s="95"/>
      <c r="G7751" s="95"/>
      <c r="H7751" s="95"/>
    </row>
    <row r="7752" spans="5:8" x14ac:dyDescent="0.2">
      <c r="E7752" s="95"/>
      <c r="F7752" s="95"/>
      <c r="G7752" s="95"/>
      <c r="H7752" s="95"/>
    </row>
    <row r="7753" spans="5:8" x14ac:dyDescent="0.2">
      <c r="E7753" s="95"/>
      <c r="F7753" s="95"/>
      <c r="G7753" s="95"/>
      <c r="H7753" s="95"/>
    </row>
    <row r="7754" spans="5:8" x14ac:dyDescent="0.2">
      <c r="E7754" s="95"/>
      <c r="F7754" s="95"/>
      <c r="G7754" s="95"/>
      <c r="H7754" s="95"/>
    </row>
    <row r="7755" spans="5:8" x14ac:dyDescent="0.2">
      <c r="E7755" s="95"/>
      <c r="F7755" s="95"/>
      <c r="G7755" s="95"/>
      <c r="H7755" s="95"/>
    </row>
    <row r="7756" spans="5:8" x14ac:dyDescent="0.2">
      <c r="E7756" s="95"/>
      <c r="F7756" s="95"/>
      <c r="G7756" s="95"/>
      <c r="H7756" s="95"/>
    </row>
    <row r="7757" spans="5:8" x14ac:dyDescent="0.2">
      <c r="E7757" s="95"/>
      <c r="F7757" s="95"/>
      <c r="G7757" s="95"/>
      <c r="H7757" s="95"/>
    </row>
    <row r="7758" spans="5:8" x14ac:dyDescent="0.2">
      <c r="E7758" s="95"/>
      <c r="F7758" s="95"/>
      <c r="G7758" s="95"/>
      <c r="H7758" s="95"/>
    </row>
    <row r="7759" spans="5:8" x14ac:dyDescent="0.2">
      <c r="E7759" s="95"/>
      <c r="F7759" s="95"/>
      <c r="G7759" s="95"/>
      <c r="H7759" s="95"/>
    </row>
    <row r="7760" spans="5:8" x14ac:dyDescent="0.2">
      <c r="E7760" s="95"/>
      <c r="F7760" s="95"/>
      <c r="G7760" s="95"/>
      <c r="H7760" s="95"/>
    </row>
    <row r="7761" spans="5:8" x14ac:dyDescent="0.2">
      <c r="E7761" s="95"/>
      <c r="F7761" s="95"/>
      <c r="G7761" s="95"/>
      <c r="H7761" s="95"/>
    </row>
    <row r="7762" spans="5:8" x14ac:dyDescent="0.2">
      <c r="E7762" s="95"/>
      <c r="F7762" s="95"/>
      <c r="G7762" s="95"/>
      <c r="H7762" s="95"/>
    </row>
    <row r="7763" spans="5:8" x14ac:dyDescent="0.2">
      <c r="E7763" s="95"/>
      <c r="F7763" s="95"/>
      <c r="G7763" s="95"/>
      <c r="H7763" s="95"/>
    </row>
    <row r="7764" spans="5:8" x14ac:dyDescent="0.2">
      <c r="E7764" s="95"/>
      <c r="F7764" s="95"/>
      <c r="G7764" s="95"/>
      <c r="H7764" s="95"/>
    </row>
    <row r="7765" spans="5:8" x14ac:dyDescent="0.2">
      <c r="E7765" s="95"/>
      <c r="F7765" s="95"/>
      <c r="G7765" s="95"/>
      <c r="H7765" s="95"/>
    </row>
    <row r="7766" spans="5:8" x14ac:dyDescent="0.2">
      <c r="E7766" s="95"/>
      <c r="F7766" s="95"/>
      <c r="G7766" s="95"/>
      <c r="H7766" s="95"/>
    </row>
    <row r="7767" spans="5:8" x14ac:dyDescent="0.2">
      <c r="E7767" s="95"/>
      <c r="F7767" s="95"/>
      <c r="G7767" s="95"/>
      <c r="H7767" s="95"/>
    </row>
    <row r="7768" spans="5:8" x14ac:dyDescent="0.2">
      <c r="E7768" s="95"/>
      <c r="F7768" s="95"/>
      <c r="G7768" s="95"/>
      <c r="H7768" s="95"/>
    </row>
    <row r="7769" spans="5:8" x14ac:dyDescent="0.2">
      <c r="E7769" s="95"/>
      <c r="F7769" s="95"/>
      <c r="G7769" s="95"/>
      <c r="H7769" s="95"/>
    </row>
    <row r="7770" spans="5:8" x14ac:dyDescent="0.2">
      <c r="E7770" s="95"/>
      <c r="F7770" s="95"/>
      <c r="G7770" s="95"/>
      <c r="H7770" s="95"/>
    </row>
    <row r="7771" spans="5:8" x14ac:dyDescent="0.2">
      <c r="E7771" s="95"/>
      <c r="F7771" s="95"/>
      <c r="G7771" s="95"/>
      <c r="H7771" s="95"/>
    </row>
    <row r="7772" spans="5:8" x14ac:dyDescent="0.2">
      <c r="E7772" s="95"/>
      <c r="F7772" s="95"/>
      <c r="G7772" s="95"/>
      <c r="H7772" s="95"/>
    </row>
    <row r="7773" spans="5:8" x14ac:dyDescent="0.2">
      <c r="E7773" s="95"/>
      <c r="F7773" s="95"/>
      <c r="G7773" s="95"/>
      <c r="H7773" s="95"/>
    </row>
    <row r="7774" spans="5:8" x14ac:dyDescent="0.2">
      <c r="E7774" s="95"/>
      <c r="F7774" s="95"/>
      <c r="G7774" s="95"/>
      <c r="H7774" s="95"/>
    </row>
    <row r="7775" spans="5:8" x14ac:dyDescent="0.2">
      <c r="E7775" s="95"/>
      <c r="F7775" s="95"/>
      <c r="G7775" s="95"/>
      <c r="H7775" s="95"/>
    </row>
    <row r="7776" spans="5:8" x14ac:dyDescent="0.2">
      <c r="E7776" s="95"/>
      <c r="F7776" s="95"/>
      <c r="G7776" s="95"/>
      <c r="H7776" s="95"/>
    </row>
    <row r="7777" spans="5:8" x14ac:dyDescent="0.2">
      <c r="E7777" s="95"/>
      <c r="F7777" s="95"/>
      <c r="G7777" s="95"/>
      <c r="H7777" s="95"/>
    </row>
    <row r="7778" spans="5:8" x14ac:dyDescent="0.2">
      <c r="E7778" s="95"/>
      <c r="F7778" s="95"/>
      <c r="G7778" s="95"/>
      <c r="H7778" s="95"/>
    </row>
    <row r="7779" spans="5:8" x14ac:dyDescent="0.2">
      <c r="E7779" s="95"/>
      <c r="F7779" s="95"/>
      <c r="G7779" s="95"/>
      <c r="H7779" s="95"/>
    </row>
    <row r="7780" spans="5:8" x14ac:dyDescent="0.2">
      <c r="E7780" s="95"/>
      <c r="F7780" s="95"/>
      <c r="G7780" s="95"/>
      <c r="H7780" s="95"/>
    </row>
    <row r="7781" spans="5:8" x14ac:dyDescent="0.2">
      <c r="E7781" s="95"/>
      <c r="F7781" s="95"/>
      <c r="G7781" s="95"/>
      <c r="H7781" s="95"/>
    </row>
    <row r="7782" spans="5:8" x14ac:dyDescent="0.2">
      <c r="E7782" s="95"/>
      <c r="F7782" s="95"/>
      <c r="G7782" s="95"/>
      <c r="H7782" s="95"/>
    </row>
    <row r="7783" spans="5:8" x14ac:dyDescent="0.2">
      <c r="E7783" s="95"/>
      <c r="F7783" s="95"/>
      <c r="G7783" s="95"/>
      <c r="H7783" s="95"/>
    </row>
    <row r="7784" spans="5:8" x14ac:dyDescent="0.2">
      <c r="E7784" s="95"/>
      <c r="F7784" s="95"/>
      <c r="G7784" s="95"/>
      <c r="H7784" s="95"/>
    </row>
    <row r="7785" spans="5:8" x14ac:dyDescent="0.2">
      <c r="E7785" s="95"/>
      <c r="F7785" s="95"/>
      <c r="G7785" s="95"/>
      <c r="H7785" s="95"/>
    </row>
    <row r="7786" spans="5:8" x14ac:dyDescent="0.2">
      <c r="E7786" s="95"/>
      <c r="F7786" s="95"/>
      <c r="G7786" s="95"/>
      <c r="H7786" s="95"/>
    </row>
    <row r="7787" spans="5:8" x14ac:dyDescent="0.2">
      <c r="E7787" s="95"/>
      <c r="F7787" s="95"/>
      <c r="G7787" s="95"/>
      <c r="H7787" s="95"/>
    </row>
    <row r="7788" spans="5:8" x14ac:dyDescent="0.2">
      <c r="E7788" s="95"/>
      <c r="F7788" s="95"/>
      <c r="G7788" s="95"/>
      <c r="H7788" s="95"/>
    </row>
    <row r="7789" spans="5:8" x14ac:dyDescent="0.2">
      <c r="E7789" s="95"/>
      <c r="F7789" s="95"/>
      <c r="G7789" s="95"/>
      <c r="H7789" s="95"/>
    </row>
    <row r="7790" spans="5:8" x14ac:dyDescent="0.2">
      <c r="E7790" s="95"/>
      <c r="F7790" s="95"/>
      <c r="G7790" s="95"/>
      <c r="H7790" s="95"/>
    </row>
    <row r="7791" spans="5:8" x14ac:dyDescent="0.2">
      <c r="E7791" s="95"/>
      <c r="F7791" s="95"/>
      <c r="G7791" s="95"/>
      <c r="H7791" s="95"/>
    </row>
    <row r="7792" spans="5:8" x14ac:dyDescent="0.2">
      <c r="E7792" s="95"/>
      <c r="F7792" s="95"/>
      <c r="G7792" s="95"/>
      <c r="H7792" s="95"/>
    </row>
    <row r="7793" spans="5:8" x14ac:dyDescent="0.2">
      <c r="E7793" s="95"/>
      <c r="F7793" s="95"/>
      <c r="G7793" s="95"/>
      <c r="H7793" s="95"/>
    </row>
    <row r="7794" spans="5:8" x14ac:dyDescent="0.2">
      <c r="E7794" s="95"/>
      <c r="F7794" s="95"/>
      <c r="G7794" s="95"/>
      <c r="H7794" s="95"/>
    </row>
    <row r="7795" spans="5:8" x14ac:dyDescent="0.2">
      <c r="E7795" s="95"/>
      <c r="F7795" s="95"/>
      <c r="G7795" s="95"/>
      <c r="H7795" s="95"/>
    </row>
    <row r="7796" spans="5:8" x14ac:dyDescent="0.2">
      <c r="E7796" s="95"/>
      <c r="F7796" s="95"/>
      <c r="G7796" s="95"/>
      <c r="H7796" s="95"/>
    </row>
    <row r="7797" spans="5:8" x14ac:dyDescent="0.2">
      <c r="E7797" s="95"/>
      <c r="F7797" s="95"/>
      <c r="G7797" s="95"/>
      <c r="H7797" s="95"/>
    </row>
    <row r="7798" spans="5:8" x14ac:dyDescent="0.2">
      <c r="E7798" s="95"/>
      <c r="F7798" s="95"/>
      <c r="G7798" s="95"/>
      <c r="H7798" s="95"/>
    </row>
    <row r="7799" spans="5:8" x14ac:dyDescent="0.2">
      <c r="E7799" s="95"/>
      <c r="F7799" s="95"/>
      <c r="G7799" s="95"/>
      <c r="H7799" s="95"/>
    </row>
    <row r="7800" spans="5:8" x14ac:dyDescent="0.2">
      <c r="E7800" s="95"/>
      <c r="F7800" s="95"/>
      <c r="G7800" s="95"/>
      <c r="H7800" s="95"/>
    </row>
    <row r="7801" spans="5:8" x14ac:dyDescent="0.2">
      <c r="E7801" s="95"/>
      <c r="F7801" s="95"/>
      <c r="G7801" s="95"/>
      <c r="H7801" s="95"/>
    </row>
    <row r="7802" spans="5:8" x14ac:dyDescent="0.2">
      <c r="E7802" s="95"/>
      <c r="F7802" s="95"/>
      <c r="G7802" s="95"/>
      <c r="H7802" s="95"/>
    </row>
    <row r="7803" spans="5:8" x14ac:dyDescent="0.2">
      <c r="E7803" s="95"/>
      <c r="F7803" s="95"/>
      <c r="G7803" s="95"/>
      <c r="H7803" s="95"/>
    </row>
    <row r="7804" spans="5:8" x14ac:dyDescent="0.2">
      <c r="E7804" s="95"/>
      <c r="F7804" s="95"/>
      <c r="G7804" s="95"/>
      <c r="H7804" s="95"/>
    </row>
    <row r="7805" spans="5:8" x14ac:dyDescent="0.2">
      <c r="E7805" s="95"/>
      <c r="F7805" s="95"/>
      <c r="G7805" s="95"/>
      <c r="H7805" s="95"/>
    </row>
    <row r="7806" spans="5:8" x14ac:dyDescent="0.2">
      <c r="E7806" s="95"/>
      <c r="F7806" s="95"/>
      <c r="G7806" s="95"/>
      <c r="H7806" s="95"/>
    </row>
    <row r="7807" spans="5:8" x14ac:dyDescent="0.2">
      <c r="E7807" s="95"/>
      <c r="F7807" s="95"/>
      <c r="G7807" s="95"/>
      <c r="H7807" s="95"/>
    </row>
    <row r="7808" spans="5:8" x14ac:dyDescent="0.2">
      <c r="E7808" s="95"/>
      <c r="F7808" s="95"/>
      <c r="G7808" s="95"/>
      <c r="H7808" s="95"/>
    </row>
    <row r="7809" spans="5:8" x14ac:dyDescent="0.2">
      <c r="E7809" s="95"/>
      <c r="F7809" s="95"/>
      <c r="G7809" s="95"/>
      <c r="H7809" s="95"/>
    </row>
    <row r="7810" spans="5:8" x14ac:dyDescent="0.2">
      <c r="E7810" s="95"/>
      <c r="F7810" s="95"/>
      <c r="G7810" s="95"/>
      <c r="H7810" s="95"/>
    </row>
    <row r="7811" spans="5:8" x14ac:dyDescent="0.2">
      <c r="E7811" s="95"/>
      <c r="F7811" s="95"/>
      <c r="G7811" s="95"/>
      <c r="H7811" s="95"/>
    </row>
    <row r="7812" spans="5:8" x14ac:dyDescent="0.2">
      <c r="E7812" s="95"/>
      <c r="F7812" s="95"/>
      <c r="G7812" s="95"/>
      <c r="H7812" s="95"/>
    </row>
    <row r="7813" spans="5:8" x14ac:dyDescent="0.2">
      <c r="E7813" s="95"/>
      <c r="F7813" s="95"/>
      <c r="G7813" s="95"/>
      <c r="H7813" s="95"/>
    </row>
    <row r="7814" spans="5:8" x14ac:dyDescent="0.2">
      <c r="E7814" s="95"/>
      <c r="F7814" s="95"/>
      <c r="G7814" s="95"/>
      <c r="H7814" s="95"/>
    </row>
    <row r="7815" spans="5:8" x14ac:dyDescent="0.2">
      <c r="E7815" s="95"/>
      <c r="F7815" s="95"/>
      <c r="G7815" s="95"/>
      <c r="H7815" s="95"/>
    </row>
    <row r="7816" spans="5:8" x14ac:dyDescent="0.2">
      <c r="E7816" s="95"/>
      <c r="F7816" s="95"/>
      <c r="G7816" s="95"/>
      <c r="H7816" s="95"/>
    </row>
    <row r="7817" spans="5:8" x14ac:dyDescent="0.2">
      <c r="E7817" s="95"/>
      <c r="F7817" s="95"/>
      <c r="G7817" s="95"/>
      <c r="H7817" s="95"/>
    </row>
    <row r="7818" spans="5:8" x14ac:dyDescent="0.2">
      <c r="E7818" s="95"/>
      <c r="F7818" s="95"/>
      <c r="G7818" s="95"/>
      <c r="H7818" s="95"/>
    </row>
    <row r="7819" spans="5:8" x14ac:dyDescent="0.2">
      <c r="E7819" s="95"/>
      <c r="F7819" s="95"/>
      <c r="G7819" s="95"/>
      <c r="H7819" s="95"/>
    </row>
    <row r="7820" spans="5:8" x14ac:dyDescent="0.2">
      <c r="E7820" s="95"/>
      <c r="F7820" s="95"/>
      <c r="G7820" s="95"/>
      <c r="H7820" s="95"/>
    </row>
    <row r="7821" spans="5:8" x14ac:dyDescent="0.2">
      <c r="E7821" s="95"/>
      <c r="F7821" s="95"/>
      <c r="G7821" s="95"/>
      <c r="H7821" s="95"/>
    </row>
    <row r="7822" spans="5:8" x14ac:dyDescent="0.2">
      <c r="E7822" s="95"/>
      <c r="F7822" s="95"/>
      <c r="G7822" s="95"/>
      <c r="H7822" s="95"/>
    </row>
    <row r="7823" spans="5:8" x14ac:dyDescent="0.2">
      <c r="E7823" s="95"/>
      <c r="F7823" s="95"/>
      <c r="G7823" s="95"/>
      <c r="H7823" s="95"/>
    </row>
    <row r="7824" spans="5:8" x14ac:dyDescent="0.2">
      <c r="E7824" s="95"/>
      <c r="F7824" s="95"/>
      <c r="G7824" s="95"/>
      <c r="H7824" s="95"/>
    </row>
    <row r="7825" spans="5:8" x14ac:dyDescent="0.2">
      <c r="E7825" s="95"/>
      <c r="F7825" s="95"/>
      <c r="G7825" s="95"/>
      <c r="H7825" s="95"/>
    </row>
    <row r="7826" spans="5:8" x14ac:dyDescent="0.2">
      <c r="E7826" s="95"/>
      <c r="F7826" s="95"/>
      <c r="G7826" s="95"/>
      <c r="H7826" s="95"/>
    </row>
    <row r="7827" spans="5:8" x14ac:dyDescent="0.2">
      <c r="E7827" s="95"/>
      <c r="F7827" s="95"/>
      <c r="G7827" s="95"/>
      <c r="H7827" s="95"/>
    </row>
    <row r="7828" spans="5:8" x14ac:dyDescent="0.2">
      <c r="E7828" s="95"/>
      <c r="F7828" s="95"/>
      <c r="G7828" s="95"/>
      <c r="H7828" s="95"/>
    </row>
    <row r="7829" spans="5:8" x14ac:dyDescent="0.2">
      <c r="E7829" s="95"/>
      <c r="F7829" s="95"/>
      <c r="G7829" s="95"/>
      <c r="H7829" s="95"/>
    </row>
    <row r="7830" spans="5:8" x14ac:dyDescent="0.2">
      <c r="E7830" s="95"/>
      <c r="F7830" s="95"/>
      <c r="G7830" s="95"/>
      <c r="H7830" s="95"/>
    </row>
    <row r="7831" spans="5:8" x14ac:dyDescent="0.2">
      <c r="E7831" s="95"/>
      <c r="F7831" s="95"/>
      <c r="G7831" s="95"/>
      <c r="H7831" s="95"/>
    </row>
    <row r="7832" spans="5:8" x14ac:dyDescent="0.2">
      <c r="E7832" s="95"/>
      <c r="F7832" s="95"/>
      <c r="G7832" s="95"/>
      <c r="H7832" s="95"/>
    </row>
    <row r="7833" spans="5:8" x14ac:dyDescent="0.2">
      <c r="E7833" s="95"/>
      <c r="F7833" s="95"/>
      <c r="G7833" s="95"/>
      <c r="H7833" s="95"/>
    </row>
    <row r="7834" spans="5:8" x14ac:dyDescent="0.2">
      <c r="E7834" s="95"/>
      <c r="F7834" s="95"/>
      <c r="G7834" s="95"/>
      <c r="H7834" s="95"/>
    </row>
    <row r="7835" spans="5:8" x14ac:dyDescent="0.2">
      <c r="E7835" s="95"/>
      <c r="F7835" s="95"/>
      <c r="G7835" s="95"/>
      <c r="H7835" s="95"/>
    </row>
    <row r="7836" spans="5:8" x14ac:dyDescent="0.2">
      <c r="E7836" s="95"/>
      <c r="F7836" s="95"/>
      <c r="G7836" s="95"/>
      <c r="H7836" s="95"/>
    </row>
    <row r="7837" spans="5:8" x14ac:dyDescent="0.2">
      <c r="E7837" s="95"/>
      <c r="F7837" s="95"/>
      <c r="G7837" s="95"/>
      <c r="H7837" s="95"/>
    </row>
    <row r="7838" spans="5:8" x14ac:dyDescent="0.2">
      <c r="E7838" s="95"/>
      <c r="F7838" s="95"/>
      <c r="G7838" s="95"/>
      <c r="H7838" s="95"/>
    </row>
    <row r="7839" spans="5:8" x14ac:dyDescent="0.2">
      <c r="E7839" s="95"/>
      <c r="F7839" s="95"/>
      <c r="G7839" s="95"/>
      <c r="H7839" s="95"/>
    </row>
    <row r="7840" spans="5:8" x14ac:dyDescent="0.2">
      <c r="E7840" s="95"/>
      <c r="F7840" s="95"/>
      <c r="G7840" s="95"/>
      <c r="H7840" s="95"/>
    </row>
    <row r="7841" spans="5:8" x14ac:dyDescent="0.2">
      <c r="E7841" s="95"/>
      <c r="F7841" s="95"/>
      <c r="G7841" s="95"/>
      <c r="H7841" s="95"/>
    </row>
    <row r="7842" spans="5:8" x14ac:dyDescent="0.2">
      <c r="E7842" s="95"/>
      <c r="F7842" s="95"/>
      <c r="G7842" s="95"/>
      <c r="H7842" s="95"/>
    </row>
    <row r="7843" spans="5:8" x14ac:dyDescent="0.2">
      <c r="E7843" s="95"/>
      <c r="F7843" s="95"/>
      <c r="G7843" s="95"/>
      <c r="H7843" s="95"/>
    </row>
    <row r="7844" spans="5:8" x14ac:dyDescent="0.2">
      <c r="E7844" s="95"/>
      <c r="F7844" s="95"/>
      <c r="G7844" s="95"/>
      <c r="H7844" s="95"/>
    </row>
    <row r="7845" spans="5:8" x14ac:dyDescent="0.2">
      <c r="E7845" s="95"/>
      <c r="F7845" s="95"/>
      <c r="G7845" s="95"/>
      <c r="H7845" s="95"/>
    </row>
    <row r="7846" spans="5:8" x14ac:dyDescent="0.2">
      <c r="E7846" s="95"/>
      <c r="F7846" s="95"/>
      <c r="G7846" s="95"/>
      <c r="H7846" s="95"/>
    </row>
    <row r="7847" spans="5:8" x14ac:dyDescent="0.2">
      <c r="E7847" s="95"/>
      <c r="F7847" s="95"/>
      <c r="G7847" s="95"/>
      <c r="H7847" s="95"/>
    </row>
    <row r="7848" spans="5:8" x14ac:dyDescent="0.2">
      <c r="E7848" s="95"/>
      <c r="F7848" s="95"/>
      <c r="G7848" s="95"/>
      <c r="H7848" s="95"/>
    </row>
    <row r="7849" spans="5:8" x14ac:dyDescent="0.2">
      <c r="E7849" s="95"/>
      <c r="F7849" s="95"/>
      <c r="G7849" s="95"/>
      <c r="H7849" s="95"/>
    </row>
    <row r="7850" spans="5:8" x14ac:dyDescent="0.2">
      <c r="E7850" s="95"/>
      <c r="F7850" s="95"/>
      <c r="G7850" s="95"/>
      <c r="H7850" s="95"/>
    </row>
    <row r="7851" spans="5:8" x14ac:dyDescent="0.2">
      <c r="E7851" s="95"/>
      <c r="F7851" s="95"/>
      <c r="G7851" s="95"/>
      <c r="H7851" s="95"/>
    </row>
    <row r="7852" spans="5:8" x14ac:dyDescent="0.2">
      <c r="E7852" s="95"/>
      <c r="F7852" s="95"/>
      <c r="G7852" s="95"/>
      <c r="H7852" s="95"/>
    </row>
    <row r="7853" spans="5:8" x14ac:dyDescent="0.2">
      <c r="E7853" s="95"/>
      <c r="F7853" s="95"/>
      <c r="G7853" s="95"/>
      <c r="H7853" s="95"/>
    </row>
    <row r="7854" spans="5:8" x14ac:dyDescent="0.2">
      <c r="E7854" s="95"/>
      <c r="F7854" s="95"/>
      <c r="G7854" s="95"/>
      <c r="H7854" s="95"/>
    </row>
    <row r="7855" spans="5:8" x14ac:dyDescent="0.2">
      <c r="E7855" s="95"/>
      <c r="F7855" s="95"/>
      <c r="G7855" s="95"/>
      <c r="H7855" s="95"/>
    </row>
    <row r="7856" spans="5:8" x14ac:dyDescent="0.2">
      <c r="E7856" s="95"/>
      <c r="F7856" s="95"/>
      <c r="G7856" s="95"/>
      <c r="H7856" s="95"/>
    </row>
    <row r="7857" spans="5:8" x14ac:dyDescent="0.2">
      <c r="E7857" s="95"/>
      <c r="F7857" s="95"/>
      <c r="G7857" s="95"/>
      <c r="H7857" s="95"/>
    </row>
    <row r="7858" spans="5:8" x14ac:dyDescent="0.2">
      <c r="E7858" s="95"/>
      <c r="F7858" s="95"/>
      <c r="G7858" s="95"/>
      <c r="H7858" s="95"/>
    </row>
    <row r="7859" spans="5:8" x14ac:dyDescent="0.2">
      <c r="E7859" s="95"/>
      <c r="F7859" s="95"/>
      <c r="G7859" s="95"/>
      <c r="H7859" s="95"/>
    </row>
    <row r="7860" spans="5:8" x14ac:dyDescent="0.2">
      <c r="E7860" s="95"/>
      <c r="F7860" s="95"/>
      <c r="G7860" s="95"/>
      <c r="H7860" s="95"/>
    </row>
    <row r="7861" spans="5:8" x14ac:dyDescent="0.2">
      <c r="E7861" s="95"/>
      <c r="F7861" s="95"/>
      <c r="G7861" s="95"/>
      <c r="H7861" s="95"/>
    </row>
    <row r="7862" spans="5:8" x14ac:dyDescent="0.2">
      <c r="E7862" s="95"/>
      <c r="F7862" s="95"/>
      <c r="G7862" s="95"/>
      <c r="H7862" s="95"/>
    </row>
    <row r="7863" spans="5:8" x14ac:dyDescent="0.2">
      <c r="E7863" s="95"/>
      <c r="F7863" s="95"/>
      <c r="G7863" s="95"/>
      <c r="H7863" s="95"/>
    </row>
    <row r="7864" spans="5:8" x14ac:dyDescent="0.2">
      <c r="E7864" s="95"/>
      <c r="F7864" s="95"/>
      <c r="G7864" s="95"/>
      <c r="H7864" s="95"/>
    </row>
    <row r="7865" spans="5:8" x14ac:dyDescent="0.2">
      <c r="E7865" s="95"/>
      <c r="F7865" s="95"/>
      <c r="G7865" s="95"/>
      <c r="H7865" s="95"/>
    </row>
    <row r="7866" spans="5:8" x14ac:dyDescent="0.2">
      <c r="E7866" s="95"/>
      <c r="F7866" s="95"/>
      <c r="G7866" s="95"/>
      <c r="H7866" s="95"/>
    </row>
    <row r="7867" spans="5:8" x14ac:dyDescent="0.2">
      <c r="E7867" s="95"/>
      <c r="F7867" s="95"/>
      <c r="G7867" s="95"/>
      <c r="H7867" s="95"/>
    </row>
    <row r="7868" spans="5:8" x14ac:dyDescent="0.2">
      <c r="E7868" s="95"/>
      <c r="F7868" s="95"/>
      <c r="G7868" s="95"/>
      <c r="H7868" s="95"/>
    </row>
    <row r="7869" spans="5:8" x14ac:dyDescent="0.2">
      <c r="E7869" s="95"/>
      <c r="F7869" s="95"/>
      <c r="G7869" s="95"/>
      <c r="H7869" s="95"/>
    </row>
    <row r="7870" spans="5:8" x14ac:dyDescent="0.2">
      <c r="E7870" s="95"/>
      <c r="F7870" s="95"/>
      <c r="G7870" s="95"/>
      <c r="H7870" s="95"/>
    </row>
    <row r="7871" spans="5:8" x14ac:dyDescent="0.2">
      <c r="E7871" s="95"/>
      <c r="F7871" s="95"/>
      <c r="G7871" s="95"/>
      <c r="H7871" s="95"/>
    </row>
    <row r="7872" spans="5:8" x14ac:dyDescent="0.2">
      <c r="E7872" s="95"/>
      <c r="F7872" s="95"/>
      <c r="G7872" s="95"/>
      <c r="H7872" s="95"/>
    </row>
    <row r="7873" spans="5:8" x14ac:dyDescent="0.2">
      <c r="E7873" s="95"/>
      <c r="F7873" s="95"/>
      <c r="G7873" s="95"/>
      <c r="H7873" s="95"/>
    </row>
    <row r="7874" spans="5:8" x14ac:dyDescent="0.2">
      <c r="E7874" s="95"/>
      <c r="F7874" s="95"/>
      <c r="G7874" s="95"/>
      <c r="H7874" s="95"/>
    </row>
    <row r="7875" spans="5:8" x14ac:dyDescent="0.2">
      <c r="E7875" s="95"/>
      <c r="F7875" s="95"/>
      <c r="G7875" s="95"/>
      <c r="H7875" s="95"/>
    </row>
    <row r="7876" spans="5:8" x14ac:dyDescent="0.2">
      <c r="E7876" s="95"/>
      <c r="F7876" s="95"/>
      <c r="G7876" s="95"/>
      <c r="H7876" s="95"/>
    </row>
    <row r="7877" spans="5:8" x14ac:dyDescent="0.2">
      <c r="E7877" s="95"/>
      <c r="F7877" s="95"/>
      <c r="G7877" s="95"/>
      <c r="H7877" s="95"/>
    </row>
    <row r="7878" spans="5:8" x14ac:dyDescent="0.2">
      <c r="E7878" s="95"/>
      <c r="F7878" s="95"/>
      <c r="G7878" s="95"/>
      <c r="H7878" s="95"/>
    </row>
    <row r="7879" spans="5:8" x14ac:dyDescent="0.2">
      <c r="E7879" s="95"/>
      <c r="F7879" s="95"/>
      <c r="G7879" s="95"/>
      <c r="H7879" s="95"/>
    </row>
    <row r="7880" spans="5:8" x14ac:dyDescent="0.2">
      <c r="E7880" s="95"/>
      <c r="F7880" s="95"/>
      <c r="G7880" s="95"/>
      <c r="H7880" s="95"/>
    </row>
    <row r="7881" spans="5:8" x14ac:dyDescent="0.2">
      <c r="E7881" s="95"/>
      <c r="F7881" s="95"/>
      <c r="G7881" s="95"/>
      <c r="H7881" s="95"/>
    </row>
    <row r="7882" spans="5:8" x14ac:dyDescent="0.2">
      <c r="E7882" s="95"/>
      <c r="F7882" s="95"/>
      <c r="G7882" s="95"/>
      <c r="H7882" s="95"/>
    </row>
    <row r="7883" spans="5:8" x14ac:dyDescent="0.2">
      <c r="E7883" s="95"/>
      <c r="F7883" s="95"/>
      <c r="G7883" s="95"/>
      <c r="H7883" s="95"/>
    </row>
    <row r="7884" spans="5:8" x14ac:dyDescent="0.2">
      <c r="E7884" s="95"/>
      <c r="F7884" s="95"/>
      <c r="G7884" s="95"/>
      <c r="H7884" s="95"/>
    </row>
    <row r="7885" spans="5:8" x14ac:dyDescent="0.2">
      <c r="E7885" s="95"/>
      <c r="F7885" s="95"/>
      <c r="G7885" s="95"/>
      <c r="H7885" s="95"/>
    </row>
    <row r="7886" spans="5:8" x14ac:dyDescent="0.2">
      <c r="E7886" s="95"/>
      <c r="F7886" s="95"/>
      <c r="G7886" s="95"/>
      <c r="H7886" s="95"/>
    </row>
    <row r="7887" spans="5:8" x14ac:dyDescent="0.2">
      <c r="E7887" s="95"/>
      <c r="F7887" s="95"/>
      <c r="G7887" s="95"/>
      <c r="H7887" s="95"/>
    </row>
    <row r="7888" spans="5:8" x14ac:dyDescent="0.2">
      <c r="E7888" s="95"/>
      <c r="F7888" s="95"/>
      <c r="G7888" s="95"/>
      <c r="H7888" s="95"/>
    </row>
    <row r="7889" spans="5:8" x14ac:dyDescent="0.2">
      <c r="E7889" s="95"/>
      <c r="F7889" s="95"/>
      <c r="G7889" s="95"/>
      <c r="H7889" s="95"/>
    </row>
    <row r="7890" spans="5:8" x14ac:dyDescent="0.2">
      <c r="E7890" s="95"/>
      <c r="F7890" s="95"/>
      <c r="G7890" s="95"/>
      <c r="H7890" s="95"/>
    </row>
    <row r="7891" spans="5:8" x14ac:dyDescent="0.2">
      <c r="E7891" s="95"/>
      <c r="F7891" s="95"/>
      <c r="G7891" s="95"/>
      <c r="H7891" s="95"/>
    </row>
    <row r="7892" spans="5:8" x14ac:dyDescent="0.2">
      <c r="E7892" s="95"/>
      <c r="F7892" s="95"/>
      <c r="G7892" s="95"/>
      <c r="H7892" s="95"/>
    </row>
    <row r="7893" spans="5:8" x14ac:dyDescent="0.2">
      <c r="E7893" s="95"/>
      <c r="F7893" s="95"/>
      <c r="G7893" s="95"/>
      <c r="H7893" s="95"/>
    </row>
    <row r="7894" spans="5:8" x14ac:dyDescent="0.2">
      <c r="E7894" s="95"/>
      <c r="F7894" s="95"/>
      <c r="G7894" s="95"/>
      <c r="H7894" s="95"/>
    </row>
    <row r="7895" spans="5:8" x14ac:dyDescent="0.2">
      <c r="E7895" s="95"/>
      <c r="F7895" s="95"/>
      <c r="G7895" s="95"/>
      <c r="H7895" s="95"/>
    </row>
    <row r="7896" spans="5:8" x14ac:dyDescent="0.2">
      <c r="E7896" s="95"/>
      <c r="F7896" s="95"/>
      <c r="G7896" s="95"/>
      <c r="H7896" s="95"/>
    </row>
    <row r="7897" spans="5:8" x14ac:dyDescent="0.2">
      <c r="E7897" s="95"/>
      <c r="F7897" s="95"/>
      <c r="G7897" s="95"/>
      <c r="H7897" s="95"/>
    </row>
    <row r="7898" spans="5:8" x14ac:dyDescent="0.2">
      <c r="E7898" s="95"/>
      <c r="F7898" s="95"/>
      <c r="G7898" s="95"/>
      <c r="H7898" s="95"/>
    </row>
    <row r="7899" spans="5:8" x14ac:dyDescent="0.2">
      <c r="E7899" s="95"/>
      <c r="F7899" s="95"/>
      <c r="G7899" s="95"/>
      <c r="H7899" s="95"/>
    </row>
    <row r="7900" spans="5:8" x14ac:dyDescent="0.2">
      <c r="E7900" s="95"/>
      <c r="F7900" s="95"/>
      <c r="G7900" s="95"/>
      <c r="H7900" s="95"/>
    </row>
    <row r="7901" spans="5:8" x14ac:dyDescent="0.2">
      <c r="E7901" s="95"/>
      <c r="F7901" s="95"/>
      <c r="G7901" s="95"/>
      <c r="H7901" s="95"/>
    </row>
    <row r="7902" spans="5:8" x14ac:dyDescent="0.2">
      <c r="E7902" s="95"/>
      <c r="F7902" s="95"/>
      <c r="G7902" s="95"/>
      <c r="H7902" s="95"/>
    </row>
    <row r="7903" spans="5:8" x14ac:dyDescent="0.2">
      <c r="E7903" s="95"/>
      <c r="F7903" s="95"/>
      <c r="G7903" s="95"/>
      <c r="H7903" s="95"/>
    </row>
    <row r="7904" spans="5:8" x14ac:dyDescent="0.2">
      <c r="E7904" s="95"/>
      <c r="F7904" s="95"/>
      <c r="G7904" s="95"/>
      <c r="H7904" s="95"/>
    </row>
    <row r="7905" spans="5:8" x14ac:dyDescent="0.2">
      <c r="E7905" s="95"/>
      <c r="F7905" s="95"/>
      <c r="G7905" s="95"/>
      <c r="H7905" s="95"/>
    </row>
    <row r="7906" spans="5:8" x14ac:dyDescent="0.2">
      <c r="E7906" s="95"/>
      <c r="F7906" s="95"/>
      <c r="G7906" s="95"/>
      <c r="H7906" s="95"/>
    </row>
    <row r="7907" spans="5:8" x14ac:dyDescent="0.2">
      <c r="E7907" s="95"/>
      <c r="F7907" s="95"/>
      <c r="G7907" s="95"/>
      <c r="H7907" s="95"/>
    </row>
    <row r="7908" spans="5:8" x14ac:dyDescent="0.2">
      <c r="E7908" s="95"/>
      <c r="F7908" s="95"/>
      <c r="G7908" s="95"/>
      <c r="H7908" s="95"/>
    </row>
    <row r="7909" spans="5:8" x14ac:dyDescent="0.2">
      <c r="E7909" s="95"/>
      <c r="F7909" s="95"/>
      <c r="G7909" s="95"/>
      <c r="H7909" s="95"/>
    </row>
    <row r="7910" spans="5:8" x14ac:dyDescent="0.2">
      <c r="E7910" s="95"/>
      <c r="F7910" s="95"/>
      <c r="G7910" s="95"/>
      <c r="H7910" s="95"/>
    </row>
    <row r="7911" spans="5:8" x14ac:dyDescent="0.2">
      <c r="E7911" s="95"/>
      <c r="F7911" s="95"/>
      <c r="G7911" s="95"/>
      <c r="H7911" s="95"/>
    </row>
    <row r="7912" spans="5:8" x14ac:dyDescent="0.2">
      <c r="E7912" s="95"/>
      <c r="F7912" s="95"/>
      <c r="G7912" s="95"/>
      <c r="H7912" s="95"/>
    </row>
    <row r="7913" spans="5:8" x14ac:dyDescent="0.2">
      <c r="E7913" s="95"/>
      <c r="F7913" s="95"/>
      <c r="G7913" s="95"/>
      <c r="H7913" s="95"/>
    </row>
    <row r="7914" spans="5:8" x14ac:dyDescent="0.2">
      <c r="E7914" s="95"/>
      <c r="F7914" s="95"/>
      <c r="G7914" s="95"/>
      <c r="H7914" s="95"/>
    </row>
    <row r="7915" spans="5:8" x14ac:dyDescent="0.2">
      <c r="E7915" s="95"/>
      <c r="F7915" s="95"/>
      <c r="G7915" s="95"/>
      <c r="H7915" s="95"/>
    </row>
    <row r="7916" spans="5:8" x14ac:dyDescent="0.2">
      <c r="E7916" s="95"/>
      <c r="F7916" s="95"/>
      <c r="G7916" s="95"/>
      <c r="H7916" s="95"/>
    </row>
    <row r="7917" spans="5:8" x14ac:dyDescent="0.2">
      <c r="E7917" s="95"/>
      <c r="F7917" s="95"/>
      <c r="G7917" s="95"/>
      <c r="H7917" s="95"/>
    </row>
    <row r="7918" spans="5:8" x14ac:dyDescent="0.2">
      <c r="E7918" s="95"/>
      <c r="F7918" s="95"/>
      <c r="G7918" s="95"/>
      <c r="H7918" s="95"/>
    </row>
    <row r="7919" spans="5:8" x14ac:dyDescent="0.2">
      <c r="E7919" s="95"/>
      <c r="F7919" s="95"/>
      <c r="G7919" s="95"/>
      <c r="H7919" s="95"/>
    </row>
    <row r="7920" spans="5:8" x14ac:dyDescent="0.2">
      <c r="E7920" s="95"/>
      <c r="F7920" s="95"/>
      <c r="G7920" s="95"/>
      <c r="H7920" s="95"/>
    </row>
    <row r="7921" spans="5:8" x14ac:dyDescent="0.2">
      <c r="E7921" s="95"/>
      <c r="F7921" s="95"/>
      <c r="G7921" s="95"/>
      <c r="H7921" s="95"/>
    </row>
    <row r="7922" spans="5:8" x14ac:dyDescent="0.2">
      <c r="E7922" s="95"/>
      <c r="F7922" s="95"/>
      <c r="G7922" s="95"/>
      <c r="H7922" s="95"/>
    </row>
    <row r="7923" spans="5:8" x14ac:dyDescent="0.2">
      <c r="E7923" s="95"/>
      <c r="F7923" s="95"/>
      <c r="G7923" s="95"/>
      <c r="H7923" s="95"/>
    </row>
    <row r="7924" spans="5:8" x14ac:dyDescent="0.2">
      <c r="E7924" s="95"/>
      <c r="F7924" s="95"/>
      <c r="G7924" s="95"/>
      <c r="H7924" s="95"/>
    </row>
    <row r="7925" spans="5:8" x14ac:dyDescent="0.2">
      <c r="E7925" s="95"/>
      <c r="F7925" s="95"/>
      <c r="G7925" s="95"/>
      <c r="H7925" s="95"/>
    </row>
    <row r="7926" spans="5:8" x14ac:dyDescent="0.2">
      <c r="E7926" s="95"/>
      <c r="F7926" s="95"/>
      <c r="G7926" s="95"/>
      <c r="H7926" s="95"/>
    </row>
    <row r="7927" spans="5:8" x14ac:dyDescent="0.2">
      <c r="E7927" s="95"/>
      <c r="F7927" s="95"/>
      <c r="G7927" s="95"/>
      <c r="H7927" s="95"/>
    </row>
    <row r="7928" spans="5:8" x14ac:dyDescent="0.2">
      <c r="E7928" s="95"/>
      <c r="F7928" s="95"/>
      <c r="G7928" s="95"/>
      <c r="H7928" s="95"/>
    </row>
    <row r="7929" spans="5:8" x14ac:dyDescent="0.2">
      <c r="E7929" s="95"/>
      <c r="F7929" s="95"/>
      <c r="G7929" s="95"/>
      <c r="H7929" s="95"/>
    </row>
    <row r="7930" spans="5:8" x14ac:dyDescent="0.2">
      <c r="E7930" s="95"/>
      <c r="F7930" s="95"/>
      <c r="G7930" s="95"/>
      <c r="H7930" s="95"/>
    </row>
    <row r="7931" spans="5:8" x14ac:dyDescent="0.2">
      <c r="E7931" s="95"/>
      <c r="F7931" s="95"/>
      <c r="G7931" s="95"/>
      <c r="H7931" s="95"/>
    </row>
    <row r="7932" spans="5:8" x14ac:dyDescent="0.2">
      <c r="E7932" s="95"/>
      <c r="F7932" s="95"/>
      <c r="G7932" s="95"/>
      <c r="H7932" s="95"/>
    </row>
    <row r="7933" spans="5:8" x14ac:dyDescent="0.2">
      <c r="E7933" s="95"/>
      <c r="F7933" s="95"/>
      <c r="G7933" s="95"/>
      <c r="H7933" s="95"/>
    </row>
    <row r="7934" spans="5:8" x14ac:dyDescent="0.2">
      <c r="E7934" s="95"/>
      <c r="F7934" s="95"/>
      <c r="G7934" s="95"/>
      <c r="H7934" s="95"/>
    </row>
    <row r="7935" spans="5:8" x14ac:dyDescent="0.2">
      <c r="E7935" s="95"/>
      <c r="F7935" s="95"/>
      <c r="G7935" s="95"/>
      <c r="H7935" s="95"/>
    </row>
    <row r="7936" spans="5:8" x14ac:dyDescent="0.2">
      <c r="E7936" s="95"/>
      <c r="F7936" s="95"/>
      <c r="G7936" s="95"/>
      <c r="H7936" s="95"/>
    </row>
    <row r="7937" spans="5:8" x14ac:dyDescent="0.2">
      <c r="E7937" s="95"/>
      <c r="F7937" s="95"/>
      <c r="G7937" s="95"/>
      <c r="H7937" s="95"/>
    </row>
    <row r="7938" spans="5:8" x14ac:dyDescent="0.2">
      <c r="E7938" s="95"/>
      <c r="F7938" s="95"/>
      <c r="G7938" s="95"/>
      <c r="H7938" s="95"/>
    </row>
    <row r="7939" spans="5:8" x14ac:dyDescent="0.2">
      <c r="E7939" s="95"/>
      <c r="F7939" s="95"/>
      <c r="G7939" s="95"/>
      <c r="H7939" s="95"/>
    </row>
    <row r="7940" spans="5:8" x14ac:dyDescent="0.2">
      <c r="E7940" s="95"/>
      <c r="F7940" s="95"/>
      <c r="G7940" s="95"/>
      <c r="H7940" s="95"/>
    </row>
    <row r="7941" spans="5:8" x14ac:dyDescent="0.2">
      <c r="E7941" s="95"/>
      <c r="F7941" s="95"/>
      <c r="G7941" s="95"/>
      <c r="H7941" s="95"/>
    </row>
    <row r="7942" spans="5:8" x14ac:dyDescent="0.2">
      <c r="E7942" s="95"/>
      <c r="F7942" s="95"/>
      <c r="G7942" s="95"/>
      <c r="H7942" s="95"/>
    </row>
    <row r="7943" spans="5:8" x14ac:dyDescent="0.2">
      <c r="E7943" s="95"/>
      <c r="F7943" s="95"/>
      <c r="G7943" s="95"/>
      <c r="H7943" s="95"/>
    </row>
    <row r="7944" spans="5:8" x14ac:dyDescent="0.2">
      <c r="E7944" s="95"/>
      <c r="F7944" s="95"/>
      <c r="G7944" s="95"/>
      <c r="H7944" s="95"/>
    </row>
    <row r="7945" spans="5:8" x14ac:dyDescent="0.2">
      <c r="E7945" s="95"/>
      <c r="F7945" s="95"/>
      <c r="G7945" s="95"/>
      <c r="H7945" s="95"/>
    </row>
    <row r="7946" spans="5:8" x14ac:dyDescent="0.2">
      <c r="E7946" s="95"/>
      <c r="F7946" s="95"/>
      <c r="G7946" s="95"/>
      <c r="H7946" s="95"/>
    </row>
    <row r="7947" spans="5:8" x14ac:dyDescent="0.2">
      <c r="E7947" s="95"/>
      <c r="F7947" s="95"/>
      <c r="G7947" s="95"/>
      <c r="H7947" s="95"/>
    </row>
    <row r="7948" spans="5:8" x14ac:dyDescent="0.2">
      <c r="E7948" s="95"/>
      <c r="F7948" s="95"/>
      <c r="G7948" s="95"/>
      <c r="H7948" s="95"/>
    </row>
    <row r="7949" spans="5:8" x14ac:dyDescent="0.2">
      <c r="E7949" s="95"/>
      <c r="F7949" s="95"/>
      <c r="G7949" s="95"/>
      <c r="H7949" s="95"/>
    </row>
    <row r="7950" spans="5:8" x14ac:dyDescent="0.2">
      <c r="E7950" s="95"/>
      <c r="F7950" s="95"/>
      <c r="G7950" s="95"/>
      <c r="H7950" s="95"/>
    </row>
    <row r="7951" spans="5:8" x14ac:dyDescent="0.2">
      <c r="E7951" s="95"/>
      <c r="F7951" s="95"/>
      <c r="G7951" s="95"/>
      <c r="H7951" s="95"/>
    </row>
    <row r="7952" spans="5:8" x14ac:dyDescent="0.2">
      <c r="E7952" s="95"/>
      <c r="F7952" s="95"/>
      <c r="G7952" s="95"/>
      <c r="H7952" s="95"/>
    </row>
    <row r="7953" spans="5:8" x14ac:dyDescent="0.2">
      <c r="E7953" s="95"/>
      <c r="F7953" s="95"/>
      <c r="G7953" s="95"/>
      <c r="H7953" s="95"/>
    </row>
    <row r="7954" spans="5:8" x14ac:dyDescent="0.2">
      <c r="E7954" s="95"/>
      <c r="F7954" s="95"/>
      <c r="G7954" s="95"/>
      <c r="H7954" s="95"/>
    </row>
    <row r="7955" spans="5:8" x14ac:dyDescent="0.2">
      <c r="E7955" s="95"/>
      <c r="F7955" s="95"/>
      <c r="G7955" s="95"/>
      <c r="H7955" s="95"/>
    </row>
    <row r="7956" spans="5:8" x14ac:dyDescent="0.2">
      <c r="E7956" s="95"/>
      <c r="F7956" s="95"/>
      <c r="G7956" s="95"/>
      <c r="H7956" s="95"/>
    </row>
    <row r="7957" spans="5:8" x14ac:dyDescent="0.2">
      <c r="E7957" s="95"/>
      <c r="F7957" s="95"/>
      <c r="G7957" s="95"/>
      <c r="H7957" s="95"/>
    </row>
    <row r="7958" spans="5:8" x14ac:dyDescent="0.2">
      <c r="E7958" s="95"/>
      <c r="F7958" s="95"/>
      <c r="G7958" s="95"/>
      <c r="H7958" s="95"/>
    </row>
    <row r="7959" spans="5:8" x14ac:dyDescent="0.2">
      <c r="E7959" s="95"/>
      <c r="F7959" s="95"/>
      <c r="G7959" s="95"/>
      <c r="H7959" s="95"/>
    </row>
    <row r="7960" spans="5:8" x14ac:dyDescent="0.2">
      <c r="E7960" s="95"/>
      <c r="F7960" s="95"/>
      <c r="G7960" s="95"/>
      <c r="H7960" s="95"/>
    </row>
    <row r="7961" spans="5:8" x14ac:dyDescent="0.2">
      <c r="E7961" s="95"/>
      <c r="F7961" s="95"/>
      <c r="G7961" s="95"/>
      <c r="H7961" s="95"/>
    </row>
    <row r="7962" spans="5:8" x14ac:dyDescent="0.2">
      <c r="E7962" s="95"/>
      <c r="F7962" s="95"/>
      <c r="G7962" s="95"/>
      <c r="H7962" s="95"/>
    </row>
    <row r="7963" spans="5:8" x14ac:dyDescent="0.2">
      <c r="E7963" s="95"/>
      <c r="F7963" s="95"/>
      <c r="G7963" s="95"/>
      <c r="H7963" s="95"/>
    </row>
    <row r="7964" spans="5:8" x14ac:dyDescent="0.2">
      <c r="E7964" s="95"/>
      <c r="F7964" s="95"/>
      <c r="G7964" s="95"/>
      <c r="H7964" s="95"/>
    </row>
    <row r="7965" spans="5:8" x14ac:dyDescent="0.2">
      <c r="E7965" s="95"/>
      <c r="F7965" s="95"/>
      <c r="G7965" s="95"/>
      <c r="H7965" s="95"/>
    </row>
    <row r="7966" spans="5:8" x14ac:dyDescent="0.2">
      <c r="E7966" s="95"/>
      <c r="F7966" s="95"/>
      <c r="G7966" s="95"/>
      <c r="H7966" s="95"/>
    </row>
    <row r="7967" spans="5:8" x14ac:dyDescent="0.2">
      <c r="E7967" s="95"/>
      <c r="F7967" s="95"/>
      <c r="G7967" s="95"/>
      <c r="H7967" s="95"/>
    </row>
    <row r="7968" spans="5:8" x14ac:dyDescent="0.2">
      <c r="E7968" s="95"/>
      <c r="F7968" s="95"/>
      <c r="G7968" s="95"/>
      <c r="H7968" s="95"/>
    </row>
    <row r="7969" spans="5:8" x14ac:dyDescent="0.2">
      <c r="E7969" s="95"/>
      <c r="F7969" s="95"/>
      <c r="G7969" s="95"/>
      <c r="H7969" s="95"/>
    </row>
    <row r="7970" spans="5:8" x14ac:dyDescent="0.2">
      <c r="E7970" s="95"/>
      <c r="F7970" s="95"/>
      <c r="G7970" s="95"/>
      <c r="H7970" s="95"/>
    </row>
    <row r="7971" spans="5:8" x14ac:dyDescent="0.2">
      <c r="E7971" s="95"/>
      <c r="F7971" s="95"/>
      <c r="G7971" s="95"/>
      <c r="H7971" s="95"/>
    </row>
    <row r="7972" spans="5:8" x14ac:dyDescent="0.2">
      <c r="E7972" s="95"/>
      <c r="F7972" s="95"/>
      <c r="G7972" s="95"/>
      <c r="H7972" s="95"/>
    </row>
    <row r="7973" spans="5:8" x14ac:dyDescent="0.2">
      <c r="E7973" s="95"/>
      <c r="F7973" s="95"/>
      <c r="G7973" s="95"/>
      <c r="H7973" s="95"/>
    </row>
    <row r="7974" spans="5:8" x14ac:dyDescent="0.2">
      <c r="E7974" s="95"/>
      <c r="F7974" s="95"/>
      <c r="G7974" s="95"/>
      <c r="H7974" s="95"/>
    </row>
    <row r="7975" spans="5:8" x14ac:dyDescent="0.2">
      <c r="E7975" s="95"/>
      <c r="F7975" s="95"/>
      <c r="G7975" s="95"/>
      <c r="H7975" s="95"/>
    </row>
    <row r="7976" spans="5:8" x14ac:dyDescent="0.2">
      <c r="E7976" s="95"/>
      <c r="F7976" s="95"/>
      <c r="G7976" s="95"/>
      <c r="H7976" s="95"/>
    </row>
    <row r="7977" spans="5:8" x14ac:dyDescent="0.2">
      <c r="E7977" s="95"/>
      <c r="F7977" s="95"/>
      <c r="G7977" s="95"/>
      <c r="H7977" s="95"/>
    </row>
    <row r="7978" spans="5:8" x14ac:dyDescent="0.2">
      <c r="E7978" s="95"/>
      <c r="F7978" s="95"/>
      <c r="G7978" s="95"/>
      <c r="H7978" s="95"/>
    </row>
    <row r="7979" spans="5:8" x14ac:dyDescent="0.2">
      <c r="E7979" s="95"/>
      <c r="F7979" s="95"/>
      <c r="G7979" s="95"/>
      <c r="H7979" s="95"/>
    </row>
    <row r="7980" spans="5:8" x14ac:dyDescent="0.2">
      <c r="E7980" s="95"/>
      <c r="F7980" s="95"/>
      <c r="G7980" s="95"/>
      <c r="H7980" s="95"/>
    </row>
    <row r="7981" spans="5:8" x14ac:dyDescent="0.2">
      <c r="E7981" s="95"/>
      <c r="F7981" s="95"/>
      <c r="G7981" s="95"/>
      <c r="H7981" s="95"/>
    </row>
    <row r="7982" spans="5:8" x14ac:dyDescent="0.2">
      <c r="E7982" s="95"/>
      <c r="F7982" s="95"/>
      <c r="G7982" s="95"/>
      <c r="H7982" s="95"/>
    </row>
    <row r="7983" spans="5:8" x14ac:dyDescent="0.2">
      <c r="E7983" s="95"/>
      <c r="F7983" s="95"/>
      <c r="G7983" s="95"/>
      <c r="H7983" s="95"/>
    </row>
    <row r="7984" spans="5:8" x14ac:dyDescent="0.2">
      <c r="E7984" s="95"/>
      <c r="F7984" s="95"/>
      <c r="G7984" s="95"/>
      <c r="H7984" s="95"/>
    </row>
    <row r="7985" spans="5:8" x14ac:dyDescent="0.2">
      <c r="E7985" s="95"/>
      <c r="F7985" s="95"/>
      <c r="G7985" s="95"/>
      <c r="H7985" s="95"/>
    </row>
    <row r="7986" spans="5:8" x14ac:dyDescent="0.2">
      <c r="E7986" s="95"/>
      <c r="F7986" s="95"/>
      <c r="G7986" s="95"/>
      <c r="H7986" s="95"/>
    </row>
    <row r="7987" spans="5:8" x14ac:dyDescent="0.2">
      <c r="E7987" s="95"/>
      <c r="F7987" s="95"/>
      <c r="G7987" s="95"/>
      <c r="H7987" s="95"/>
    </row>
    <row r="7988" spans="5:8" x14ac:dyDescent="0.2">
      <c r="E7988" s="95"/>
      <c r="F7988" s="95"/>
      <c r="G7988" s="95"/>
      <c r="H7988" s="95"/>
    </row>
    <row r="7989" spans="5:8" x14ac:dyDescent="0.2">
      <c r="E7989" s="95"/>
      <c r="F7989" s="95"/>
      <c r="G7989" s="95"/>
      <c r="H7989" s="95"/>
    </row>
    <row r="7990" spans="5:8" x14ac:dyDescent="0.2">
      <c r="E7990" s="95"/>
      <c r="F7990" s="95"/>
      <c r="G7990" s="95"/>
      <c r="H7990" s="95"/>
    </row>
    <row r="7991" spans="5:8" x14ac:dyDescent="0.2">
      <c r="E7991" s="95"/>
      <c r="F7991" s="95"/>
      <c r="G7991" s="95"/>
      <c r="H7991" s="95"/>
    </row>
    <row r="7992" spans="5:8" x14ac:dyDescent="0.2">
      <c r="E7992" s="95"/>
      <c r="F7992" s="95"/>
      <c r="G7992" s="95"/>
      <c r="H7992" s="95"/>
    </row>
    <row r="7993" spans="5:8" x14ac:dyDescent="0.2">
      <c r="E7993" s="95"/>
      <c r="F7993" s="95"/>
      <c r="G7993" s="95"/>
      <c r="H7993" s="95"/>
    </row>
    <row r="7994" spans="5:8" x14ac:dyDescent="0.2">
      <c r="E7994" s="95"/>
      <c r="F7994" s="95"/>
      <c r="G7994" s="95"/>
      <c r="H7994" s="95"/>
    </row>
    <row r="7995" spans="5:8" x14ac:dyDescent="0.2">
      <c r="E7995" s="95"/>
      <c r="F7995" s="95"/>
      <c r="G7995" s="95"/>
      <c r="H7995" s="95"/>
    </row>
    <row r="7996" spans="5:8" x14ac:dyDescent="0.2">
      <c r="E7996" s="95"/>
      <c r="F7996" s="95"/>
      <c r="G7996" s="95"/>
      <c r="H7996" s="95"/>
    </row>
    <row r="7997" spans="5:8" x14ac:dyDescent="0.2">
      <c r="E7997" s="95"/>
      <c r="F7997" s="95"/>
      <c r="G7997" s="95"/>
      <c r="H7997" s="95"/>
    </row>
    <row r="7998" spans="5:8" x14ac:dyDescent="0.2">
      <c r="E7998" s="95"/>
      <c r="F7998" s="95"/>
      <c r="G7998" s="95"/>
      <c r="H7998" s="95"/>
    </row>
    <row r="7999" spans="5:8" x14ac:dyDescent="0.2">
      <c r="E7999" s="95"/>
      <c r="F7999" s="95"/>
      <c r="G7999" s="95"/>
      <c r="H7999" s="95"/>
    </row>
    <row r="8000" spans="5:8" x14ac:dyDescent="0.2">
      <c r="E8000" s="95"/>
      <c r="F8000" s="95"/>
      <c r="G8000" s="95"/>
      <c r="H8000" s="95"/>
    </row>
    <row r="8001" spans="5:8" x14ac:dyDescent="0.2">
      <c r="E8001" s="95"/>
      <c r="F8001" s="95"/>
      <c r="G8001" s="95"/>
      <c r="H8001" s="95"/>
    </row>
    <row r="8002" spans="5:8" x14ac:dyDescent="0.2">
      <c r="E8002" s="95"/>
      <c r="F8002" s="95"/>
      <c r="G8002" s="95"/>
      <c r="H8002" s="95"/>
    </row>
    <row r="8003" spans="5:8" x14ac:dyDescent="0.2">
      <c r="E8003" s="95"/>
      <c r="F8003" s="95"/>
      <c r="G8003" s="95"/>
      <c r="H8003" s="95"/>
    </row>
    <row r="8004" spans="5:8" x14ac:dyDescent="0.2">
      <c r="E8004" s="95"/>
      <c r="F8004" s="95"/>
      <c r="G8004" s="95"/>
      <c r="H8004" s="95"/>
    </row>
    <row r="8005" spans="5:8" x14ac:dyDescent="0.2">
      <c r="E8005" s="95"/>
      <c r="F8005" s="95"/>
      <c r="G8005" s="95"/>
      <c r="H8005" s="95"/>
    </row>
    <row r="8006" spans="5:8" x14ac:dyDescent="0.2">
      <c r="E8006" s="95"/>
      <c r="F8006" s="95"/>
      <c r="G8006" s="95"/>
      <c r="H8006" s="95"/>
    </row>
    <row r="8007" spans="5:8" x14ac:dyDescent="0.2">
      <c r="E8007" s="95"/>
      <c r="F8007" s="95"/>
      <c r="G8007" s="95"/>
      <c r="H8007" s="95"/>
    </row>
    <row r="8008" spans="5:8" x14ac:dyDescent="0.2">
      <c r="E8008" s="95"/>
      <c r="F8008" s="95"/>
      <c r="G8008" s="95"/>
      <c r="H8008" s="95"/>
    </row>
    <row r="8009" spans="5:8" x14ac:dyDescent="0.2">
      <c r="E8009" s="95"/>
      <c r="F8009" s="95"/>
      <c r="G8009" s="95"/>
      <c r="H8009" s="95"/>
    </row>
    <row r="8010" spans="5:8" x14ac:dyDescent="0.2">
      <c r="E8010" s="95"/>
      <c r="F8010" s="95"/>
      <c r="G8010" s="95"/>
      <c r="H8010" s="95"/>
    </row>
    <row r="8011" spans="5:8" x14ac:dyDescent="0.2">
      <c r="E8011" s="95"/>
      <c r="F8011" s="95"/>
      <c r="G8011" s="95"/>
      <c r="H8011" s="95"/>
    </row>
    <row r="8012" spans="5:8" x14ac:dyDescent="0.2">
      <c r="E8012" s="95"/>
      <c r="F8012" s="95"/>
      <c r="G8012" s="95"/>
      <c r="H8012" s="95"/>
    </row>
    <row r="8013" spans="5:8" x14ac:dyDescent="0.2">
      <c r="E8013" s="95"/>
      <c r="F8013" s="95"/>
      <c r="G8013" s="95"/>
      <c r="H8013" s="95"/>
    </row>
    <row r="8014" spans="5:8" x14ac:dyDescent="0.2">
      <c r="E8014" s="95"/>
      <c r="F8014" s="95"/>
      <c r="G8014" s="95"/>
      <c r="H8014" s="95"/>
    </row>
    <row r="8015" spans="5:8" x14ac:dyDescent="0.2">
      <c r="E8015" s="95"/>
      <c r="F8015" s="95"/>
      <c r="G8015" s="95"/>
      <c r="H8015" s="95"/>
    </row>
    <row r="8016" spans="5:8" x14ac:dyDescent="0.2">
      <c r="E8016" s="95"/>
      <c r="F8016" s="95"/>
      <c r="G8016" s="95"/>
      <c r="H8016" s="95"/>
    </row>
    <row r="8017" spans="5:8" x14ac:dyDescent="0.2">
      <c r="E8017" s="95"/>
      <c r="F8017" s="95"/>
      <c r="G8017" s="95"/>
      <c r="H8017" s="95"/>
    </row>
    <row r="8018" spans="5:8" x14ac:dyDescent="0.2">
      <c r="E8018" s="95"/>
      <c r="F8018" s="95"/>
      <c r="G8018" s="95"/>
      <c r="H8018" s="95"/>
    </row>
    <row r="8019" spans="5:8" x14ac:dyDescent="0.2">
      <c r="E8019" s="95"/>
      <c r="F8019" s="95"/>
      <c r="G8019" s="95"/>
      <c r="H8019" s="95"/>
    </row>
    <row r="8020" spans="5:8" x14ac:dyDescent="0.2">
      <c r="E8020" s="95"/>
      <c r="F8020" s="95"/>
      <c r="G8020" s="95"/>
      <c r="H8020" s="95"/>
    </row>
    <row r="8021" spans="5:8" x14ac:dyDescent="0.2">
      <c r="E8021" s="95"/>
      <c r="F8021" s="95"/>
      <c r="G8021" s="95"/>
      <c r="H8021" s="95"/>
    </row>
    <row r="8022" spans="5:8" x14ac:dyDescent="0.2">
      <c r="E8022" s="95"/>
      <c r="F8022" s="95"/>
      <c r="G8022" s="95"/>
      <c r="H8022" s="95"/>
    </row>
    <row r="8023" spans="5:8" x14ac:dyDescent="0.2">
      <c r="E8023" s="95"/>
      <c r="F8023" s="95"/>
      <c r="G8023" s="95"/>
      <c r="H8023" s="95"/>
    </row>
    <row r="8024" spans="5:8" x14ac:dyDescent="0.2">
      <c r="E8024" s="95"/>
      <c r="F8024" s="95"/>
      <c r="G8024" s="95"/>
      <c r="H8024" s="95"/>
    </row>
    <row r="8025" spans="5:8" x14ac:dyDescent="0.2">
      <c r="E8025" s="95"/>
      <c r="F8025" s="95"/>
      <c r="G8025" s="95"/>
      <c r="H8025" s="95"/>
    </row>
    <row r="8026" spans="5:8" x14ac:dyDescent="0.2">
      <c r="E8026" s="95"/>
      <c r="F8026" s="95"/>
      <c r="G8026" s="95"/>
      <c r="H8026" s="95"/>
    </row>
    <row r="8027" spans="5:8" x14ac:dyDescent="0.2">
      <c r="E8027" s="95"/>
      <c r="F8027" s="95"/>
      <c r="G8027" s="95"/>
      <c r="H8027" s="95"/>
    </row>
    <row r="8028" spans="5:8" x14ac:dyDescent="0.2">
      <c r="E8028" s="95"/>
      <c r="F8028" s="95"/>
      <c r="G8028" s="95"/>
      <c r="H8028" s="95"/>
    </row>
    <row r="8029" spans="5:8" x14ac:dyDescent="0.2">
      <c r="E8029" s="95"/>
      <c r="F8029" s="95"/>
      <c r="G8029" s="95"/>
      <c r="H8029" s="95"/>
    </row>
    <row r="8030" spans="5:8" x14ac:dyDescent="0.2">
      <c r="E8030" s="95"/>
      <c r="F8030" s="95"/>
      <c r="G8030" s="95"/>
      <c r="H8030" s="95"/>
    </row>
    <row r="8031" spans="5:8" x14ac:dyDescent="0.2">
      <c r="E8031" s="95"/>
      <c r="F8031" s="95"/>
      <c r="G8031" s="95"/>
      <c r="H8031" s="95"/>
    </row>
    <row r="8032" spans="5:8" x14ac:dyDescent="0.2">
      <c r="E8032" s="95"/>
      <c r="F8032" s="95"/>
      <c r="G8032" s="95"/>
      <c r="H8032" s="95"/>
    </row>
    <row r="8033" spans="5:8" x14ac:dyDescent="0.2">
      <c r="E8033" s="95"/>
      <c r="F8033" s="95"/>
      <c r="G8033" s="95"/>
      <c r="H8033" s="95"/>
    </row>
    <row r="8034" spans="5:8" x14ac:dyDescent="0.2">
      <c r="E8034" s="95"/>
      <c r="F8034" s="95"/>
      <c r="G8034" s="95"/>
      <c r="H8034" s="95"/>
    </row>
    <row r="8035" spans="5:8" x14ac:dyDescent="0.2">
      <c r="E8035" s="95"/>
      <c r="F8035" s="95"/>
      <c r="G8035" s="95"/>
      <c r="H8035" s="95"/>
    </row>
    <row r="8036" spans="5:8" x14ac:dyDescent="0.2">
      <c r="E8036" s="95"/>
      <c r="F8036" s="95"/>
      <c r="G8036" s="95"/>
      <c r="H8036" s="95"/>
    </row>
    <row r="8037" spans="5:8" x14ac:dyDescent="0.2">
      <c r="E8037" s="95"/>
      <c r="F8037" s="95"/>
      <c r="G8037" s="95"/>
      <c r="H8037" s="95"/>
    </row>
    <row r="8038" spans="5:8" x14ac:dyDescent="0.2">
      <c r="E8038" s="95"/>
      <c r="F8038" s="95"/>
      <c r="G8038" s="95"/>
      <c r="H8038" s="95"/>
    </row>
    <row r="8039" spans="5:8" x14ac:dyDescent="0.2">
      <c r="E8039" s="95"/>
      <c r="F8039" s="95"/>
      <c r="G8039" s="95"/>
      <c r="H8039" s="95"/>
    </row>
    <row r="8040" spans="5:8" x14ac:dyDescent="0.2">
      <c r="E8040" s="95"/>
      <c r="F8040" s="95"/>
      <c r="G8040" s="95"/>
      <c r="H8040" s="95"/>
    </row>
    <row r="8041" spans="5:8" x14ac:dyDescent="0.2">
      <c r="E8041" s="95"/>
      <c r="F8041" s="95"/>
      <c r="G8041" s="95"/>
      <c r="H8041" s="95"/>
    </row>
    <row r="8042" spans="5:8" x14ac:dyDescent="0.2">
      <c r="E8042" s="95"/>
      <c r="F8042" s="95"/>
      <c r="G8042" s="95"/>
      <c r="H8042" s="95"/>
    </row>
    <row r="8043" spans="5:8" x14ac:dyDescent="0.2">
      <c r="E8043" s="95"/>
      <c r="F8043" s="95"/>
      <c r="G8043" s="95"/>
      <c r="H8043" s="95"/>
    </row>
    <row r="8044" spans="5:8" x14ac:dyDescent="0.2">
      <c r="E8044" s="95"/>
      <c r="F8044" s="95"/>
      <c r="G8044" s="95"/>
      <c r="H8044" s="95"/>
    </row>
    <row r="8045" spans="5:8" x14ac:dyDescent="0.2">
      <c r="E8045" s="95"/>
      <c r="F8045" s="95"/>
      <c r="G8045" s="95"/>
      <c r="H8045" s="95"/>
    </row>
    <row r="8046" spans="5:8" x14ac:dyDescent="0.2">
      <c r="E8046" s="95"/>
      <c r="F8046" s="95"/>
      <c r="G8046" s="95"/>
      <c r="H8046" s="95"/>
    </row>
    <row r="8047" spans="5:8" x14ac:dyDescent="0.2">
      <c r="E8047" s="95"/>
      <c r="F8047" s="95"/>
      <c r="G8047" s="95"/>
      <c r="H8047" s="95"/>
    </row>
    <row r="8048" spans="5:8" x14ac:dyDescent="0.2">
      <c r="E8048" s="95"/>
      <c r="F8048" s="95"/>
      <c r="G8048" s="95"/>
      <c r="H8048" s="95"/>
    </row>
    <row r="8049" spans="5:8" x14ac:dyDescent="0.2">
      <c r="E8049" s="95"/>
      <c r="F8049" s="95"/>
      <c r="G8049" s="95"/>
      <c r="H8049" s="95"/>
    </row>
    <row r="8050" spans="5:8" x14ac:dyDescent="0.2">
      <c r="E8050" s="95"/>
      <c r="F8050" s="95"/>
      <c r="G8050" s="95"/>
      <c r="H8050" s="95"/>
    </row>
    <row r="8051" spans="5:8" x14ac:dyDescent="0.2">
      <c r="E8051" s="95"/>
      <c r="F8051" s="95"/>
      <c r="G8051" s="95"/>
      <c r="H8051" s="95"/>
    </row>
    <row r="8052" spans="5:8" x14ac:dyDescent="0.2">
      <c r="E8052" s="95"/>
      <c r="F8052" s="95"/>
      <c r="G8052" s="95"/>
      <c r="H8052" s="95"/>
    </row>
    <row r="8053" spans="5:8" x14ac:dyDescent="0.2">
      <c r="E8053" s="95"/>
      <c r="F8053" s="95"/>
      <c r="G8053" s="95"/>
      <c r="H8053" s="95"/>
    </row>
    <row r="8054" spans="5:8" x14ac:dyDescent="0.2">
      <c r="E8054" s="95"/>
      <c r="F8054" s="95"/>
      <c r="G8054" s="95"/>
      <c r="H8054" s="95"/>
    </row>
    <row r="8055" spans="5:8" x14ac:dyDescent="0.2">
      <c r="E8055" s="95"/>
      <c r="F8055" s="95"/>
      <c r="G8055" s="95"/>
      <c r="H8055" s="95"/>
    </row>
    <row r="8056" spans="5:8" x14ac:dyDescent="0.2">
      <c r="E8056" s="95"/>
      <c r="F8056" s="95"/>
      <c r="G8056" s="95"/>
      <c r="H8056" s="95"/>
    </row>
    <row r="8057" spans="5:8" x14ac:dyDescent="0.2">
      <c r="E8057" s="95"/>
      <c r="F8057" s="95"/>
      <c r="G8057" s="95"/>
      <c r="H8057" s="95"/>
    </row>
    <row r="8058" spans="5:8" x14ac:dyDescent="0.2">
      <c r="E8058" s="95"/>
      <c r="F8058" s="95"/>
      <c r="G8058" s="95"/>
      <c r="H8058" s="95"/>
    </row>
    <row r="8059" spans="5:8" x14ac:dyDescent="0.2">
      <c r="E8059" s="95"/>
      <c r="F8059" s="95"/>
      <c r="G8059" s="95"/>
      <c r="H8059" s="95"/>
    </row>
    <row r="8060" spans="5:8" x14ac:dyDescent="0.2">
      <c r="E8060" s="95"/>
      <c r="F8060" s="95"/>
      <c r="G8060" s="95"/>
      <c r="H8060" s="95"/>
    </row>
    <row r="8061" spans="5:8" x14ac:dyDescent="0.2">
      <c r="E8061" s="95"/>
      <c r="F8061" s="95"/>
      <c r="G8061" s="95"/>
      <c r="H8061" s="95"/>
    </row>
    <row r="8062" spans="5:8" x14ac:dyDescent="0.2">
      <c r="E8062" s="95"/>
      <c r="F8062" s="95"/>
      <c r="G8062" s="95"/>
      <c r="H8062" s="95"/>
    </row>
    <row r="8063" spans="5:8" x14ac:dyDescent="0.2">
      <c r="E8063" s="95"/>
      <c r="F8063" s="95"/>
      <c r="G8063" s="95"/>
      <c r="H8063" s="95"/>
    </row>
    <row r="8064" spans="5:8" x14ac:dyDescent="0.2">
      <c r="E8064" s="95"/>
      <c r="F8064" s="95"/>
      <c r="G8064" s="95"/>
      <c r="H8064" s="95"/>
    </row>
    <row r="8065" spans="5:8" x14ac:dyDescent="0.2">
      <c r="E8065" s="95"/>
      <c r="F8065" s="95"/>
      <c r="G8065" s="95"/>
      <c r="H8065" s="95"/>
    </row>
    <row r="8066" spans="5:8" x14ac:dyDescent="0.2">
      <c r="E8066" s="95"/>
      <c r="F8066" s="95"/>
      <c r="G8066" s="95"/>
      <c r="H8066" s="95"/>
    </row>
    <row r="8067" spans="5:8" x14ac:dyDescent="0.2">
      <c r="E8067" s="95"/>
      <c r="F8067" s="95"/>
      <c r="G8067" s="95"/>
      <c r="H8067" s="95"/>
    </row>
    <row r="8068" spans="5:8" x14ac:dyDescent="0.2">
      <c r="E8068" s="95"/>
      <c r="F8068" s="95"/>
      <c r="G8068" s="95"/>
      <c r="H8068" s="95"/>
    </row>
    <row r="8069" spans="5:8" x14ac:dyDescent="0.2">
      <c r="E8069" s="95"/>
      <c r="F8069" s="95"/>
      <c r="G8069" s="95"/>
      <c r="H8069" s="95"/>
    </row>
    <row r="8070" spans="5:8" x14ac:dyDescent="0.2">
      <c r="E8070" s="95"/>
      <c r="F8070" s="95"/>
      <c r="G8070" s="95"/>
      <c r="H8070" s="95"/>
    </row>
    <row r="8071" spans="5:8" x14ac:dyDescent="0.2">
      <c r="E8071" s="95"/>
      <c r="F8071" s="95"/>
      <c r="G8071" s="95"/>
      <c r="H8071" s="95"/>
    </row>
    <row r="8072" spans="5:8" x14ac:dyDescent="0.2">
      <c r="E8072" s="95"/>
      <c r="F8072" s="95"/>
      <c r="G8072" s="95"/>
      <c r="H8072" s="95"/>
    </row>
    <row r="8073" spans="5:8" x14ac:dyDescent="0.2">
      <c r="E8073" s="95"/>
      <c r="F8073" s="95"/>
      <c r="G8073" s="95"/>
      <c r="H8073" s="95"/>
    </row>
    <row r="8074" spans="5:8" x14ac:dyDescent="0.2">
      <c r="E8074" s="95"/>
      <c r="F8074" s="95"/>
      <c r="G8074" s="95"/>
      <c r="H8074" s="95"/>
    </row>
    <row r="8075" spans="5:8" x14ac:dyDescent="0.2">
      <c r="E8075" s="95"/>
      <c r="F8075" s="95"/>
      <c r="G8075" s="95"/>
      <c r="H8075" s="95"/>
    </row>
    <row r="8076" spans="5:8" x14ac:dyDescent="0.2">
      <c r="E8076" s="95"/>
      <c r="F8076" s="95"/>
      <c r="G8076" s="95"/>
      <c r="H8076" s="95"/>
    </row>
    <row r="8077" spans="5:8" x14ac:dyDescent="0.2">
      <c r="E8077" s="95"/>
      <c r="F8077" s="95"/>
      <c r="G8077" s="95"/>
      <c r="H8077" s="95"/>
    </row>
    <row r="8078" spans="5:8" x14ac:dyDescent="0.2">
      <c r="E8078" s="95"/>
      <c r="F8078" s="95"/>
      <c r="G8078" s="95"/>
      <c r="H8078" s="95"/>
    </row>
    <row r="8079" spans="5:8" x14ac:dyDescent="0.2">
      <c r="E8079" s="95"/>
      <c r="F8079" s="95"/>
      <c r="G8079" s="95"/>
      <c r="H8079" s="95"/>
    </row>
    <row r="8080" spans="5:8" x14ac:dyDescent="0.2">
      <c r="E8080" s="95"/>
      <c r="F8080" s="95"/>
      <c r="G8080" s="95"/>
      <c r="H8080" s="95"/>
    </row>
    <row r="8081" spans="5:8" x14ac:dyDescent="0.2">
      <c r="E8081" s="95"/>
      <c r="F8081" s="95"/>
      <c r="G8081" s="95"/>
      <c r="H8081" s="95"/>
    </row>
    <row r="8082" spans="5:8" x14ac:dyDescent="0.2">
      <c r="E8082" s="95"/>
      <c r="F8082" s="95"/>
      <c r="G8082" s="95"/>
      <c r="H8082" s="95"/>
    </row>
    <row r="8083" spans="5:8" x14ac:dyDescent="0.2">
      <c r="E8083" s="95"/>
      <c r="F8083" s="95"/>
      <c r="G8083" s="95"/>
      <c r="H8083" s="95"/>
    </row>
    <row r="8084" spans="5:8" x14ac:dyDescent="0.2">
      <c r="E8084" s="95"/>
      <c r="F8084" s="95"/>
      <c r="G8084" s="95"/>
      <c r="H8084" s="95"/>
    </row>
    <row r="8085" spans="5:8" x14ac:dyDescent="0.2">
      <c r="E8085" s="95"/>
      <c r="F8085" s="95"/>
      <c r="G8085" s="95"/>
      <c r="H8085" s="95"/>
    </row>
    <row r="8086" spans="5:8" x14ac:dyDescent="0.2">
      <c r="E8086" s="95"/>
      <c r="F8086" s="95"/>
      <c r="G8086" s="95"/>
      <c r="H8086" s="95"/>
    </row>
    <row r="8087" spans="5:8" x14ac:dyDescent="0.2">
      <c r="E8087" s="95"/>
      <c r="F8087" s="95"/>
      <c r="G8087" s="95"/>
      <c r="H8087" s="95"/>
    </row>
    <row r="8088" spans="5:8" x14ac:dyDescent="0.2">
      <c r="E8088" s="95"/>
      <c r="F8088" s="95"/>
      <c r="G8088" s="95"/>
      <c r="H8088" s="95"/>
    </row>
    <row r="8089" spans="5:8" x14ac:dyDescent="0.2">
      <c r="E8089" s="95"/>
      <c r="F8089" s="95"/>
      <c r="G8089" s="95"/>
      <c r="H8089" s="95"/>
    </row>
    <row r="8090" spans="5:8" x14ac:dyDescent="0.2">
      <c r="E8090" s="95"/>
      <c r="F8090" s="95"/>
      <c r="G8090" s="95"/>
      <c r="H8090" s="95"/>
    </row>
    <row r="8091" spans="5:8" x14ac:dyDescent="0.2">
      <c r="E8091" s="95"/>
      <c r="F8091" s="95"/>
      <c r="G8091" s="95"/>
      <c r="H8091" s="95"/>
    </row>
    <row r="8092" spans="5:8" x14ac:dyDescent="0.2">
      <c r="E8092" s="95"/>
      <c r="F8092" s="95"/>
      <c r="G8092" s="95"/>
      <c r="H8092" s="95"/>
    </row>
    <row r="8093" spans="5:8" x14ac:dyDescent="0.2">
      <c r="E8093" s="95"/>
      <c r="F8093" s="95"/>
      <c r="G8093" s="95"/>
      <c r="H8093" s="95"/>
    </row>
    <row r="8094" spans="5:8" x14ac:dyDescent="0.2">
      <c r="E8094" s="95"/>
      <c r="F8094" s="95"/>
      <c r="G8094" s="95"/>
      <c r="H8094" s="95"/>
    </row>
    <row r="8095" spans="5:8" x14ac:dyDescent="0.2">
      <c r="E8095" s="95"/>
      <c r="F8095" s="95"/>
      <c r="G8095" s="95"/>
      <c r="H8095" s="95"/>
    </row>
    <row r="8096" spans="5:8" x14ac:dyDescent="0.2">
      <c r="E8096" s="95"/>
      <c r="F8096" s="95"/>
      <c r="G8096" s="95"/>
      <c r="H8096" s="95"/>
    </row>
    <row r="8097" spans="5:8" x14ac:dyDescent="0.2">
      <c r="E8097" s="95"/>
      <c r="F8097" s="95"/>
      <c r="G8097" s="95"/>
      <c r="H8097" s="95"/>
    </row>
    <row r="8098" spans="5:8" x14ac:dyDescent="0.2">
      <c r="E8098" s="95"/>
      <c r="F8098" s="95"/>
      <c r="G8098" s="95"/>
      <c r="H8098" s="95"/>
    </row>
    <row r="8099" spans="5:8" x14ac:dyDescent="0.2">
      <c r="E8099" s="95"/>
      <c r="F8099" s="95"/>
      <c r="G8099" s="95"/>
      <c r="H8099" s="95"/>
    </row>
    <row r="8100" spans="5:8" x14ac:dyDescent="0.2">
      <c r="E8100" s="95"/>
      <c r="F8100" s="95"/>
      <c r="G8100" s="95"/>
      <c r="H8100" s="95"/>
    </row>
    <row r="8101" spans="5:8" x14ac:dyDescent="0.2">
      <c r="E8101" s="95"/>
      <c r="F8101" s="95"/>
      <c r="G8101" s="95"/>
      <c r="H8101" s="95"/>
    </row>
    <row r="8102" spans="5:8" x14ac:dyDescent="0.2">
      <c r="E8102" s="95"/>
      <c r="F8102" s="95"/>
      <c r="G8102" s="95"/>
      <c r="H8102" s="95"/>
    </row>
    <row r="8103" spans="5:8" x14ac:dyDescent="0.2">
      <c r="E8103" s="95"/>
      <c r="F8103" s="95"/>
      <c r="G8103" s="95"/>
      <c r="H8103" s="95"/>
    </row>
    <row r="8104" spans="5:8" x14ac:dyDescent="0.2">
      <c r="E8104" s="95"/>
      <c r="F8104" s="95"/>
      <c r="G8104" s="95"/>
      <c r="H8104" s="95"/>
    </row>
    <row r="8105" spans="5:8" x14ac:dyDescent="0.2">
      <c r="E8105" s="95"/>
      <c r="F8105" s="95"/>
      <c r="G8105" s="95"/>
      <c r="H8105" s="95"/>
    </row>
    <row r="8106" spans="5:8" x14ac:dyDescent="0.2">
      <c r="E8106" s="95"/>
      <c r="F8106" s="95"/>
      <c r="G8106" s="95"/>
      <c r="H8106" s="95"/>
    </row>
    <row r="8107" spans="5:8" x14ac:dyDescent="0.2">
      <c r="E8107" s="95"/>
      <c r="F8107" s="95"/>
      <c r="G8107" s="95"/>
      <c r="H8107" s="95"/>
    </row>
    <row r="8108" spans="5:8" x14ac:dyDescent="0.2">
      <c r="E8108" s="95"/>
      <c r="F8108" s="95"/>
      <c r="G8108" s="95"/>
      <c r="H8108" s="95"/>
    </row>
    <row r="8109" spans="5:8" x14ac:dyDescent="0.2">
      <c r="E8109" s="95"/>
      <c r="F8109" s="95"/>
      <c r="G8109" s="95"/>
      <c r="H8109" s="95"/>
    </row>
    <row r="8110" spans="5:8" x14ac:dyDescent="0.2">
      <c r="E8110" s="95"/>
      <c r="F8110" s="95"/>
      <c r="G8110" s="95"/>
      <c r="H8110" s="95"/>
    </row>
    <row r="8111" spans="5:8" x14ac:dyDescent="0.2">
      <c r="E8111" s="95"/>
      <c r="F8111" s="95"/>
      <c r="G8111" s="95"/>
      <c r="H8111" s="95"/>
    </row>
    <row r="8112" spans="5:8" x14ac:dyDescent="0.2">
      <c r="E8112" s="95"/>
      <c r="F8112" s="95"/>
      <c r="G8112" s="95"/>
      <c r="H8112" s="95"/>
    </row>
    <row r="8113" spans="5:8" x14ac:dyDescent="0.2">
      <c r="E8113" s="95"/>
      <c r="F8113" s="95"/>
      <c r="G8113" s="95"/>
      <c r="H8113" s="95"/>
    </row>
    <row r="8114" spans="5:8" x14ac:dyDescent="0.2">
      <c r="E8114" s="95"/>
      <c r="F8114" s="95"/>
      <c r="G8114" s="95"/>
      <c r="H8114" s="95"/>
    </row>
    <row r="8115" spans="5:8" x14ac:dyDescent="0.2">
      <c r="E8115" s="95"/>
      <c r="F8115" s="95"/>
      <c r="G8115" s="95"/>
      <c r="H8115" s="95"/>
    </row>
    <row r="8116" spans="5:8" x14ac:dyDescent="0.2">
      <c r="E8116" s="95"/>
      <c r="F8116" s="95"/>
      <c r="G8116" s="95"/>
      <c r="H8116" s="95"/>
    </row>
    <row r="8117" spans="5:8" x14ac:dyDescent="0.2">
      <c r="E8117" s="95"/>
      <c r="F8117" s="95"/>
      <c r="G8117" s="95"/>
      <c r="H8117" s="95"/>
    </row>
    <row r="8118" spans="5:8" x14ac:dyDescent="0.2">
      <c r="E8118" s="95"/>
      <c r="F8118" s="95"/>
      <c r="G8118" s="95"/>
      <c r="H8118" s="95"/>
    </row>
    <row r="8119" spans="5:8" x14ac:dyDescent="0.2">
      <c r="E8119" s="95"/>
      <c r="F8119" s="95"/>
      <c r="G8119" s="95"/>
      <c r="H8119" s="95"/>
    </row>
    <row r="8120" spans="5:8" x14ac:dyDescent="0.2">
      <c r="E8120" s="95"/>
      <c r="F8120" s="95"/>
      <c r="G8120" s="95"/>
      <c r="H8120" s="95"/>
    </row>
    <row r="8121" spans="5:8" x14ac:dyDescent="0.2">
      <c r="E8121" s="95"/>
      <c r="F8121" s="95"/>
      <c r="G8121" s="95"/>
      <c r="H8121" s="95"/>
    </row>
    <row r="8122" spans="5:8" x14ac:dyDescent="0.2">
      <c r="E8122" s="95"/>
      <c r="F8122" s="95"/>
      <c r="G8122" s="95"/>
      <c r="H8122" s="95"/>
    </row>
    <row r="8123" spans="5:8" x14ac:dyDescent="0.2">
      <c r="E8123" s="95"/>
      <c r="F8123" s="95"/>
      <c r="G8123" s="95"/>
      <c r="H8123" s="95"/>
    </row>
    <row r="8124" spans="5:8" x14ac:dyDescent="0.2">
      <c r="E8124" s="95"/>
      <c r="F8124" s="95"/>
      <c r="G8124" s="95"/>
      <c r="H8124" s="95"/>
    </row>
    <row r="8125" spans="5:8" x14ac:dyDescent="0.2">
      <c r="E8125" s="95"/>
      <c r="F8125" s="95"/>
      <c r="G8125" s="95"/>
      <c r="H8125" s="95"/>
    </row>
    <row r="8126" spans="5:8" x14ac:dyDescent="0.2">
      <c r="E8126" s="95"/>
      <c r="F8126" s="95"/>
      <c r="G8126" s="95"/>
      <c r="H8126" s="95"/>
    </row>
    <row r="8127" spans="5:8" x14ac:dyDescent="0.2">
      <c r="E8127" s="95"/>
      <c r="F8127" s="95"/>
      <c r="G8127" s="95"/>
      <c r="H8127" s="95"/>
    </row>
    <row r="8128" spans="5:8" x14ac:dyDescent="0.2">
      <c r="E8128" s="95"/>
      <c r="F8128" s="95"/>
      <c r="G8128" s="95"/>
      <c r="H8128" s="95"/>
    </row>
    <row r="8129" spans="5:8" x14ac:dyDescent="0.2">
      <c r="E8129" s="95"/>
      <c r="F8129" s="95"/>
      <c r="G8129" s="95"/>
      <c r="H8129" s="95"/>
    </row>
    <row r="8130" spans="5:8" x14ac:dyDescent="0.2">
      <c r="E8130" s="95"/>
      <c r="F8130" s="95"/>
      <c r="G8130" s="95"/>
      <c r="H8130" s="95"/>
    </row>
    <row r="8131" spans="5:8" x14ac:dyDescent="0.2">
      <c r="E8131" s="95"/>
      <c r="F8131" s="95"/>
      <c r="G8131" s="95"/>
      <c r="H8131" s="95"/>
    </row>
    <row r="8132" spans="5:8" x14ac:dyDescent="0.2">
      <c r="E8132" s="95"/>
      <c r="F8132" s="95"/>
      <c r="G8132" s="95"/>
      <c r="H8132" s="95"/>
    </row>
    <row r="8133" spans="5:8" x14ac:dyDescent="0.2">
      <c r="E8133" s="95"/>
      <c r="F8133" s="95"/>
      <c r="G8133" s="95"/>
      <c r="H8133" s="95"/>
    </row>
    <row r="8134" spans="5:8" x14ac:dyDescent="0.2">
      <c r="E8134" s="95"/>
      <c r="F8134" s="95"/>
      <c r="G8134" s="95"/>
      <c r="H8134" s="95"/>
    </row>
    <row r="8135" spans="5:8" x14ac:dyDescent="0.2">
      <c r="E8135" s="95"/>
      <c r="F8135" s="95"/>
      <c r="G8135" s="95"/>
      <c r="H8135" s="95"/>
    </row>
    <row r="8136" spans="5:8" x14ac:dyDescent="0.2">
      <c r="E8136" s="95"/>
      <c r="F8136" s="95"/>
      <c r="G8136" s="95"/>
      <c r="H8136" s="95"/>
    </row>
    <row r="8137" spans="5:8" x14ac:dyDescent="0.2">
      <c r="E8137" s="95"/>
      <c r="F8137" s="95"/>
      <c r="G8137" s="95"/>
      <c r="H8137" s="95"/>
    </row>
    <row r="8138" spans="5:8" x14ac:dyDescent="0.2">
      <c r="E8138" s="95"/>
      <c r="F8138" s="95"/>
      <c r="G8138" s="95"/>
      <c r="H8138" s="95"/>
    </row>
    <row r="8139" spans="5:8" x14ac:dyDescent="0.2">
      <c r="E8139" s="95"/>
      <c r="F8139" s="95"/>
      <c r="G8139" s="95"/>
      <c r="H8139" s="95"/>
    </row>
    <row r="8140" spans="5:8" x14ac:dyDescent="0.2">
      <c r="E8140" s="95"/>
      <c r="F8140" s="95"/>
      <c r="G8140" s="95"/>
      <c r="H8140" s="95"/>
    </row>
    <row r="8141" spans="5:8" x14ac:dyDescent="0.2">
      <c r="E8141" s="95"/>
      <c r="F8141" s="95"/>
      <c r="G8141" s="95"/>
      <c r="H8141" s="95"/>
    </row>
    <row r="8142" spans="5:8" x14ac:dyDescent="0.2">
      <c r="E8142" s="95"/>
      <c r="F8142" s="95"/>
      <c r="G8142" s="95"/>
      <c r="H8142" s="95"/>
    </row>
    <row r="8143" spans="5:8" x14ac:dyDescent="0.2">
      <c r="E8143" s="95"/>
      <c r="F8143" s="95"/>
      <c r="G8143" s="95"/>
      <c r="H8143" s="95"/>
    </row>
    <row r="8144" spans="5:8" x14ac:dyDescent="0.2">
      <c r="E8144" s="95"/>
      <c r="F8144" s="95"/>
      <c r="G8144" s="95"/>
      <c r="H8144" s="95"/>
    </row>
    <row r="8145" spans="5:8" x14ac:dyDescent="0.2">
      <c r="E8145" s="95"/>
      <c r="F8145" s="95"/>
      <c r="G8145" s="95"/>
      <c r="H8145" s="95"/>
    </row>
    <row r="8146" spans="5:8" x14ac:dyDescent="0.2">
      <c r="E8146" s="95"/>
      <c r="F8146" s="95"/>
      <c r="G8146" s="95"/>
      <c r="H8146" s="95"/>
    </row>
    <row r="8147" spans="5:8" x14ac:dyDescent="0.2">
      <c r="E8147" s="95"/>
      <c r="F8147" s="95"/>
      <c r="G8147" s="95"/>
      <c r="H8147" s="95"/>
    </row>
    <row r="8148" spans="5:8" x14ac:dyDescent="0.2">
      <c r="E8148" s="95"/>
      <c r="F8148" s="95"/>
      <c r="G8148" s="95"/>
      <c r="H8148" s="95"/>
    </row>
    <row r="8149" spans="5:8" x14ac:dyDescent="0.2">
      <c r="E8149" s="95"/>
      <c r="F8149" s="95"/>
      <c r="G8149" s="95"/>
      <c r="H8149" s="95"/>
    </row>
    <row r="8150" spans="5:8" x14ac:dyDescent="0.2">
      <c r="E8150" s="95"/>
      <c r="F8150" s="95"/>
      <c r="G8150" s="95"/>
      <c r="H8150" s="95"/>
    </row>
    <row r="8151" spans="5:8" x14ac:dyDescent="0.2">
      <c r="E8151" s="95"/>
      <c r="F8151" s="95"/>
      <c r="G8151" s="95"/>
      <c r="H8151" s="95"/>
    </row>
    <row r="8152" spans="5:8" x14ac:dyDescent="0.2">
      <c r="E8152" s="95"/>
      <c r="F8152" s="95"/>
      <c r="G8152" s="95"/>
      <c r="H8152" s="95"/>
    </row>
    <row r="8153" spans="5:8" x14ac:dyDescent="0.2">
      <c r="E8153" s="95"/>
      <c r="F8153" s="95"/>
      <c r="G8153" s="95"/>
      <c r="H8153" s="95"/>
    </row>
    <row r="8154" spans="5:8" x14ac:dyDescent="0.2">
      <c r="E8154" s="95"/>
      <c r="F8154" s="95"/>
      <c r="G8154" s="95"/>
      <c r="H8154" s="95"/>
    </row>
    <row r="8155" spans="5:8" x14ac:dyDescent="0.2">
      <c r="E8155" s="95"/>
      <c r="F8155" s="95"/>
      <c r="G8155" s="95"/>
      <c r="H8155" s="95"/>
    </row>
    <row r="8156" spans="5:8" x14ac:dyDescent="0.2">
      <c r="E8156" s="95"/>
      <c r="F8156" s="95"/>
      <c r="G8156" s="95"/>
      <c r="H8156" s="95"/>
    </row>
    <row r="8157" spans="5:8" x14ac:dyDescent="0.2">
      <c r="E8157" s="95"/>
      <c r="F8157" s="95"/>
      <c r="G8157" s="95"/>
      <c r="H8157" s="95"/>
    </row>
    <row r="8158" spans="5:8" x14ac:dyDescent="0.2">
      <c r="E8158" s="95"/>
      <c r="F8158" s="95"/>
      <c r="G8158" s="95"/>
      <c r="H8158" s="95"/>
    </row>
    <row r="8159" spans="5:8" x14ac:dyDescent="0.2">
      <c r="E8159" s="95"/>
      <c r="F8159" s="95"/>
      <c r="G8159" s="95"/>
      <c r="H8159" s="95"/>
    </row>
    <row r="8160" spans="5:8" x14ac:dyDescent="0.2">
      <c r="E8160" s="95"/>
      <c r="F8160" s="95"/>
      <c r="G8160" s="95"/>
      <c r="H8160" s="95"/>
    </row>
    <row r="8161" spans="5:8" x14ac:dyDescent="0.2">
      <c r="E8161" s="95"/>
      <c r="F8161" s="95"/>
      <c r="G8161" s="95"/>
      <c r="H8161" s="95"/>
    </row>
    <row r="8162" spans="5:8" x14ac:dyDescent="0.2">
      <c r="E8162" s="95"/>
      <c r="F8162" s="95"/>
      <c r="G8162" s="95"/>
      <c r="H8162" s="95"/>
    </row>
    <row r="8163" spans="5:8" x14ac:dyDescent="0.2">
      <c r="E8163" s="95"/>
      <c r="F8163" s="95"/>
      <c r="G8163" s="95"/>
      <c r="H8163" s="95"/>
    </row>
    <row r="8164" spans="5:8" x14ac:dyDescent="0.2">
      <c r="E8164" s="95"/>
      <c r="F8164" s="95"/>
      <c r="G8164" s="95"/>
      <c r="H8164" s="95"/>
    </row>
    <row r="8165" spans="5:8" x14ac:dyDescent="0.2">
      <c r="E8165" s="95"/>
      <c r="F8165" s="95"/>
      <c r="G8165" s="95"/>
      <c r="H8165" s="95"/>
    </row>
    <row r="8166" spans="5:8" x14ac:dyDescent="0.2">
      <c r="E8166" s="95"/>
      <c r="F8166" s="95"/>
      <c r="G8166" s="95"/>
      <c r="H8166" s="95"/>
    </row>
    <row r="8167" spans="5:8" x14ac:dyDescent="0.2">
      <c r="E8167" s="95"/>
      <c r="F8167" s="95"/>
      <c r="G8167" s="95"/>
      <c r="H8167" s="95"/>
    </row>
    <row r="8168" spans="5:8" x14ac:dyDescent="0.2">
      <c r="E8168" s="95"/>
      <c r="F8168" s="95"/>
      <c r="G8168" s="95"/>
      <c r="H8168" s="95"/>
    </row>
    <row r="8169" spans="5:8" x14ac:dyDescent="0.2">
      <c r="E8169" s="95"/>
      <c r="F8169" s="95"/>
      <c r="G8169" s="95"/>
      <c r="H8169" s="95"/>
    </row>
    <row r="8170" spans="5:8" x14ac:dyDescent="0.2">
      <c r="E8170" s="95"/>
      <c r="F8170" s="95"/>
      <c r="G8170" s="95"/>
      <c r="H8170" s="95"/>
    </row>
    <row r="8171" spans="5:8" x14ac:dyDescent="0.2">
      <c r="E8171" s="95"/>
      <c r="F8171" s="95"/>
      <c r="G8171" s="95"/>
      <c r="H8171" s="95"/>
    </row>
    <row r="8172" spans="5:8" x14ac:dyDescent="0.2">
      <c r="E8172" s="95"/>
      <c r="F8172" s="95"/>
      <c r="G8172" s="95"/>
      <c r="H8172" s="95"/>
    </row>
    <row r="8173" spans="5:8" x14ac:dyDescent="0.2">
      <c r="E8173" s="95"/>
      <c r="F8173" s="95"/>
      <c r="G8173" s="95"/>
      <c r="H8173" s="95"/>
    </row>
    <row r="8174" spans="5:8" x14ac:dyDescent="0.2">
      <c r="E8174" s="95"/>
      <c r="F8174" s="95"/>
      <c r="G8174" s="95"/>
      <c r="H8174" s="95"/>
    </row>
    <row r="8175" spans="5:8" x14ac:dyDescent="0.2">
      <c r="E8175" s="95"/>
      <c r="F8175" s="95"/>
      <c r="G8175" s="95"/>
      <c r="H8175" s="95"/>
    </row>
    <row r="8176" spans="5:8" x14ac:dyDescent="0.2">
      <c r="E8176" s="95"/>
      <c r="F8176" s="95"/>
      <c r="G8176" s="95"/>
      <c r="H8176" s="95"/>
    </row>
    <row r="8177" spans="5:8" x14ac:dyDescent="0.2">
      <c r="E8177" s="95"/>
      <c r="F8177" s="95"/>
      <c r="G8177" s="95"/>
      <c r="H8177" s="95"/>
    </row>
    <row r="8178" spans="5:8" x14ac:dyDescent="0.2">
      <c r="E8178" s="95"/>
      <c r="F8178" s="95"/>
      <c r="G8178" s="95"/>
      <c r="H8178" s="95"/>
    </row>
    <row r="8179" spans="5:8" x14ac:dyDescent="0.2">
      <c r="E8179" s="95"/>
      <c r="F8179" s="95"/>
      <c r="G8179" s="95"/>
      <c r="H8179" s="95"/>
    </row>
    <row r="8180" spans="5:8" x14ac:dyDescent="0.2">
      <c r="E8180" s="95"/>
      <c r="F8180" s="95"/>
      <c r="G8180" s="95"/>
      <c r="H8180" s="95"/>
    </row>
    <row r="8181" spans="5:8" x14ac:dyDescent="0.2">
      <c r="E8181" s="95"/>
      <c r="F8181" s="95"/>
      <c r="G8181" s="95"/>
      <c r="H8181" s="95"/>
    </row>
    <row r="8182" spans="5:8" x14ac:dyDescent="0.2">
      <c r="E8182" s="95"/>
      <c r="F8182" s="95"/>
      <c r="G8182" s="95"/>
      <c r="H8182" s="95"/>
    </row>
    <row r="8183" spans="5:8" x14ac:dyDescent="0.2">
      <c r="E8183" s="95"/>
      <c r="F8183" s="95"/>
      <c r="G8183" s="95"/>
      <c r="H8183" s="95"/>
    </row>
    <row r="8184" spans="5:8" x14ac:dyDescent="0.2">
      <c r="E8184" s="95"/>
      <c r="F8184" s="95"/>
      <c r="G8184" s="95"/>
      <c r="H8184" s="95"/>
    </row>
    <row r="8185" spans="5:8" x14ac:dyDescent="0.2">
      <c r="E8185" s="95"/>
      <c r="F8185" s="95"/>
      <c r="G8185" s="95"/>
      <c r="H8185" s="95"/>
    </row>
    <row r="8186" spans="5:8" x14ac:dyDescent="0.2">
      <c r="E8186" s="95"/>
      <c r="F8186" s="95"/>
      <c r="G8186" s="95"/>
      <c r="H8186" s="95"/>
    </row>
    <row r="8187" spans="5:8" x14ac:dyDescent="0.2">
      <c r="E8187" s="95"/>
      <c r="F8187" s="95"/>
      <c r="G8187" s="95"/>
      <c r="H8187" s="95"/>
    </row>
    <row r="8188" spans="5:8" x14ac:dyDescent="0.2">
      <c r="E8188" s="95"/>
      <c r="F8188" s="95"/>
      <c r="G8188" s="95"/>
      <c r="H8188" s="95"/>
    </row>
    <row r="8189" spans="5:8" x14ac:dyDescent="0.2">
      <c r="E8189" s="95"/>
      <c r="F8189" s="95"/>
      <c r="G8189" s="95"/>
      <c r="H8189" s="95"/>
    </row>
    <row r="8190" spans="5:8" x14ac:dyDescent="0.2">
      <c r="E8190" s="95"/>
      <c r="F8190" s="95"/>
      <c r="G8190" s="95"/>
      <c r="H8190" s="95"/>
    </row>
    <row r="8191" spans="5:8" x14ac:dyDescent="0.2">
      <c r="E8191" s="95"/>
      <c r="F8191" s="95"/>
      <c r="G8191" s="95"/>
      <c r="H8191" s="95"/>
    </row>
    <row r="8192" spans="5:8" x14ac:dyDescent="0.2">
      <c r="E8192" s="95"/>
      <c r="F8192" s="95"/>
      <c r="G8192" s="95"/>
      <c r="H8192" s="95"/>
    </row>
    <row r="8193" spans="5:8" x14ac:dyDescent="0.2">
      <c r="E8193" s="95"/>
      <c r="F8193" s="95"/>
      <c r="G8193" s="95"/>
      <c r="H8193" s="95"/>
    </row>
    <row r="8194" spans="5:8" x14ac:dyDescent="0.2">
      <c r="E8194" s="95"/>
      <c r="F8194" s="95"/>
      <c r="G8194" s="95"/>
      <c r="H8194" s="95"/>
    </row>
    <row r="8195" spans="5:8" x14ac:dyDescent="0.2">
      <c r="E8195" s="95"/>
      <c r="F8195" s="95"/>
      <c r="G8195" s="95"/>
      <c r="H8195" s="95"/>
    </row>
    <row r="8196" spans="5:8" x14ac:dyDescent="0.2">
      <c r="E8196" s="95"/>
      <c r="F8196" s="95"/>
      <c r="G8196" s="95"/>
      <c r="H8196" s="95"/>
    </row>
    <row r="8197" spans="5:8" x14ac:dyDescent="0.2">
      <c r="E8197" s="95"/>
      <c r="F8197" s="95"/>
      <c r="G8197" s="95"/>
      <c r="H8197" s="95"/>
    </row>
    <row r="8198" spans="5:8" x14ac:dyDescent="0.2">
      <c r="E8198" s="95"/>
      <c r="F8198" s="95"/>
      <c r="G8198" s="95"/>
      <c r="H8198" s="95"/>
    </row>
    <row r="8199" spans="5:8" x14ac:dyDescent="0.2">
      <c r="E8199" s="95"/>
      <c r="F8199" s="95"/>
      <c r="G8199" s="95"/>
      <c r="H8199" s="95"/>
    </row>
    <row r="8200" spans="5:8" x14ac:dyDescent="0.2">
      <c r="E8200" s="95"/>
      <c r="F8200" s="95"/>
      <c r="G8200" s="95"/>
      <c r="H8200" s="95"/>
    </row>
    <row r="8201" spans="5:8" x14ac:dyDescent="0.2">
      <c r="E8201" s="95"/>
      <c r="F8201" s="95"/>
      <c r="G8201" s="95"/>
      <c r="H8201" s="95"/>
    </row>
    <row r="8202" spans="5:8" x14ac:dyDescent="0.2">
      <c r="E8202" s="95"/>
      <c r="F8202" s="95"/>
      <c r="G8202" s="95"/>
      <c r="H8202" s="95"/>
    </row>
    <row r="8203" spans="5:8" x14ac:dyDescent="0.2">
      <c r="E8203" s="95"/>
      <c r="F8203" s="95"/>
      <c r="G8203" s="95"/>
      <c r="H8203" s="95"/>
    </row>
    <row r="8204" spans="5:8" x14ac:dyDescent="0.2">
      <c r="E8204" s="95"/>
      <c r="F8204" s="95"/>
      <c r="G8204" s="95"/>
      <c r="H8204" s="95"/>
    </row>
    <row r="8205" spans="5:8" x14ac:dyDescent="0.2">
      <c r="E8205" s="95"/>
      <c r="F8205" s="95"/>
      <c r="G8205" s="95"/>
      <c r="H8205" s="95"/>
    </row>
    <row r="8206" spans="5:8" x14ac:dyDescent="0.2">
      <c r="E8206" s="95"/>
      <c r="F8206" s="95"/>
      <c r="G8206" s="95"/>
      <c r="H8206" s="95"/>
    </row>
    <row r="8207" spans="5:8" x14ac:dyDescent="0.2">
      <c r="E8207" s="95"/>
      <c r="F8207" s="95"/>
      <c r="G8207" s="95"/>
      <c r="H8207" s="95"/>
    </row>
    <row r="8208" spans="5:8" x14ac:dyDescent="0.2">
      <c r="E8208" s="95"/>
      <c r="F8208" s="95"/>
      <c r="G8208" s="95"/>
      <c r="H8208" s="95"/>
    </row>
    <row r="8209" spans="5:8" x14ac:dyDescent="0.2">
      <c r="E8209" s="95"/>
      <c r="F8209" s="95"/>
      <c r="G8209" s="95"/>
      <c r="H8209" s="95"/>
    </row>
    <row r="8210" spans="5:8" x14ac:dyDescent="0.2">
      <c r="E8210" s="95"/>
      <c r="F8210" s="95"/>
      <c r="G8210" s="95"/>
      <c r="H8210" s="95"/>
    </row>
    <row r="8211" spans="5:8" x14ac:dyDescent="0.2">
      <c r="E8211" s="95"/>
      <c r="F8211" s="95"/>
      <c r="G8211" s="95"/>
      <c r="H8211" s="95"/>
    </row>
    <row r="8212" spans="5:8" x14ac:dyDescent="0.2">
      <c r="E8212" s="95"/>
      <c r="F8212" s="95"/>
      <c r="G8212" s="95"/>
      <c r="H8212" s="95"/>
    </row>
    <row r="8213" spans="5:8" x14ac:dyDescent="0.2">
      <c r="E8213" s="95"/>
      <c r="F8213" s="95"/>
      <c r="G8213" s="95"/>
      <c r="H8213" s="95"/>
    </row>
    <row r="8214" spans="5:8" x14ac:dyDescent="0.2">
      <c r="E8214" s="95"/>
      <c r="F8214" s="95"/>
      <c r="G8214" s="95"/>
      <c r="H8214" s="95"/>
    </row>
    <row r="8215" spans="5:8" x14ac:dyDescent="0.2">
      <c r="E8215" s="95"/>
      <c r="F8215" s="95"/>
      <c r="G8215" s="95"/>
      <c r="H8215" s="95"/>
    </row>
    <row r="8216" spans="5:8" x14ac:dyDescent="0.2">
      <c r="E8216" s="95"/>
      <c r="F8216" s="95"/>
      <c r="G8216" s="95"/>
      <c r="H8216" s="95"/>
    </row>
    <row r="8217" spans="5:8" x14ac:dyDescent="0.2">
      <c r="E8217" s="95"/>
      <c r="F8217" s="95"/>
      <c r="G8217" s="95"/>
      <c r="H8217" s="95"/>
    </row>
    <row r="8218" spans="5:8" x14ac:dyDescent="0.2">
      <c r="E8218" s="95"/>
      <c r="F8218" s="95"/>
      <c r="G8218" s="95"/>
      <c r="H8218" s="95"/>
    </row>
    <row r="8219" spans="5:8" x14ac:dyDescent="0.2">
      <c r="E8219" s="95"/>
      <c r="F8219" s="95"/>
      <c r="G8219" s="95"/>
      <c r="H8219" s="95"/>
    </row>
    <row r="8220" spans="5:8" x14ac:dyDescent="0.2">
      <c r="E8220" s="95"/>
      <c r="F8220" s="95"/>
      <c r="G8220" s="95"/>
      <c r="H8220" s="95"/>
    </row>
    <row r="8221" spans="5:8" x14ac:dyDescent="0.2">
      <c r="E8221" s="95"/>
      <c r="F8221" s="95"/>
      <c r="G8221" s="95"/>
      <c r="H8221" s="95"/>
    </row>
    <row r="8222" spans="5:8" x14ac:dyDescent="0.2">
      <c r="E8222" s="95"/>
      <c r="F8222" s="95"/>
      <c r="G8222" s="95"/>
      <c r="H8222" s="95"/>
    </row>
    <row r="8223" spans="5:8" x14ac:dyDescent="0.2">
      <c r="E8223" s="95"/>
      <c r="F8223" s="95"/>
      <c r="G8223" s="95"/>
      <c r="H8223" s="95"/>
    </row>
    <row r="8224" spans="5:8" x14ac:dyDescent="0.2">
      <c r="E8224" s="95"/>
      <c r="F8224" s="95"/>
      <c r="G8224" s="95"/>
      <c r="H8224" s="95"/>
    </row>
    <row r="8225" spans="5:8" x14ac:dyDescent="0.2">
      <c r="E8225" s="95"/>
      <c r="F8225" s="95"/>
      <c r="G8225" s="95"/>
      <c r="H8225" s="95"/>
    </row>
    <row r="8226" spans="5:8" x14ac:dyDescent="0.2">
      <c r="E8226" s="95"/>
      <c r="F8226" s="95"/>
      <c r="G8226" s="95"/>
      <c r="H8226" s="95"/>
    </row>
    <row r="8227" spans="5:8" x14ac:dyDescent="0.2">
      <c r="E8227" s="95"/>
      <c r="F8227" s="95"/>
      <c r="G8227" s="95"/>
      <c r="H8227" s="95"/>
    </row>
    <row r="8228" spans="5:8" x14ac:dyDescent="0.2">
      <c r="E8228" s="95"/>
      <c r="F8228" s="95"/>
      <c r="G8228" s="95"/>
      <c r="H8228" s="95"/>
    </row>
    <row r="8229" spans="5:8" x14ac:dyDescent="0.2">
      <c r="E8229" s="95"/>
      <c r="F8229" s="95"/>
      <c r="G8229" s="95"/>
      <c r="H8229" s="95"/>
    </row>
    <row r="8230" spans="5:8" x14ac:dyDescent="0.2">
      <c r="E8230" s="95"/>
      <c r="F8230" s="95"/>
      <c r="G8230" s="95"/>
      <c r="H8230" s="95"/>
    </row>
    <row r="8231" spans="5:8" x14ac:dyDescent="0.2">
      <c r="E8231" s="95"/>
      <c r="F8231" s="95"/>
      <c r="G8231" s="95"/>
      <c r="H8231" s="95"/>
    </row>
    <row r="8232" spans="5:8" x14ac:dyDescent="0.2">
      <c r="E8232" s="95"/>
      <c r="F8232" s="95"/>
      <c r="G8232" s="95"/>
      <c r="H8232" s="95"/>
    </row>
    <row r="8233" spans="5:8" x14ac:dyDescent="0.2">
      <c r="E8233" s="95"/>
      <c r="F8233" s="95"/>
      <c r="G8233" s="95"/>
      <c r="H8233" s="95"/>
    </row>
    <row r="8234" spans="5:8" x14ac:dyDescent="0.2">
      <c r="E8234" s="95"/>
      <c r="F8234" s="95"/>
      <c r="G8234" s="95"/>
      <c r="H8234" s="95"/>
    </row>
    <row r="8235" spans="5:8" x14ac:dyDescent="0.2">
      <c r="E8235" s="95"/>
      <c r="F8235" s="95"/>
      <c r="G8235" s="95"/>
      <c r="H8235" s="95"/>
    </row>
    <row r="8236" spans="5:8" x14ac:dyDescent="0.2">
      <c r="E8236" s="95"/>
      <c r="F8236" s="95"/>
      <c r="G8236" s="95"/>
      <c r="H8236" s="95"/>
    </row>
    <row r="8237" spans="5:8" x14ac:dyDescent="0.2">
      <c r="E8237" s="95"/>
      <c r="F8237" s="95"/>
      <c r="G8237" s="95"/>
      <c r="H8237" s="95"/>
    </row>
    <row r="8238" spans="5:8" x14ac:dyDescent="0.2">
      <c r="E8238" s="95"/>
      <c r="F8238" s="95"/>
      <c r="G8238" s="95"/>
      <c r="H8238" s="95"/>
    </row>
    <row r="8239" spans="5:8" x14ac:dyDescent="0.2">
      <c r="E8239" s="95"/>
      <c r="F8239" s="95"/>
      <c r="G8239" s="95"/>
      <c r="H8239" s="95"/>
    </row>
    <row r="8240" spans="5:8" x14ac:dyDescent="0.2">
      <c r="E8240" s="95"/>
      <c r="F8240" s="95"/>
      <c r="G8240" s="95"/>
      <c r="H8240" s="95"/>
    </row>
    <row r="8241" spans="5:8" x14ac:dyDescent="0.2">
      <c r="E8241" s="95"/>
      <c r="F8241" s="95"/>
      <c r="G8241" s="95"/>
      <c r="H8241" s="95"/>
    </row>
    <row r="8242" spans="5:8" x14ac:dyDescent="0.2">
      <c r="E8242" s="95"/>
      <c r="F8242" s="95"/>
      <c r="G8242" s="95"/>
      <c r="H8242" s="95"/>
    </row>
    <row r="8243" spans="5:8" x14ac:dyDescent="0.2">
      <c r="E8243" s="95"/>
      <c r="F8243" s="95"/>
      <c r="G8243" s="95"/>
      <c r="H8243" s="95"/>
    </row>
    <row r="8244" spans="5:8" x14ac:dyDescent="0.2">
      <c r="E8244" s="95"/>
      <c r="F8244" s="95"/>
      <c r="G8244" s="95"/>
      <c r="H8244" s="95"/>
    </row>
    <row r="8245" spans="5:8" x14ac:dyDescent="0.2">
      <c r="E8245" s="95"/>
      <c r="F8245" s="95"/>
      <c r="G8245" s="95"/>
      <c r="H8245" s="95"/>
    </row>
    <row r="8246" spans="5:8" x14ac:dyDescent="0.2">
      <c r="E8246" s="95"/>
      <c r="F8246" s="95"/>
      <c r="G8246" s="95"/>
      <c r="H8246" s="95"/>
    </row>
    <row r="8247" spans="5:8" x14ac:dyDescent="0.2">
      <c r="E8247" s="95"/>
      <c r="F8247" s="95"/>
      <c r="G8247" s="95"/>
      <c r="H8247" s="95"/>
    </row>
    <row r="8248" spans="5:8" x14ac:dyDescent="0.2">
      <c r="E8248" s="95"/>
      <c r="F8248" s="95"/>
      <c r="G8248" s="95"/>
      <c r="H8248" s="95"/>
    </row>
    <row r="8249" spans="5:8" x14ac:dyDescent="0.2">
      <c r="E8249" s="95"/>
      <c r="F8249" s="95"/>
      <c r="G8249" s="95"/>
      <c r="H8249" s="95"/>
    </row>
    <row r="8250" spans="5:8" x14ac:dyDescent="0.2">
      <c r="E8250" s="95"/>
      <c r="F8250" s="95"/>
      <c r="G8250" s="95"/>
      <c r="H8250" s="95"/>
    </row>
    <row r="8251" spans="5:8" x14ac:dyDescent="0.2">
      <c r="E8251" s="95"/>
      <c r="F8251" s="95"/>
      <c r="G8251" s="95"/>
      <c r="H8251" s="95"/>
    </row>
    <row r="8252" spans="5:8" x14ac:dyDescent="0.2">
      <c r="E8252" s="95"/>
      <c r="F8252" s="95"/>
      <c r="G8252" s="95"/>
      <c r="H8252" s="95"/>
    </row>
    <row r="8253" spans="5:8" x14ac:dyDescent="0.2">
      <c r="E8253" s="95"/>
      <c r="F8253" s="95"/>
      <c r="G8253" s="95"/>
      <c r="H8253" s="95"/>
    </row>
    <row r="8254" spans="5:8" x14ac:dyDescent="0.2">
      <c r="E8254" s="95"/>
      <c r="F8254" s="95"/>
      <c r="G8254" s="95"/>
      <c r="H8254" s="95"/>
    </row>
    <row r="8255" spans="5:8" x14ac:dyDescent="0.2">
      <c r="E8255" s="95"/>
      <c r="F8255" s="95"/>
      <c r="G8255" s="95"/>
      <c r="H8255" s="95"/>
    </row>
    <row r="8256" spans="5:8" x14ac:dyDescent="0.2">
      <c r="E8256" s="95"/>
      <c r="F8256" s="95"/>
      <c r="G8256" s="95"/>
      <c r="H8256" s="95"/>
    </row>
    <row r="8257" spans="5:8" x14ac:dyDescent="0.2">
      <c r="E8257" s="95"/>
      <c r="F8257" s="95"/>
      <c r="G8257" s="95"/>
      <c r="H8257" s="95"/>
    </row>
    <row r="8258" spans="5:8" x14ac:dyDescent="0.2">
      <c r="E8258" s="95"/>
      <c r="F8258" s="95"/>
      <c r="G8258" s="95"/>
      <c r="H8258" s="95"/>
    </row>
    <row r="8259" spans="5:8" x14ac:dyDescent="0.2">
      <c r="E8259" s="95"/>
      <c r="F8259" s="95"/>
      <c r="G8259" s="95"/>
      <c r="H8259" s="95"/>
    </row>
    <row r="8260" spans="5:8" x14ac:dyDescent="0.2">
      <c r="E8260" s="95"/>
      <c r="F8260" s="95"/>
      <c r="G8260" s="95"/>
      <c r="H8260" s="95"/>
    </row>
    <row r="8261" spans="5:8" x14ac:dyDescent="0.2">
      <c r="E8261" s="95"/>
      <c r="F8261" s="95"/>
      <c r="G8261" s="95"/>
      <c r="H8261" s="95"/>
    </row>
    <row r="8262" spans="5:8" x14ac:dyDescent="0.2">
      <c r="E8262" s="95"/>
      <c r="F8262" s="95"/>
      <c r="G8262" s="95"/>
      <c r="H8262" s="95"/>
    </row>
    <row r="8263" spans="5:8" x14ac:dyDescent="0.2">
      <c r="E8263" s="95"/>
      <c r="F8263" s="95"/>
      <c r="G8263" s="95"/>
      <c r="H8263" s="95"/>
    </row>
    <row r="8264" spans="5:8" x14ac:dyDescent="0.2">
      <c r="E8264" s="95"/>
      <c r="F8264" s="95"/>
      <c r="G8264" s="95"/>
      <c r="H8264" s="95"/>
    </row>
    <row r="8265" spans="5:8" x14ac:dyDescent="0.2">
      <c r="E8265" s="95"/>
      <c r="F8265" s="95"/>
      <c r="G8265" s="95"/>
      <c r="H8265" s="95"/>
    </row>
    <row r="8266" spans="5:8" x14ac:dyDescent="0.2">
      <c r="E8266" s="95"/>
      <c r="F8266" s="95"/>
      <c r="G8266" s="95"/>
      <c r="H8266" s="95"/>
    </row>
    <row r="8267" spans="5:8" x14ac:dyDescent="0.2">
      <c r="E8267" s="95"/>
      <c r="F8267" s="95"/>
      <c r="G8267" s="95"/>
      <c r="H8267" s="95"/>
    </row>
    <row r="8268" spans="5:8" x14ac:dyDescent="0.2">
      <c r="E8268" s="95"/>
      <c r="F8268" s="95"/>
      <c r="G8268" s="95"/>
      <c r="H8268" s="95"/>
    </row>
    <row r="8269" spans="5:8" x14ac:dyDescent="0.2">
      <c r="E8269" s="95"/>
      <c r="F8269" s="95"/>
      <c r="G8269" s="95"/>
      <c r="H8269" s="95"/>
    </row>
    <row r="8270" spans="5:8" x14ac:dyDescent="0.2">
      <c r="E8270" s="95"/>
      <c r="F8270" s="95"/>
      <c r="G8270" s="95"/>
      <c r="H8270" s="95"/>
    </row>
    <row r="8271" spans="5:8" x14ac:dyDescent="0.2">
      <c r="E8271" s="95"/>
      <c r="F8271" s="95"/>
      <c r="G8271" s="95"/>
      <c r="H8271" s="95"/>
    </row>
    <row r="8272" spans="5:8" x14ac:dyDescent="0.2">
      <c r="E8272" s="95"/>
      <c r="F8272" s="95"/>
      <c r="G8272" s="95"/>
      <c r="H8272" s="95"/>
    </row>
    <row r="8273" spans="5:8" x14ac:dyDescent="0.2">
      <c r="E8273" s="95"/>
      <c r="F8273" s="95"/>
      <c r="G8273" s="95"/>
      <c r="H8273" s="95"/>
    </row>
    <row r="8274" spans="5:8" x14ac:dyDescent="0.2">
      <c r="E8274" s="95"/>
      <c r="F8274" s="95"/>
      <c r="G8274" s="95"/>
      <c r="H8274" s="95"/>
    </row>
    <row r="8275" spans="5:8" x14ac:dyDescent="0.2">
      <c r="E8275" s="95"/>
      <c r="F8275" s="95"/>
      <c r="G8275" s="95"/>
      <c r="H8275" s="95"/>
    </row>
    <row r="8276" spans="5:8" x14ac:dyDescent="0.2">
      <c r="E8276" s="95"/>
      <c r="F8276" s="95"/>
      <c r="G8276" s="95"/>
      <c r="H8276" s="95"/>
    </row>
    <row r="8277" spans="5:8" x14ac:dyDescent="0.2">
      <c r="E8277" s="95"/>
      <c r="F8277" s="95"/>
      <c r="G8277" s="95"/>
      <c r="H8277" s="95"/>
    </row>
    <row r="8278" spans="5:8" x14ac:dyDescent="0.2">
      <c r="E8278" s="95"/>
      <c r="F8278" s="95"/>
      <c r="G8278" s="95"/>
      <c r="H8278" s="95"/>
    </row>
    <row r="8279" spans="5:8" x14ac:dyDescent="0.2">
      <c r="E8279" s="95"/>
      <c r="F8279" s="95"/>
      <c r="G8279" s="95"/>
      <c r="H8279" s="95"/>
    </row>
    <row r="8280" spans="5:8" x14ac:dyDescent="0.2">
      <c r="E8280" s="95"/>
      <c r="F8280" s="95"/>
      <c r="G8280" s="95"/>
      <c r="H8280" s="95"/>
    </row>
    <row r="8281" spans="5:8" x14ac:dyDescent="0.2">
      <c r="E8281" s="95"/>
      <c r="F8281" s="95"/>
      <c r="G8281" s="95"/>
      <c r="H8281" s="95"/>
    </row>
    <row r="8282" spans="5:8" x14ac:dyDescent="0.2">
      <c r="E8282" s="95"/>
      <c r="F8282" s="95"/>
      <c r="G8282" s="95"/>
      <c r="H8282" s="95"/>
    </row>
    <row r="8283" spans="5:8" x14ac:dyDescent="0.2">
      <c r="E8283" s="95"/>
      <c r="F8283" s="95"/>
      <c r="G8283" s="95"/>
      <c r="H8283" s="95"/>
    </row>
    <row r="8284" spans="5:8" x14ac:dyDescent="0.2">
      <c r="E8284" s="95"/>
      <c r="F8284" s="95"/>
      <c r="G8284" s="95"/>
      <c r="H8284" s="95"/>
    </row>
    <row r="8285" spans="5:8" x14ac:dyDescent="0.2">
      <c r="E8285" s="95"/>
      <c r="F8285" s="95"/>
      <c r="G8285" s="95"/>
      <c r="H8285" s="95"/>
    </row>
    <row r="8286" spans="5:8" x14ac:dyDescent="0.2">
      <c r="E8286" s="95"/>
      <c r="F8286" s="95"/>
      <c r="G8286" s="95"/>
      <c r="H8286" s="95"/>
    </row>
    <row r="8287" spans="5:8" x14ac:dyDescent="0.2">
      <c r="E8287" s="95"/>
      <c r="F8287" s="95"/>
      <c r="G8287" s="95"/>
      <c r="H8287" s="95"/>
    </row>
    <row r="8288" spans="5:8" x14ac:dyDescent="0.2">
      <c r="E8288" s="95"/>
      <c r="F8288" s="95"/>
      <c r="G8288" s="95"/>
      <c r="H8288" s="95"/>
    </row>
    <row r="8289" spans="5:8" x14ac:dyDescent="0.2">
      <c r="E8289" s="95"/>
      <c r="F8289" s="95"/>
      <c r="G8289" s="95"/>
      <c r="H8289" s="95"/>
    </row>
    <row r="8290" spans="5:8" x14ac:dyDescent="0.2">
      <c r="E8290" s="95"/>
      <c r="F8290" s="95"/>
      <c r="G8290" s="95"/>
      <c r="H8290" s="95"/>
    </row>
    <row r="8291" spans="5:8" x14ac:dyDescent="0.2">
      <c r="E8291" s="95"/>
      <c r="F8291" s="95"/>
      <c r="G8291" s="95"/>
      <c r="H8291" s="95"/>
    </row>
    <row r="8292" spans="5:8" x14ac:dyDescent="0.2">
      <c r="E8292" s="95"/>
      <c r="F8292" s="95"/>
      <c r="G8292" s="95"/>
      <c r="H8292" s="95"/>
    </row>
    <row r="8293" spans="5:8" x14ac:dyDescent="0.2">
      <c r="E8293" s="95"/>
      <c r="F8293" s="95"/>
      <c r="G8293" s="95"/>
      <c r="H8293" s="95"/>
    </row>
    <row r="8294" spans="5:8" x14ac:dyDescent="0.2">
      <c r="E8294" s="95"/>
      <c r="F8294" s="95"/>
      <c r="G8294" s="95"/>
      <c r="H8294" s="95"/>
    </row>
    <row r="8295" spans="5:8" x14ac:dyDescent="0.2">
      <c r="E8295" s="95"/>
      <c r="F8295" s="95"/>
      <c r="G8295" s="95"/>
      <c r="H8295" s="95"/>
    </row>
    <row r="8296" spans="5:8" x14ac:dyDescent="0.2">
      <c r="E8296" s="95"/>
      <c r="F8296" s="95"/>
      <c r="G8296" s="95"/>
      <c r="H8296" s="95"/>
    </row>
    <row r="8297" spans="5:8" x14ac:dyDescent="0.2">
      <c r="E8297" s="95"/>
      <c r="F8297" s="95"/>
      <c r="G8297" s="95"/>
      <c r="H8297" s="95"/>
    </row>
    <row r="8298" spans="5:8" x14ac:dyDescent="0.2">
      <c r="E8298" s="95"/>
      <c r="F8298" s="95"/>
      <c r="G8298" s="95"/>
      <c r="H8298" s="95"/>
    </row>
    <row r="8299" spans="5:8" x14ac:dyDescent="0.2">
      <c r="E8299" s="95"/>
      <c r="F8299" s="95"/>
      <c r="G8299" s="95"/>
      <c r="H8299" s="95"/>
    </row>
    <row r="8300" spans="5:8" x14ac:dyDescent="0.2">
      <c r="E8300" s="95"/>
      <c r="F8300" s="95"/>
      <c r="G8300" s="95"/>
      <c r="H8300" s="95"/>
    </row>
    <row r="8301" spans="5:8" x14ac:dyDescent="0.2">
      <c r="E8301" s="95"/>
      <c r="F8301" s="95"/>
      <c r="G8301" s="95"/>
      <c r="H8301" s="95"/>
    </row>
    <row r="8302" spans="5:8" x14ac:dyDescent="0.2">
      <c r="E8302" s="95"/>
      <c r="F8302" s="95"/>
      <c r="G8302" s="95"/>
      <c r="H8302" s="95"/>
    </row>
    <row r="8303" spans="5:8" x14ac:dyDescent="0.2">
      <c r="E8303" s="95"/>
      <c r="F8303" s="95"/>
      <c r="G8303" s="95"/>
      <c r="H8303" s="95"/>
    </row>
    <row r="8304" spans="5:8" x14ac:dyDescent="0.2">
      <c r="E8304" s="95"/>
      <c r="F8304" s="95"/>
      <c r="G8304" s="95"/>
      <c r="H8304" s="95"/>
    </row>
    <row r="8305" spans="5:8" x14ac:dyDescent="0.2">
      <c r="E8305" s="95"/>
      <c r="F8305" s="95"/>
      <c r="G8305" s="95"/>
      <c r="H8305" s="95"/>
    </row>
    <row r="8306" spans="5:8" x14ac:dyDescent="0.2">
      <c r="E8306" s="95"/>
      <c r="F8306" s="95"/>
      <c r="G8306" s="95"/>
      <c r="H8306" s="95"/>
    </row>
    <row r="8307" spans="5:8" x14ac:dyDescent="0.2">
      <c r="E8307" s="95"/>
      <c r="F8307" s="95"/>
      <c r="G8307" s="95"/>
      <c r="H8307" s="95"/>
    </row>
    <row r="8308" spans="5:8" x14ac:dyDescent="0.2">
      <c r="E8308" s="95"/>
      <c r="F8308" s="95"/>
      <c r="G8308" s="95"/>
      <c r="H8308" s="95"/>
    </row>
    <row r="8309" spans="5:8" x14ac:dyDescent="0.2">
      <c r="E8309" s="95"/>
      <c r="F8309" s="95"/>
      <c r="G8309" s="95"/>
      <c r="H8309" s="95"/>
    </row>
    <row r="8310" spans="5:8" x14ac:dyDescent="0.2">
      <c r="E8310" s="95"/>
      <c r="F8310" s="95"/>
      <c r="G8310" s="95"/>
      <c r="H8310" s="95"/>
    </row>
    <row r="8311" spans="5:8" x14ac:dyDescent="0.2">
      <c r="E8311" s="95"/>
      <c r="F8311" s="95"/>
      <c r="G8311" s="95"/>
      <c r="H8311" s="95"/>
    </row>
    <row r="8312" spans="5:8" x14ac:dyDescent="0.2">
      <c r="E8312" s="95"/>
      <c r="F8312" s="95"/>
      <c r="G8312" s="95"/>
      <c r="H8312" s="95"/>
    </row>
    <row r="8313" spans="5:8" x14ac:dyDescent="0.2">
      <c r="E8313" s="95"/>
      <c r="F8313" s="95"/>
      <c r="G8313" s="95"/>
      <c r="H8313" s="95"/>
    </row>
    <row r="8314" spans="5:8" x14ac:dyDescent="0.2">
      <c r="E8314" s="95"/>
      <c r="F8314" s="95"/>
      <c r="G8314" s="95"/>
      <c r="H8314" s="95"/>
    </row>
    <row r="8315" spans="5:8" x14ac:dyDescent="0.2">
      <c r="E8315" s="95"/>
      <c r="F8315" s="95"/>
      <c r="G8315" s="95"/>
      <c r="H8315" s="95"/>
    </row>
    <row r="8316" spans="5:8" x14ac:dyDescent="0.2">
      <c r="E8316" s="95"/>
      <c r="F8316" s="95"/>
      <c r="G8316" s="95"/>
      <c r="H8316" s="95"/>
    </row>
    <row r="8317" spans="5:8" x14ac:dyDescent="0.2">
      <c r="E8317" s="95"/>
      <c r="F8317" s="95"/>
      <c r="G8317" s="95"/>
      <c r="H8317" s="95"/>
    </row>
    <row r="8318" spans="5:8" x14ac:dyDescent="0.2">
      <c r="E8318" s="95"/>
      <c r="F8318" s="95"/>
      <c r="G8318" s="95"/>
      <c r="H8318" s="95"/>
    </row>
    <row r="8319" spans="5:8" x14ac:dyDescent="0.2">
      <c r="E8319" s="95"/>
      <c r="F8319" s="95"/>
      <c r="G8319" s="95"/>
      <c r="H8319" s="95"/>
    </row>
    <row r="8320" spans="5:8" x14ac:dyDescent="0.2">
      <c r="E8320" s="95"/>
      <c r="F8320" s="95"/>
      <c r="G8320" s="95"/>
      <c r="H8320" s="95"/>
    </row>
    <row r="8321" spans="5:8" x14ac:dyDescent="0.2">
      <c r="E8321" s="95"/>
      <c r="F8321" s="95"/>
      <c r="G8321" s="95"/>
      <c r="H8321" s="95"/>
    </row>
    <row r="8322" spans="5:8" x14ac:dyDescent="0.2">
      <c r="E8322" s="95"/>
      <c r="F8322" s="95"/>
      <c r="G8322" s="95"/>
      <c r="H8322" s="95"/>
    </row>
    <row r="8323" spans="5:8" x14ac:dyDescent="0.2">
      <c r="E8323" s="95"/>
      <c r="F8323" s="95"/>
      <c r="G8323" s="95"/>
      <c r="H8323" s="95"/>
    </row>
    <row r="8324" spans="5:8" x14ac:dyDescent="0.2">
      <c r="E8324" s="95"/>
      <c r="F8324" s="95"/>
      <c r="G8324" s="95"/>
      <c r="H8324" s="95"/>
    </row>
    <row r="8325" spans="5:8" x14ac:dyDescent="0.2">
      <c r="E8325" s="95"/>
      <c r="F8325" s="95"/>
      <c r="G8325" s="95"/>
      <c r="H8325" s="95"/>
    </row>
    <row r="8326" spans="5:8" x14ac:dyDescent="0.2">
      <c r="E8326" s="95"/>
      <c r="F8326" s="95"/>
      <c r="G8326" s="95"/>
      <c r="H8326" s="95"/>
    </row>
    <row r="8327" spans="5:8" x14ac:dyDescent="0.2">
      <c r="E8327" s="95"/>
      <c r="F8327" s="95"/>
      <c r="G8327" s="95"/>
      <c r="H8327" s="95"/>
    </row>
    <row r="8328" spans="5:8" x14ac:dyDescent="0.2">
      <c r="E8328" s="95"/>
      <c r="F8328" s="95"/>
      <c r="G8328" s="95"/>
      <c r="H8328" s="95"/>
    </row>
    <row r="8329" spans="5:8" x14ac:dyDescent="0.2">
      <c r="E8329" s="95"/>
      <c r="F8329" s="95"/>
      <c r="G8329" s="95"/>
      <c r="H8329" s="95"/>
    </row>
    <row r="8330" spans="5:8" x14ac:dyDescent="0.2">
      <c r="E8330" s="95"/>
      <c r="F8330" s="95"/>
      <c r="G8330" s="95"/>
      <c r="H8330" s="95"/>
    </row>
    <row r="8331" spans="5:8" x14ac:dyDescent="0.2">
      <c r="E8331" s="95"/>
      <c r="F8331" s="95"/>
      <c r="G8331" s="95"/>
      <c r="H8331" s="95"/>
    </row>
    <row r="8332" spans="5:8" x14ac:dyDescent="0.2">
      <c r="E8332" s="95"/>
      <c r="F8332" s="95"/>
      <c r="G8332" s="95"/>
      <c r="H8332" s="95"/>
    </row>
    <row r="8333" spans="5:8" x14ac:dyDescent="0.2">
      <c r="E8333" s="95"/>
      <c r="F8333" s="95"/>
      <c r="G8333" s="95"/>
      <c r="H8333" s="95"/>
    </row>
    <row r="8334" spans="5:8" x14ac:dyDescent="0.2">
      <c r="E8334" s="95"/>
      <c r="F8334" s="95"/>
      <c r="G8334" s="95"/>
      <c r="H8334" s="95"/>
    </row>
    <row r="8335" spans="5:8" x14ac:dyDescent="0.2">
      <c r="E8335" s="95"/>
      <c r="F8335" s="95"/>
      <c r="G8335" s="95"/>
      <c r="H8335" s="95"/>
    </row>
    <row r="8336" spans="5:8" x14ac:dyDescent="0.2">
      <c r="E8336" s="95"/>
      <c r="F8336" s="95"/>
      <c r="G8336" s="95"/>
      <c r="H8336" s="95"/>
    </row>
    <row r="8337" spans="5:8" x14ac:dyDescent="0.2">
      <c r="E8337" s="95"/>
      <c r="F8337" s="95"/>
      <c r="G8337" s="95"/>
      <c r="H8337" s="95"/>
    </row>
    <row r="8338" spans="5:8" x14ac:dyDescent="0.2">
      <c r="E8338" s="95"/>
      <c r="F8338" s="95"/>
      <c r="G8338" s="95"/>
      <c r="H8338" s="95"/>
    </row>
    <row r="8339" spans="5:8" x14ac:dyDescent="0.2">
      <c r="E8339" s="95"/>
      <c r="F8339" s="95"/>
      <c r="G8339" s="95"/>
      <c r="H8339" s="95"/>
    </row>
    <row r="8340" spans="5:8" x14ac:dyDescent="0.2">
      <c r="E8340" s="95"/>
      <c r="F8340" s="95"/>
      <c r="G8340" s="95"/>
      <c r="H8340" s="95"/>
    </row>
    <row r="8341" spans="5:8" x14ac:dyDescent="0.2">
      <c r="E8341" s="95"/>
      <c r="F8341" s="95"/>
      <c r="G8341" s="95"/>
      <c r="H8341" s="95"/>
    </row>
    <row r="8342" spans="5:8" x14ac:dyDescent="0.2">
      <c r="E8342" s="95"/>
      <c r="F8342" s="95"/>
      <c r="G8342" s="95"/>
      <c r="H8342" s="95"/>
    </row>
    <row r="8343" spans="5:8" x14ac:dyDescent="0.2">
      <c r="E8343" s="95"/>
      <c r="F8343" s="95"/>
      <c r="G8343" s="95"/>
      <c r="H8343" s="95"/>
    </row>
    <row r="8344" spans="5:8" x14ac:dyDescent="0.2">
      <c r="E8344" s="95"/>
      <c r="F8344" s="95"/>
      <c r="G8344" s="95"/>
      <c r="H8344" s="95"/>
    </row>
    <row r="8345" spans="5:8" x14ac:dyDescent="0.2">
      <c r="E8345" s="95"/>
      <c r="F8345" s="95"/>
      <c r="G8345" s="95"/>
      <c r="H8345" s="95"/>
    </row>
    <row r="8346" spans="5:8" x14ac:dyDescent="0.2">
      <c r="E8346" s="95"/>
      <c r="F8346" s="95"/>
      <c r="G8346" s="95"/>
      <c r="H8346" s="95"/>
    </row>
    <row r="8347" spans="5:8" x14ac:dyDescent="0.2">
      <c r="E8347" s="95"/>
      <c r="F8347" s="95"/>
      <c r="G8347" s="95"/>
      <c r="H8347" s="95"/>
    </row>
    <row r="8348" spans="5:8" x14ac:dyDescent="0.2">
      <c r="E8348" s="95"/>
      <c r="F8348" s="95"/>
      <c r="G8348" s="95"/>
      <c r="H8348" s="95"/>
    </row>
    <row r="8349" spans="5:8" x14ac:dyDescent="0.2">
      <c r="E8349" s="95"/>
      <c r="F8349" s="95"/>
      <c r="G8349" s="95"/>
      <c r="H8349" s="95"/>
    </row>
    <row r="8350" spans="5:8" x14ac:dyDescent="0.2">
      <c r="E8350" s="95"/>
      <c r="F8350" s="95"/>
      <c r="G8350" s="95"/>
      <c r="H8350" s="95"/>
    </row>
    <row r="8351" spans="5:8" x14ac:dyDescent="0.2">
      <c r="E8351" s="95"/>
      <c r="F8351" s="95"/>
      <c r="G8351" s="95"/>
      <c r="H8351" s="95"/>
    </row>
    <row r="8352" spans="5:8" x14ac:dyDescent="0.2">
      <c r="E8352" s="95"/>
      <c r="F8352" s="95"/>
      <c r="G8352" s="95"/>
      <c r="H8352" s="95"/>
    </row>
    <row r="8353" spans="5:8" x14ac:dyDescent="0.2">
      <c r="E8353" s="95"/>
      <c r="F8353" s="95"/>
      <c r="G8353" s="95"/>
      <c r="H8353" s="95"/>
    </row>
    <row r="8354" spans="5:8" x14ac:dyDescent="0.2">
      <c r="E8354" s="95"/>
      <c r="F8354" s="95"/>
      <c r="G8354" s="95"/>
      <c r="H8354" s="95"/>
    </row>
    <row r="8355" spans="5:8" x14ac:dyDescent="0.2">
      <c r="E8355" s="95"/>
      <c r="F8355" s="95"/>
      <c r="G8355" s="95"/>
      <c r="H8355" s="95"/>
    </row>
    <row r="8356" spans="5:8" x14ac:dyDescent="0.2">
      <c r="E8356" s="95"/>
      <c r="F8356" s="95"/>
      <c r="G8356" s="95"/>
      <c r="H8356" s="95"/>
    </row>
    <row r="8357" spans="5:8" x14ac:dyDescent="0.2">
      <c r="E8357" s="95"/>
      <c r="F8357" s="95"/>
      <c r="G8357" s="95"/>
      <c r="H8357" s="95"/>
    </row>
    <row r="8358" spans="5:8" x14ac:dyDescent="0.2">
      <c r="E8358" s="95"/>
      <c r="F8358" s="95"/>
      <c r="G8358" s="95"/>
      <c r="H8358" s="95"/>
    </row>
    <row r="8359" spans="5:8" x14ac:dyDescent="0.2">
      <c r="E8359" s="95"/>
      <c r="F8359" s="95"/>
      <c r="G8359" s="95"/>
      <c r="H8359" s="95"/>
    </row>
    <row r="8360" spans="5:8" x14ac:dyDescent="0.2">
      <c r="E8360" s="95"/>
      <c r="F8360" s="95"/>
      <c r="G8360" s="95"/>
      <c r="H8360" s="95"/>
    </row>
    <row r="8361" spans="5:8" x14ac:dyDescent="0.2">
      <c r="E8361" s="95"/>
      <c r="F8361" s="95"/>
      <c r="G8361" s="95"/>
      <c r="H8361" s="95"/>
    </row>
    <row r="8362" spans="5:8" x14ac:dyDescent="0.2">
      <c r="E8362" s="95"/>
      <c r="F8362" s="95"/>
      <c r="G8362" s="95"/>
      <c r="H8362" s="95"/>
    </row>
    <row r="8363" spans="5:8" x14ac:dyDescent="0.2">
      <c r="E8363" s="95"/>
      <c r="F8363" s="95"/>
      <c r="G8363" s="95"/>
      <c r="H8363" s="95"/>
    </row>
    <row r="8364" spans="5:8" x14ac:dyDescent="0.2">
      <c r="E8364" s="95"/>
      <c r="F8364" s="95"/>
      <c r="G8364" s="95"/>
      <c r="H8364" s="95"/>
    </row>
    <row r="8365" spans="5:8" x14ac:dyDescent="0.2">
      <c r="E8365" s="95"/>
      <c r="F8365" s="95"/>
      <c r="G8365" s="95"/>
      <c r="H8365" s="95"/>
    </row>
    <row r="8366" spans="5:8" x14ac:dyDescent="0.2">
      <c r="E8366" s="95"/>
      <c r="F8366" s="95"/>
      <c r="G8366" s="95"/>
      <c r="H8366" s="95"/>
    </row>
    <row r="8367" spans="5:8" x14ac:dyDescent="0.2">
      <c r="E8367" s="95"/>
      <c r="F8367" s="95"/>
      <c r="G8367" s="95"/>
      <c r="H8367" s="95"/>
    </row>
    <row r="8368" spans="5:8" x14ac:dyDescent="0.2">
      <c r="E8368" s="95"/>
      <c r="F8368" s="95"/>
      <c r="G8368" s="95"/>
      <c r="H8368" s="95"/>
    </row>
    <row r="8369" spans="5:8" x14ac:dyDescent="0.2">
      <c r="E8369" s="95"/>
      <c r="F8369" s="95"/>
      <c r="G8369" s="95"/>
      <c r="H8369" s="95"/>
    </row>
    <row r="8370" spans="5:8" x14ac:dyDescent="0.2">
      <c r="E8370" s="95"/>
      <c r="F8370" s="95"/>
      <c r="G8370" s="95"/>
      <c r="H8370" s="95"/>
    </row>
    <row r="8371" spans="5:8" x14ac:dyDescent="0.2">
      <c r="E8371" s="95"/>
      <c r="F8371" s="95"/>
      <c r="G8371" s="95"/>
      <c r="H8371" s="95"/>
    </row>
    <row r="8372" spans="5:8" x14ac:dyDescent="0.2">
      <c r="E8372" s="95"/>
      <c r="F8372" s="95"/>
      <c r="G8372" s="95"/>
      <c r="H8372" s="95"/>
    </row>
    <row r="8373" spans="5:8" x14ac:dyDescent="0.2">
      <c r="E8373" s="95"/>
      <c r="F8373" s="95"/>
      <c r="G8373" s="95"/>
      <c r="H8373" s="95"/>
    </row>
    <row r="8374" spans="5:8" x14ac:dyDescent="0.2">
      <c r="E8374" s="95"/>
      <c r="F8374" s="95"/>
      <c r="G8374" s="95"/>
      <c r="H8374" s="95"/>
    </row>
    <row r="8375" spans="5:8" x14ac:dyDescent="0.2">
      <c r="E8375" s="95"/>
      <c r="F8375" s="95"/>
      <c r="G8375" s="95"/>
      <c r="H8375" s="95"/>
    </row>
    <row r="8376" spans="5:8" x14ac:dyDescent="0.2">
      <c r="E8376" s="95"/>
      <c r="F8376" s="95"/>
      <c r="G8376" s="95"/>
      <c r="H8376" s="95"/>
    </row>
    <row r="8377" spans="5:8" x14ac:dyDescent="0.2">
      <c r="E8377" s="95"/>
      <c r="F8377" s="95"/>
      <c r="G8377" s="95"/>
      <c r="H8377" s="95"/>
    </row>
    <row r="8378" spans="5:8" x14ac:dyDescent="0.2">
      <c r="E8378" s="95"/>
      <c r="F8378" s="95"/>
      <c r="G8378" s="95"/>
      <c r="H8378" s="95"/>
    </row>
    <row r="8379" spans="5:8" x14ac:dyDescent="0.2">
      <c r="E8379" s="95"/>
      <c r="F8379" s="95"/>
      <c r="G8379" s="95"/>
      <c r="H8379" s="95"/>
    </row>
    <row r="8380" spans="5:8" x14ac:dyDescent="0.2">
      <c r="E8380" s="95"/>
      <c r="F8380" s="95"/>
      <c r="G8380" s="95"/>
      <c r="H8380" s="95"/>
    </row>
    <row r="8381" spans="5:8" x14ac:dyDescent="0.2">
      <c r="E8381" s="95"/>
      <c r="F8381" s="95"/>
      <c r="G8381" s="95"/>
      <c r="H8381" s="95"/>
    </row>
    <row r="8382" spans="5:8" x14ac:dyDescent="0.2">
      <c r="E8382" s="95"/>
      <c r="F8382" s="95"/>
      <c r="G8382" s="95"/>
      <c r="H8382" s="95"/>
    </row>
    <row r="8383" spans="5:8" x14ac:dyDescent="0.2">
      <c r="E8383" s="95"/>
      <c r="F8383" s="95"/>
      <c r="G8383" s="95"/>
      <c r="H8383" s="95"/>
    </row>
    <row r="8384" spans="5:8" x14ac:dyDescent="0.2">
      <c r="E8384" s="95"/>
      <c r="F8384" s="95"/>
      <c r="G8384" s="95"/>
      <c r="H8384" s="95"/>
    </row>
    <row r="8385" spans="5:8" x14ac:dyDescent="0.2">
      <c r="E8385" s="95"/>
      <c r="F8385" s="95"/>
      <c r="G8385" s="95"/>
      <c r="H8385" s="95"/>
    </row>
    <row r="8386" spans="5:8" x14ac:dyDescent="0.2">
      <c r="E8386" s="95"/>
      <c r="F8386" s="95"/>
      <c r="G8386" s="95"/>
      <c r="H8386" s="95"/>
    </row>
    <row r="8387" spans="5:8" x14ac:dyDescent="0.2">
      <c r="E8387" s="95"/>
      <c r="F8387" s="95"/>
      <c r="G8387" s="95"/>
      <c r="H8387" s="95"/>
    </row>
    <row r="8388" spans="5:8" x14ac:dyDescent="0.2">
      <c r="E8388" s="95"/>
      <c r="F8388" s="95"/>
      <c r="G8388" s="95"/>
      <c r="H8388" s="95"/>
    </row>
    <row r="8389" spans="5:8" x14ac:dyDescent="0.2">
      <c r="E8389" s="95"/>
      <c r="F8389" s="95"/>
      <c r="G8389" s="95"/>
      <c r="H8389" s="95"/>
    </row>
    <row r="8390" spans="5:8" x14ac:dyDescent="0.2">
      <c r="E8390" s="95"/>
      <c r="F8390" s="95"/>
      <c r="G8390" s="95"/>
      <c r="H8390" s="95"/>
    </row>
    <row r="8391" spans="5:8" x14ac:dyDescent="0.2">
      <c r="E8391" s="95"/>
      <c r="F8391" s="95"/>
      <c r="G8391" s="95"/>
      <c r="H8391" s="95"/>
    </row>
    <row r="8392" spans="5:8" x14ac:dyDescent="0.2">
      <c r="E8392" s="95"/>
      <c r="F8392" s="95"/>
      <c r="G8392" s="95"/>
      <c r="H8392" s="95"/>
    </row>
    <row r="8393" spans="5:8" x14ac:dyDescent="0.2">
      <c r="E8393" s="95"/>
      <c r="F8393" s="95"/>
      <c r="G8393" s="95"/>
      <c r="H8393" s="95"/>
    </row>
    <row r="8394" spans="5:8" x14ac:dyDescent="0.2">
      <c r="E8394" s="95"/>
      <c r="F8394" s="95"/>
      <c r="G8394" s="95"/>
      <c r="H8394" s="95"/>
    </row>
    <row r="8395" spans="5:8" x14ac:dyDescent="0.2">
      <c r="E8395" s="95"/>
      <c r="F8395" s="95"/>
      <c r="G8395" s="95"/>
      <c r="H8395" s="95"/>
    </row>
    <row r="8396" spans="5:8" x14ac:dyDescent="0.2">
      <c r="E8396" s="95"/>
      <c r="F8396" s="95"/>
      <c r="G8396" s="95"/>
      <c r="H8396" s="95"/>
    </row>
    <row r="8397" spans="5:8" x14ac:dyDescent="0.2">
      <c r="E8397" s="95"/>
      <c r="F8397" s="95"/>
      <c r="G8397" s="95"/>
      <c r="H8397" s="95"/>
    </row>
    <row r="8398" spans="5:8" x14ac:dyDescent="0.2">
      <c r="E8398" s="95"/>
      <c r="F8398" s="95"/>
      <c r="G8398" s="95"/>
      <c r="H8398" s="95"/>
    </row>
    <row r="8399" spans="5:8" x14ac:dyDescent="0.2">
      <c r="E8399" s="95"/>
      <c r="F8399" s="95"/>
      <c r="G8399" s="95"/>
      <c r="H8399" s="95"/>
    </row>
    <row r="8400" spans="5:8" x14ac:dyDescent="0.2">
      <c r="E8400" s="95"/>
      <c r="F8400" s="95"/>
      <c r="G8400" s="95"/>
      <c r="H8400" s="95"/>
    </row>
    <row r="8401" spans="5:8" x14ac:dyDescent="0.2">
      <c r="E8401" s="95"/>
      <c r="F8401" s="95"/>
      <c r="G8401" s="95"/>
      <c r="H8401" s="95"/>
    </row>
    <row r="8402" spans="5:8" x14ac:dyDescent="0.2">
      <c r="E8402" s="95"/>
      <c r="F8402" s="95"/>
      <c r="G8402" s="95"/>
      <c r="H8402" s="95"/>
    </row>
    <row r="8403" spans="5:8" x14ac:dyDescent="0.2">
      <c r="E8403" s="95"/>
      <c r="F8403" s="95"/>
      <c r="G8403" s="95"/>
      <c r="H8403" s="95"/>
    </row>
    <row r="8404" spans="5:8" x14ac:dyDescent="0.2">
      <c r="E8404" s="95"/>
      <c r="F8404" s="95"/>
      <c r="G8404" s="95"/>
      <c r="H8404" s="95"/>
    </row>
    <row r="8405" spans="5:8" x14ac:dyDescent="0.2">
      <c r="E8405" s="95"/>
      <c r="F8405" s="95"/>
      <c r="G8405" s="95"/>
      <c r="H8405" s="95"/>
    </row>
    <row r="8406" spans="5:8" x14ac:dyDescent="0.2">
      <c r="E8406" s="95"/>
      <c r="F8406" s="95"/>
      <c r="G8406" s="95"/>
      <c r="H8406" s="95"/>
    </row>
    <row r="8407" spans="5:8" x14ac:dyDescent="0.2">
      <c r="E8407" s="95"/>
      <c r="F8407" s="95"/>
      <c r="G8407" s="95"/>
      <c r="H8407" s="95"/>
    </row>
    <row r="8408" spans="5:8" x14ac:dyDescent="0.2">
      <c r="E8408" s="95"/>
      <c r="F8408" s="95"/>
      <c r="G8408" s="95"/>
      <c r="H8408" s="95"/>
    </row>
    <row r="8409" spans="5:8" x14ac:dyDescent="0.2">
      <c r="E8409" s="95"/>
      <c r="F8409" s="95"/>
      <c r="G8409" s="95"/>
      <c r="H8409" s="95"/>
    </row>
    <row r="8410" spans="5:8" x14ac:dyDescent="0.2">
      <c r="E8410" s="95"/>
      <c r="F8410" s="95"/>
      <c r="G8410" s="95"/>
      <c r="H8410" s="95"/>
    </row>
    <row r="8411" spans="5:8" x14ac:dyDescent="0.2">
      <c r="E8411" s="95"/>
      <c r="F8411" s="95"/>
      <c r="G8411" s="95"/>
      <c r="H8411" s="95"/>
    </row>
    <row r="8412" spans="5:8" x14ac:dyDescent="0.2">
      <c r="E8412" s="95"/>
      <c r="F8412" s="95"/>
      <c r="G8412" s="95"/>
      <c r="H8412" s="95"/>
    </row>
    <row r="8413" spans="5:8" x14ac:dyDescent="0.2">
      <c r="E8413" s="95"/>
      <c r="F8413" s="95"/>
      <c r="G8413" s="95"/>
      <c r="H8413" s="95"/>
    </row>
    <row r="8414" spans="5:8" x14ac:dyDescent="0.2">
      <c r="E8414" s="95"/>
      <c r="F8414" s="95"/>
      <c r="G8414" s="95"/>
      <c r="H8414" s="95"/>
    </row>
    <row r="8415" spans="5:8" x14ac:dyDescent="0.2">
      <c r="E8415" s="95"/>
      <c r="F8415" s="95"/>
      <c r="G8415" s="95"/>
      <c r="H8415" s="95"/>
    </row>
    <row r="8416" spans="5:8" x14ac:dyDescent="0.2">
      <c r="E8416" s="95"/>
      <c r="F8416" s="95"/>
      <c r="G8416" s="95"/>
      <c r="H8416" s="95"/>
    </row>
    <row r="8417" spans="5:8" x14ac:dyDescent="0.2">
      <c r="E8417" s="95"/>
      <c r="F8417" s="95"/>
      <c r="G8417" s="95"/>
      <c r="H8417" s="95"/>
    </row>
    <row r="8418" spans="5:8" x14ac:dyDescent="0.2">
      <c r="E8418" s="95"/>
      <c r="F8418" s="95"/>
      <c r="G8418" s="95"/>
      <c r="H8418" s="95"/>
    </row>
    <row r="8419" spans="5:8" x14ac:dyDescent="0.2">
      <c r="E8419" s="95"/>
      <c r="F8419" s="95"/>
      <c r="G8419" s="95"/>
      <c r="H8419" s="95"/>
    </row>
    <row r="8420" spans="5:8" x14ac:dyDescent="0.2">
      <c r="E8420" s="95"/>
      <c r="F8420" s="95"/>
      <c r="G8420" s="95"/>
      <c r="H8420" s="95"/>
    </row>
    <row r="8421" spans="5:8" x14ac:dyDescent="0.2">
      <c r="E8421" s="95"/>
      <c r="F8421" s="95"/>
      <c r="G8421" s="95"/>
      <c r="H8421" s="95"/>
    </row>
    <row r="8422" spans="5:8" x14ac:dyDescent="0.2">
      <c r="E8422" s="95"/>
      <c r="F8422" s="95"/>
      <c r="G8422" s="95"/>
      <c r="H8422" s="95"/>
    </row>
    <row r="8423" spans="5:8" x14ac:dyDescent="0.2">
      <c r="E8423" s="95"/>
      <c r="F8423" s="95"/>
      <c r="G8423" s="95"/>
      <c r="H8423" s="95"/>
    </row>
    <row r="8424" spans="5:8" x14ac:dyDescent="0.2">
      <c r="E8424" s="95"/>
      <c r="F8424" s="95"/>
      <c r="G8424" s="95"/>
      <c r="H8424" s="95"/>
    </row>
    <row r="8425" spans="5:8" x14ac:dyDescent="0.2">
      <c r="E8425" s="95"/>
      <c r="F8425" s="95"/>
      <c r="G8425" s="95"/>
      <c r="H8425" s="95"/>
    </row>
    <row r="8426" spans="5:8" x14ac:dyDescent="0.2">
      <c r="E8426" s="95"/>
      <c r="F8426" s="95"/>
      <c r="G8426" s="95"/>
      <c r="H8426" s="95"/>
    </row>
    <row r="8427" spans="5:8" x14ac:dyDescent="0.2">
      <c r="E8427" s="95"/>
      <c r="F8427" s="95"/>
      <c r="G8427" s="95"/>
      <c r="H8427" s="95"/>
    </row>
    <row r="8428" spans="5:8" x14ac:dyDescent="0.2">
      <c r="E8428" s="95"/>
      <c r="F8428" s="95"/>
      <c r="G8428" s="95"/>
      <c r="H8428" s="95"/>
    </row>
    <row r="8429" spans="5:8" x14ac:dyDescent="0.2">
      <c r="E8429" s="95"/>
      <c r="F8429" s="95"/>
      <c r="G8429" s="95"/>
      <c r="H8429" s="95"/>
    </row>
    <row r="8430" spans="5:8" x14ac:dyDescent="0.2">
      <c r="E8430" s="95"/>
      <c r="F8430" s="95"/>
      <c r="G8430" s="95"/>
      <c r="H8430" s="95"/>
    </row>
    <row r="8431" spans="5:8" x14ac:dyDescent="0.2">
      <c r="E8431" s="95"/>
      <c r="F8431" s="95"/>
      <c r="G8431" s="95"/>
      <c r="H8431" s="95"/>
    </row>
    <row r="8432" spans="5:8" x14ac:dyDescent="0.2">
      <c r="E8432" s="95"/>
      <c r="F8432" s="95"/>
      <c r="G8432" s="95"/>
      <c r="H8432" s="95"/>
    </row>
    <row r="8433" spans="5:8" x14ac:dyDescent="0.2">
      <c r="E8433" s="95"/>
      <c r="F8433" s="95"/>
      <c r="G8433" s="95"/>
      <c r="H8433" s="95"/>
    </row>
    <row r="8434" spans="5:8" x14ac:dyDescent="0.2">
      <c r="E8434" s="95"/>
      <c r="F8434" s="95"/>
      <c r="G8434" s="95"/>
      <c r="H8434" s="95"/>
    </row>
    <row r="8435" spans="5:8" x14ac:dyDescent="0.2">
      <c r="E8435" s="95"/>
      <c r="F8435" s="95"/>
      <c r="G8435" s="95"/>
      <c r="H8435" s="95"/>
    </row>
    <row r="8436" spans="5:8" x14ac:dyDescent="0.2">
      <c r="E8436" s="95"/>
      <c r="F8436" s="95"/>
      <c r="G8436" s="95"/>
      <c r="H8436" s="95"/>
    </row>
    <row r="8437" spans="5:8" x14ac:dyDescent="0.2">
      <c r="E8437" s="95"/>
      <c r="F8437" s="95"/>
      <c r="G8437" s="95"/>
      <c r="H8437" s="95"/>
    </row>
    <row r="8438" spans="5:8" x14ac:dyDescent="0.2">
      <c r="E8438" s="95"/>
      <c r="F8438" s="95"/>
      <c r="G8438" s="95"/>
      <c r="H8438" s="95"/>
    </row>
    <row r="8439" spans="5:8" x14ac:dyDescent="0.2">
      <c r="E8439" s="95"/>
      <c r="F8439" s="95"/>
      <c r="G8439" s="95"/>
      <c r="H8439" s="95"/>
    </row>
    <row r="8440" spans="5:8" x14ac:dyDescent="0.2">
      <c r="E8440" s="95"/>
      <c r="F8440" s="95"/>
      <c r="G8440" s="95"/>
      <c r="H8440" s="95"/>
    </row>
    <row r="8441" spans="5:8" x14ac:dyDescent="0.2">
      <c r="E8441" s="95"/>
      <c r="F8441" s="95"/>
      <c r="G8441" s="95"/>
      <c r="H8441" s="95"/>
    </row>
    <row r="8442" spans="5:8" x14ac:dyDescent="0.2">
      <c r="E8442" s="95"/>
      <c r="F8442" s="95"/>
      <c r="G8442" s="95"/>
      <c r="H8442" s="95"/>
    </row>
    <row r="8443" spans="5:8" x14ac:dyDescent="0.2">
      <c r="E8443" s="95"/>
      <c r="F8443" s="95"/>
      <c r="G8443" s="95"/>
      <c r="H8443" s="95"/>
    </row>
    <row r="8444" spans="5:8" x14ac:dyDescent="0.2">
      <c r="E8444" s="95"/>
      <c r="F8444" s="95"/>
      <c r="G8444" s="95"/>
      <c r="H8444" s="95"/>
    </row>
    <row r="8445" spans="5:8" x14ac:dyDescent="0.2">
      <c r="E8445" s="95"/>
      <c r="F8445" s="95"/>
      <c r="G8445" s="95"/>
      <c r="H8445" s="95"/>
    </row>
    <row r="8446" spans="5:8" x14ac:dyDescent="0.2">
      <c r="E8446" s="95"/>
      <c r="F8446" s="95"/>
      <c r="G8446" s="95"/>
      <c r="H8446" s="95"/>
    </row>
    <row r="8447" spans="5:8" x14ac:dyDescent="0.2">
      <c r="E8447" s="95"/>
      <c r="F8447" s="95"/>
      <c r="G8447" s="95"/>
      <c r="H8447" s="95"/>
    </row>
    <row r="8448" spans="5:8" x14ac:dyDescent="0.2">
      <c r="E8448" s="95"/>
      <c r="F8448" s="95"/>
      <c r="G8448" s="95"/>
      <c r="H8448" s="95"/>
    </row>
    <row r="8449" spans="5:8" x14ac:dyDescent="0.2">
      <c r="E8449" s="95"/>
      <c r="F8449" s="95"/>
      <c r="G8449" s="95"/>
      <c r="H8449" s="95"/>
    </row>
    <row r="8450" spans="5:8" x14ac:dyDescent="0.2">
      <c r="E8450" s="95"/>
      <c r="F8450" s="95"/>
      <c r="G8450" s="95"/>
      <c r="H8450" s="95"/>
    </row>
    <row r="8451" spans="5:8" x14ac:dyDescent="0.2">
      <c r="E8451" s="95"/>
      <c r="F8451" s="95"/>
      <c r="G8451" s="95"/>
      <c r="H8451" s="95"/>
    </row>
    <row r="8452" spans="5:8" x14ac:dyDescent="0.2">
      <c r="E8452" s="95"/>
      <c r="F8452" s="95"/>
      <c r="G8452" s="95"/>
      <c r="H8452" s="95"/>
    </row>
    <row r="8453" spans="5:8" x14ac:dyDescent="0.2">
      <c r="E8453" s="95"/>
      <c r="F8453" s="95"/>
      <c r="G8453" s="95"/>
      <c r="H8453" s="95"/>
    </row>
    <row r="8454" spans="5:8" x14ac:dyDescent="0.2">
      <c r="E8454" s="95"/>
      <c r="F8454" s="95"/>
      <c r="G8454" s="95"/>
      <c r="H8454" s="95"/>
    </row>
    <row r="8455" spans="5:8" x14ac:dyDescent="0.2">
      <c r="E8455" s="95"/>
      <c r="F8455" s="95"/>
      <c r="G8455" s="95"/>
      <c r="H8455" s="95"/>
    </row>
    <row r="8456" spans="5:8" x14ac:dyDescent="0.2">
      <c r="E8456" s="95"/>
      <c r="F8456" s="95"/>
      <c r="G8456" s="95"/>
      <c r="H8456" s="95"/>
    </row>
    <row r="8457" spans="5:8" x14ac:dyDescent="0.2">
      <c r="E8457" s="95"/>
      <c r="F8457" s="95"/>
      <c r="G8457" s="95"/>
      <c r="H8457" s="95"/>
    </row>
    <row r="8458" spans="5:8" x14ac:dyDescent="0.2">
      <c r="E8458" s="95"/>
      <c r="F8458" s="95"/>
      <c r="G8458" s="95"/>
      <c r="H8458" s="95"/>
    </row>
    <row r="8459" spans="5:8" x14ac:dyDescent="0.2">
      <c r="E8459" s="95"/>
      <c r="F8459" s="95"/>
      <c r="G8459" s="95"/>
      <c r="H8459" s="95"/>
    </row>
    <row r="8460" spans="5:8" x14ac:dyDescent="0.2">
      <c r="E8460" s="95"/>
      <c r="F8460" s="95"/>
      <c r="G8460" s="95"/>
      <c r="H8460" s="95"/>
    </row>
    <row r="8461" spans="5:8" x14ac:dyDescent="0.2">
      <c r="E8461" s="95"/>
      <c r="F8461" s="95"/>
      <c r="G8461" s="95"/>
      <c r="H8461" s="95"/>
    </row>
    <row r="8462" spans="5:8" x14ac:dyDescent="0.2">
      <c r="E8462" s="95"/>
      <c r="F8462" s="95"/>
      <c r="G8462" s="95"/>
      <c r="H8462" s="95"/>
    </row>
    <row r="8463" spans="5:8" x14ac:dyDescent="0.2">
      <c r="E8463" s="95"/>
      <c r="F8463" s="95"/>
      <c r="G8463" s="95"/>
      <c r="H8463" s="95"/>
    </row>
    <row r="8464" spans="5:8" x14ac:dyDescent="0.2">
      <c r="E8464" s="95"/>
      <c r="F8464" s="95"/>
      <c r="G8464" s="95"/>
      <c r="H8464" s="95"/>
    </row>
    <row r="8465" spans="5:8" x14ac:dyDescent="0.2">
      <c r="E8465" s="95"/>
      <c r="F8465" s="95"/>
      <c r="G8465" s="95"/>
      <c r="H8465" s="95"/>
    </row>
    <row r="8466" spans="5:8" x14ac:dyDescent="0.2">
      <c r="E8466" s="95"/>
      <c r="F8466" s="95"/>
      <c r="G8466" s="95"/>
      <c r="H8466" s="95"/>
    </row>
    <row r="8467" spans="5:8" x14ac:dyDescent="0.2">
      <c r="E8467" s="95"/>
      <c r="F8467" s="95"/>
      <c r="G8467" s="95"/>
      <c r="H8467" s="95"/>
    </row>
    <row r="8468" spans="5:8" x14ac:dyDescent="0.2">
      <c r="E8468" s="95"/>
      <c r="F8468" s="95"/>
      <c r="G8468" s="95"/>
      <c r="H8468" s="95"/>
    </row>
    <row r="8469" spans="5:8" x14ac:dyDescent="0.2">
      <c r="E8469" s="95"/>
      <c r="F8469" s="95"/>
      <c r="G8469" s="95"/>
      <c r="H8469" s="95"/>
    </row>
    <row r="8470" spans="5:8" x14ac:dyDescent="0.2">
      <c r="E8470" s="95"/>
      <c r="F8470" s="95"/>
      <c r="G8470" s="95"/>
      <c r="H8470" s="95"/>
    </row>
    <row r="8471" spans="5:8" x14ac:dyDescent="0.2">
      <c r="E8471" s="95"/>
      <c r="F8471" s="95"/>
      <c r="G8471" s="95"/>
      <c r="H8471" s="95"/>
    </row>
    <row r="8472" spans="5:8" x14ac:dyDescent="0.2">
      <c r="E8472" s="95"/>
      <c r="F8472" s="95"/>
      <c r="G8472" s="95"/>
      <c r="H8472" s="95"/>
    </row>
    <row r="8473" spans="5:8" x14ac:dyDescent="0.2">
      <c r="E8473" s="95"/>
      <c r="F8473" s="95"/>
      <c r="G8473" s="95"/>
      <c r="H8473" s="95"/>
    </row>
    <row r="8474" spans="5:8" x14ac:dyDescent="0.2">
      <c r="E8474" s="95"/>
      <c r="F8474" s="95"/>
      <c r="G8474" s="95"/>
      <c r="H8474" s="95"/>
    </row>
    <row r="8475" spans="5:8" x14ac:dyDescent="0.2">
      <c r="E8475" s="95"/>
      <c r="F8475" s="95"/>
      <c r="G8475" s="95"/>
      <c r="H8475" s="95"/>
    </row>
    <row r="8476" spans="5:8" x14ac:dyDescent="0.2">
      <c r="E8476" s="95"/>
      <c r="F8476" s="95"/>
      <c r="G8476" s="95"/>
      <c r="H8476" s="95"/>
    </row>
    <row r="8477" spans="5:8" x14ac:dyDescent="0.2">
      <c r="E8477" s="95"/>
      <c r="F8477" s="95"/>
      <c r="G8477" s="95"/>
      <c r="H8477" s="95"/>
    </row>
    <row r="8478" spans="5:8" x14ac:dyDescent="0.2">
      <c r="E8478" s="95"/>
      <c r="F8478" s="95"/>
      <c r="G8478" s="95"/>
      <c r="H8478" s="95"/>
    </row>
    <row r="8479" spans="5:8" x14ac:dyDescent="0.2">
      <c r="E8479" s="95"/>
      <c r="F8479" s="95"/>
      <c r="G8479" s="95"/>
      <c r="H8479" s="95"/>
    </row>
    <row r="8480" spans="5:8" x14ac:dyDescent="0.2">
      <c r="E8480" s="95"/>
      <c r="F8480" s="95"/>
      <c r="G8480" s="95"/>
      <c r="H8480" s="95"/>
    </row>
    <row r="8481" spans="5:8" x14ac:dyDescent="0.2">
      <c r="E8481" s="95"/>
      <c r="F8481" s="95"/>
      <c r="G8481" s="95"/>
      <c r="H8481" s="95"/>
    </row>
    <row r="8482" spans="5:8" x14ac:dyDescent="0.2">
      <c r="E8482" s="95"/>
      <c r="F8482" s="95"/>
      <c r="G8482" s="95"/>
      <c r="H8482" s="95"/>
    </row>
    <row r="8483" spans="5:8" x14ac:dyDescent="0.2">
      <c r="E8483" s="95"/>
      <c r="F8483" s="95"/>
      <c r="G8483" s="95"/>
      <c r="H8483" s="95"/>
    </row>
    <row r="8484" spans="5:8" x14ac:dyDescent="0.2">
      <c r="E8484" s="95"/>
      <c r="F8484" s="95"/>
      <c r="G8484" s="95"/>
      <c r="H8484" s="95"/>
    </row>
    <row r="8485" spans="5:8" x14ac:dyDescent="0.2">
      <c r="E8485" s="95"/>
      <c r="F8485" s="95"/>
      <c r="G8485" s="95"/>
      <c r="H8485" s="95"/>
    </row>
    <row r="8486" spans="5:8" x14ac:dyDescent="0.2">
      <c r="E8486" s="95"/>
      <c r="F8486" s="95"/>
      <c r="G8486" s="95"/>
      <c r="H8486" s="95"/>
    </row>
    <row r="8487" spans="5:8" x14ac:dyDescent="0.2">
      <c r="E8487" s="95"/>
      <c r="F8487" s="95"/>
      <c r="G8487" s="95"/>
      <c r="H8487" s="95"/>
    </row>
    <row r="8488" spans="5:8" x14ac:dyDescent="0.2">
      <c r="E8488" s="95"/>
      <c r="F8488" s="95"/>
      <c r="G8488" s="95"/>
      <c r="H8488" s="95"/>
    </row>
    <row r="8489" spans="5:8" x14ac:dyDescent="0.2">
      <c r="E8489" s="95"/>
      <c r="F8489" s="95"/>
      <c r="G8489" s="95"/>
      <c r="H8489" s="95"/>
    </row>
    <row r="8490" spans="5:8" x14ac:dyDescent="0.2">
      <c r="E8490" s="95"/>
      <c r="F8490" s="95"/>
      <c r="G8490" s="95"/>
      <c r="H8490" s="95"/>
    </row>
    <row r="8491" spans="5:8" x14ac:dyDescent="0.2">
      <c r="E8491" s="95"/>
      <c r="F8491" s="95"/>
      <c r="G8491" s="95"/>
      <c r="H8491" s="95"/>
    </row>
    <row r="8492" spans="5:8" x14ac:dyDescent="0.2">
      <c r="E8492" s="95"/>
      <c r="F8492" s="95"/>
      <c r="G8492" s="95"/>
      <c r="H8492" s="95"/>
    </row>
    <row r="8493" spans="5:8" x14ac:dyDescent="0.2">
      <c r="E8493" s="95"/>
      <c r="F8493" s="95"/>
      <c r="G8493" s="95"/>
      <c r="H8493" s="95"/>
    </row>
    <row r="8494" spans="5:8" x14ac:dyDescent="0.2">
      <c r="E8494" s="95"/>
      <c r="F8494" s="95"/>
      <c r="G8494" s="95"/>
      <c r="H8494" s="95"/>
    </row>
    <row r="8495" spans="5:8" x14ac:dyDescent="0.2">
      <c r="E8495" s="95"/>
      <c r="F8495" s="95"/>
      <c r="G8495" s="95"/>
      <c r="H8495" s="95"/>
    </row>
    <row r="8496" spans="5:8" x14ac:dyDescent="0.2">
      <c r="E8496" s="95"/>
      <c r="F8496" s="95"/>
      <c r="G8496" s="95"/>
      <c r="H8496" s="95"/>
    </row>
    <row r="8497" spans="5:8" x14ac:dyDescent="0.2">
      <c r="E8497" s="95"/>
      <c r="F8497" s="95"/>
      <c r="G8497" s="95"/>
      <c r="H8497" s="95"/>
    </row>
    <row r="8498" spans="5:8" x14ac:dyDescent="0.2">
      <c r="E8498" s="95"/>
      <c r="F8498" s="95"/>
      <c r="G8498" s="95"/>
      <c r="H8498" s="95"/>
    </row>
    <row r="8499" spans="5:8" x14ac:dyDescent="0.2">
      <c r="E8499" s="95"/>
      <c r="F8499" s="95"/>
      <c r="G8499" s="95"/>
      <c r="H8499" s="95"/>
    </row>
    <row r="8500" spans="5:8" x14ac:dyDescent="0.2">
      <c r="E8500" s="95"/>
      <c r="F8500" s="95"/>
      <c r="G8500" s="95"/>
      <c r="H8500" s="95"/>
    </row>
    <row r="8501" spans="5:8" x14ac:dyDescent="0.2">
      <c r="E8501" s="95"/>
      <c r="F8501" s="95"/>
      <c r="G8501" s="95"/>
      <c r="H8501" s="95"/>
    </row>
    <row r="8502" spans="5:8" x14ac:dyDescent="0.2">
      <c r="E8502" s="95"/>
      <c r="F8502" s="95"/>
      <c r="G8502" s="95"/>
      <c r="H8502" s="95"/>
    </row>
    <row r="8503" spans="5:8" x14ac:dyDescent="0.2">
      <c r="E8503" s="95"/>
      <c r="F8503" s="95"/>
      <c r="G8503" s="95"/>
      <c r="H8503" s="95"/>
    </row>
    <row r="8504" spans="5:8" x14ac:dyDescent="0.2">
      <c r="E8504" s="95"/>
      <c r="F8504" s="95"/>
      <c r="G8504" s="95"/>
      <c r="H8504" s="95"/>
    </row>
    <row r="8505" spans="5:8" x14ac:dyDescent="0.2">
      <c r="E8505" s="95"/>
      <c r="F8505" s="95"/>
      <c r="G8505" s="95"/>
      <c r="H8505" s="95"/>
    </row>
    <row r="8506" spans="5:8" x14ac:dyDescent="0.2">
      <c r="E8506" s="95"/>
      <c r="F8506" s="95"/>
      <c r="G8506" s="95"/>
      <c r="H8506" s="95"/>
    </row>
    <row r="8507" spans="5:8" x14ac:dyDescent="0.2">
      <c r="E8507" s="95"/>
      <c r="F8507" s="95"/>
      <c r="G8507" s="95"/>
      <c r="H8507" s="95"/>
    </row>
    <row r="8508" spans="5:8" x14ac:dyDescent="0.2">
      <c r="E8508" s="95"/>
      <c r="F8508" s="95"/>
      <c r="G8508" s="95"/>
      <c r="H8508" s="95"/>
    </row>
    <row r="8509" spans="5:8" x14ac:dyDescent="0.2">
      <c r="E8509" s="95"/>
      <c r="F8509" s="95"/>
      <c r="G8509" s="95"/>
      <c r="H8509" s="95"/>
    </row>
    <row r="8510" spans="5:8" x14ac:dyDescent="0.2">
      <c r="E8510" s="95"/>
      <c r="F8510" s="95"/>
      <c r="G8510" s="95"/>
      <c r="H8510" s="95"/>
    </row>
    <row r="8511" spans="5:8" x14ac:dyDescent="0.2">
      <c r="E8511" s="95"/>
      <c r="F8511" s="95"/>
      <c r="G8511" s="95"/>
      <c r="H8511" s="95"/>
    </row>
    <row r="8512" spans="5:8" x14ac:dyDescent="0.2">
      <c r="E8512" s="95"/>
      <c r="F8512" s="95"/>
      <c r="G8512" s="95"/>
      <c r="H8512" s="95"/>
    </row>
    <row r="8513" spans="5:8" x14ac:dyDescent="0.2">
      <c r="E8513" s="95"/>
      <c r="F8513" s="95"/>
      <c r="G8513" s="95"/>
      <c r="H8513" s="95"/>
    </row>
    <row r="8514" spans="5:8" x14ac:dyDescent="0.2">
      <c r="E8514" s="95"/>
      <c r="F8514" s="95"/>
      <c r="G8514" s="95"/>
      <c r="H8514" s="95"/>
    </row>
    <row r="8515" spans="5:8" x14ac:dyDescent="0.2">
      <c r="E8515" s="95"/>
      <c r="F8515" s="95"/>
      <c r="G8515" s="95"/>
      <c r="H8515" s="95"/>
    </row>
    <row r="8516" spans="5:8" x14ac:dyDescent="0.2">
      <c r="E8516" s="95"/>
      <c r="F8516" s="95"/>
      <c r="G8516" s="95"/>
      <c r="H8516" s="95"/>
    </row>
    <row r="8517" spans="5:8" x14ac:dyDescent="0.2">
      <c r="E8517" s="95"/>
      <c r="F8517" s="95"/>
      <c r="G8517" s="95"/>
      <c r="H8517" s="95"/>
    </row>
    <row r="8518" spans="5:8" x14ac:dyDescent="0.2">
      <c r="E8518" s="95"/>
      <c r="F8518" s="95"/>
      <c r="G8518" s="95"/>
      <c r="H8518" s="95"/>
    </row>
    <row r="8519" spans="5:8" x14ac:dyDescent="0.2">
      <c r="E8519" s="95"/>
      <c r="F8519" s="95"/>
      <c r="G8519" s="95"/>
      <c r="H8519" s="95"/>
    </row>
    <row r="8520" spans="5:8" x14ac:dyDescent="0.2">
      <c r="E8520" s="95"/>
      <c r="F8520" s="95"/>
      <c r="G8520" s="95"/>
      <c r="H8520" s="95"/>
    </row>
    <row r="8521" spans="5:8" x14ac:dyDescent="0.2">
      <c r="E8521" s="95"/>
      <c r="F8521" s="95"/>
      <c r="G8521" s="95"/>
      <c r="H8521" s="95"/>
    </row>
    <row r="8522" spans="5:8" x14ac:dyDescent="0.2">
      <c r="E8522" s="95"/>
      <c r="F8522" s="95"/>
      <c r="G8522" s="95"/>
      <c r="H8522" s="95"/>
    </row>
    <row r="8523" spans="5:8" x14ac:dyDescent="0.2">
      <c r="E8523" s="95"/>
      <c r="F8523" s="95"/>
      <c r="G8523" s="95"/>
      <c r="H8523" s="95"/>
    </row>
    <row r="8524" spans="5:8" x14ac:dyDescent="0.2">
      <c r="E8524" s="95"/>
      <c r="F8524" s="95"/>
      <c r="G8524" s="95"/>
      <c r="H8524" s="95"/>
    </row>
    <row r="8525" spans="5:8" x14ac:dyDescent="0.2">
      <c r="E8525" s="95"/>
      <c r="F8525" s="95"/>
      <c r="G8525" s="95"/>
      <c r="H8525" s="95"/>
    </row>
    <row r="8526" spans="5:8" x14ac:dyDescent="0.2">
      <c r="E8526" s="95"/>
      <c r="F8526" s="95"/>
      <c r="G8526" s="95"/>
      <c r="H8526" s="95"/>
    </row>
    <row r="8527" spans="5:8" x14ac:dyDescent="0.2">
      <c r="E8527" s="95"/>
      <c r="F8527" s="95"/>
      <c r="G8527" s="95"/>
      <c r="H8527" s="95"/>
    </row>
    <row r="8528" spans="5:8" x14ac:dyDescent="0.2">
      <c r="E8528" s="95"/>
      <c r="F8528" s="95"/>
      <c r="G8528" s="95"/>
      <c r="H8528" s="95"/>
    </row>
    <row r="8529" spans="5:8" x14ac:dyDescent="0.2">
      <c r="E8529" s="95"/>
      <c r="F8529" s="95"/>
      <c r="G8529" s="95"/>
      <c r="H8529" s="95"/>
    </row>
    <row r="8530" spans="5:8" x14ac:dyDescent="0.2">
      <c r="E8530" s="95"/>
      <c r="F8530" s="95"/>
      <c r="G8530" s="95"/>
      <c r="H8530" s="95"/>
    </row>
    <row r="8531" spans="5:8" x14ac:dyDescent="0.2">
      <c r="E8531" s="95"/>
      <c r="F8531" s="95"/>
      <c r="G8531" s="95"/>
      <c r="H8531" s="95"/>
    </row>
    <row r="8532" spans="5:8" x14ac:dyDescent="0.2">
      <c r="E8532" s="95"/>
      <c r="F8532" s="95"/>
      <c r="G8532" s="95"/>
      <c r="H8532" s="95"/>
    </row>
    <row r="8533" spans="5:8" x14ac:dyDescent="0.2">
      <c r="E8533" s="95"/>
      <c r="F8533" s="95"/>
      <c r="G8533" s="95"/>
      <c r="H8533" s="95"/>
    </row>
    <row r="8534" spans="5:8" x14ac:dyDescent="0.2">
      <c r="E8534" s="95"/>
      <c r="F8534" s="95"/>
      <c r="G8534" s="95"/>
      <c r="H8534" s="95"/>
    </row>
    <row r="8535" spans="5:8" x14ac:dyDescent="0.2">
      <c r="E8535" s="95"/>
      <c r="F8535" s="95"/>
      <c r="G8535" s="95"/>
      <c r="H8535" s="95"/>
    </row>
    <row r="8536" spans="5:8" x14ac:dyDescent="0.2">
      <c r="E8536" s="95"/>
      <c r="F8536" s="95"/>
      <c r="G8536" s="95"/>
      <c r="H8536" s="95"/>
    </row>
    <row r="8537" spans="5:8" x14ac:dyDescent="0.2">
      <c r="E8537" s="95"/>
      <c r="F8537" s="95"/>
      <c r="G8537" s="95"/>
      <c r="H8537" s="95"/>
    </row>
    <row r="8538" spans="5:8" x14ac:dyDescent="0.2">
      <c r="E8538" s="95"/>
      <c r="F8538" s="95"/>
      <c r="G8538" s="95"/>
      <c r="H8538" s="95"/>
    </row>
    <row r="8539" spans="5:8" x14ac:dyDescent="0.2">
      <c r="E8539" s="95"/>
      <c r="F8539" s="95"/>
      <c r="G8539" s="95"/>
      <c r="H8539" s="95"/>
    </row>
    <row r="8540" spans="5:8" x14ac:dyDescent="0.2">
      <c r="E8540" s="95"/>
      <c r="F8540" s="95"/>
      <c r="G8540" s="95"/>
      <c r="H8540" s="95"/>
    </row>
    <row r="8541" spans="5:8" x14ac:dyDescent="0.2">
      <c r="E8541" s="95"/>
      <c r="F8541" s="95"/>
      <c r="G8541" s="95"/>
      <c r="H8541" s="95"/>
    </row>
    <row r="8542" spans="5:8" x14ac:dyDescent="0.2">
      <c r="E8542" s="95"/>
      <c r="F8542" s="95"/>
      <c r="G8542" s="95"/>
      <c r="H8542" s="95"/>
    </row>
    <row r="8543" spans="5:8" x14ac:dyDescent="0.2">
      <c r="E8543" s="95"/>
      <c r="F8543" s="95"/>
      <c r="G8543" s="95"/>
      <c r="H8543" s="95"/>
    </row>
    <row r="8544" spans="5:8" x14ac:dyDescent="0.2">
      <c r="E8544" s="95"/>
      <c r="F8544" s="95"/>
      <c r="G8544" s="95"/>
      <c r="H8544" s="95"/>
    </row>
    <row r="8545" spans="5:8" x14ac:dyDescent="0.2">
      <c r="E8545" s="95"/>
      <c r="F8545" s="95"/>
      <c r="G8545" s="95"/>
      <c r="H8545" s="95"/>
    </row>
    <row r="8546" spans="5:8" x14ac:dyDescent="0.2">
      <c r="E8546" s="95"/>
      <c r="F8546" s="95"/>
      <c r="G8546" s="95"/>
      <c r="H8546" s="95"/>
    </row>
    <row r="8547" spans="5:8" x14ac:dyDescent="0.2">
      <c r="E8547" s="95"/>
      <c r="F8547" s="95"/>
      <c r="G8547" s="95"/>
      <c r="H8547" s="95"/>
    </row>
    <row r="8548" spans="5:8" x14ac:dyDescent="0.2">
      <c r="E8548" s="95"/>
      <c r="F8548" s="95"/>
      <c r="G8548" s="95"/>
      <c r="H8548" s="95"/>
    </row>
    <row r="8549" spans="5:8" x14ac:dyDescent="0.2">
      <c r="E8549" s="95"/>
      <c r="F8549" s="95"/>
      <c r="G8549" s="95"/>
      <c r="H8549" s="95"/>
    </row>
    <row r="8550" spans="5:8" x14ac:dyDescent="0.2">
      <c r="E8550" s="95"/>
      <c r="F8550" s="95"/>
      <c r="G8550" s="95"/>
      <c r="H8550" s="95"/>
    </row>
    <row r="8551" spans="5:8" x14ac:dyDescent="0.2">
      <c r="E8551" s="95"/>
      <c r="F8551" s="95"/>
      <c r="G8551" s="95"/>
      <c r="H8551" s="95"/>
    </row>
    <row r="8552" spans="5:8" x14ac:dyDescent="0.2">
      <c r="E8552" s="95"/>
      <c r="F8552" s="95"/>
      <c r="G8552" s="95"/>
      <c r="H8552" s="95"/>
    </row>
    <row r="8553" spans="5:8" x14ac:dyDescent="0.2">
      <c r="E8553" s="95"/>
      <c r="F8553" s="95"/>
      <c r="G8553" s="95"/>
      <c r="H8553" s="95"/>
    </row>
    <row r="8554" spans="5:8" x14ac:dyDescent="0.2">
      <c r="E8554" s="95"/>
      <c r="F8554" s="95"/>
      <c r="G8554" s="95"/>
      <c r="H8554" s="95"/>
    </row>
    <row r="8555" spans="5:8" x14ac:dyDescent="0.2">
      <c r="E8555" s="95"/>
      <c r="F8555" s="95"/>
      <c r="G8555" s="95"/>
      <c r="H8555" s="95"/>
    </row>
    <row r="8556" spans="5:8" x14ac:dyDescent="0.2">
      <c r="E8556" s="95"/>
      <c r="F8556" s="95"/>
      <c r="G8556" s="95"/>
      <c r="H8556" s="95"/>
    </row>
    <row r="8557" spans="5:8" x14ac:dyDescent="0.2">
      <c r="E8557" s="95"/>
      <c r="F8557" s="95"/>
      <c r="G8557" s="95"/>
      <c r="H8557" s="95"/>
    </row>
    <row r="8558" spans="5:8" x14ac:dyDescent="0.2">
      <c r="E8558" s="95"/>
      <c r="F8558" s="95"/>
      <c r="G8558" s="95"/>
      <c r="H8558" s="95"/>
    </row>
    <row r="8559" spans="5:8" x14ac:dyDescent="0.2">
      <c r="E8559" s="95"/>
      <c r="F8559" s="95"/>
      <c r="G8559" s="95"/>
      <c r="H8559" s="95"/>
    </row>
    <row r="8560" spans="5:8" x14ac:dyDescent="0.2">
      <c r="E8560" s="95"/>
      <c r="F8560" s="95"/>
      <c r="G8560" s="95"/>
      <c r="H8560" s="95"/>
    </row>
    <row r="8561" spans="5:8" x14ac:dyDescent="0.2">
      <c r="E8561" s="95"/>
      <c r="F8561" s="95"/>
      <c r="G8561" s="95"/>
      <c r="H8561" s="95"/>
    </row>
    <row r="8562" spans="5:8" x14ac:dyDescent="0.2">
      <c r="E8562" s="95"/>
      <c r="F8562" s="95"/>
      <c r="G8562" s="95"/>
      <c r="H8562" s="95"/>
    </row>
    <row r="8563" spans="5:8" x14ac:dyDescent="0.2">
      <c r="E8563" s="95"/>
      <c r="F8563" s="95"/>
      <c r="G8563" s="95"/>
      <c r="H8563" s="95"/>
    </row>
    <row r="8564" spans="5:8" x14ac:dyDescent="0.2">
      <c r="E8564" s="95"/>
      <c r="F8564" s="95"/>
      <c r="G8564" s="95"/>
      <c r="H8564" s="95"/>
    </row>
    <row r="8565" spans="5:8" x14ac:dyDescent="0.2">
      <c r="E8565" s="95"/>
      <c r="F8565" s="95"/>
      <c r="G8565" s="95"/>
      <c r="H8565" s="95"/>
    </row>
    <row r="8566" spans="5:8" x14ac:dyDescent="0.2">
      <c r="E8566" s="95"/>
      <c r="F8566" s="95"/>
      <c r="G8566" s="95"/>
      <c r="H8566" s="95"/>
    </row>
    <row r="8567" spans="5:8" x14ac:dyDescent="0.2">
      <c r="E8567" s="95"/>
      <c r="F8567" s="95"/>
      <c r="G8567" s="95"/>
      <c r="H8567" s="95"/>
    </row>
    <row r="8568" spans="5:8" x14ac:dyDescent="0.2">
      <c r="E8568" s="95"/>
      <c r="F8568" s="95"/>
      <c r="G8568" s="95"/>
      <c r="H8568" s="95"/>
    </row>
    <row r="8569" spans="5:8" x14ac:dyDescent="0.2">
      <c r="E8569" s="95"/>
      <c r="F8569" s="95"/>
      <c r="G8569" s="95"/>
      <c r="H8569" s="95"/>
    </row>
    <row r="8570" spans="5:8" x14ac:dyDescent="0.2">
      <c r="E8570" s="95"/>
      <c r="F8570" s="95"/>
      <c r="G8570" s="95"/>
      <c r="H8570" s="95"/>
    </row>
    <row r="8571" spans="5:8" x14ac:dyDescent="0.2">
      <c r="E8571" s="95"/>
      <c r="F8571" s="95"/>
      <c r="G8571" s="95"/>
      <c r="H8571" s="95"/>
    </row>
    <row r="8572" spans="5:8" x14ac:dyDescent="0.2">
      <c r="E8572" s="95"/>
      <c r="F8572" s="95"/>
      <c r="G8572" s="95"/>
      <c r="H8572" s="95"/>
    </row>
    <row r="8573" spans="5:8" x14ac:dyDescent="0.2">
      <c r="E8573" s="95"/>
      <c r="F8573" s="95"/>
      <c r="G8573" s="95"/>
      <c r="H8573" s="95"/>
    </row>
    <row r="8574" spans="5:8" x14ac:dyDescent="0.2">
      <c r="E8574" s="95"/>
      <c r="F8574" s="95"/>
      <c r="G8574" s="95"/>
      <c r="H8574" s="95"/>
    </row>
    <row r="8575" spans="5:8" x14ac:dyDescent="0.2">
      <c r="E8575" s="95"/>
      <c r="F8575" s="95"/>
      <c r="G8575" s="95"/>
      <c r="H8575" s="95"/>
    </row>
    <row r="8576" spans="5:8" x14ac:dyDescent="0.2">
      <c r="E8576" s="95"/>
      <c r="F8576" s="95"/>
      <c r="G8576" s="95"/>
      <c r="H8576" s="95"/>
    </row>
    <row r="8577" spans="5:8" x14ac:dyDescent="0.2">
      <c r="E8577" s="95"/>
      <c r="F8577" s="95"/>
      <c r="G8577" s="95"/>
      <c r="H8577" s="95"/>
    </row>
    <row r="8578" spans="5:8" x14ac:dyDescent="0.2">
      <c r="E8578" s="95"/>
      <c r="F8578" s="95"/>
      <c r="G8578" s="95"/>
      <c r="H8578" s="95"/>
    </row>
    <row r="8579" spans="5:8" x14ac:dyDescent="0.2">
      <c r="E8579" s="95"/>
      <c r="F8579" s="95"/>
      <c r="G8579" s="95"/>
      <c r="H8579" s="95"/>
    </row>
    <row r="8580" spans="5:8" x14ac:dyDescent="0.2">
      <c r="E8580" s="95"/>
      <c r="F8580" s="95"/>
      <c r="G8580" s="95"/>
      <c r="H8580" s="95"/>
    </row>
    <row r="8581" spans="5:8" x14ac:dyDescent="0.2">
      <c r="E8581" s="95"/>
      <c r="F8581" s="95"/>
      <c r="G8581" s="95"/>
      <c r="H8581" s="95"/>
    </row>
    <row r="8582" spans="5:8" x14ac:dyDescent="0.2">
      <c r="E8582" s="95"/>
      <c r="F8582" s="95"/>
      <c r="G8582" s="95"/>
      <c r="H8582" s="95"/>
    </row>
    <row r="8583" spans="5:8" x14ac:dyDescent="0.2">
      <c r="E8583" s="95"/>
      <c r="F8583" s="95"/>
      <c r="G8583" s="95"/>
      <c r="H8583" s="95"/>
    </row>
    <row r="8584" spans="5:8" x14ac:dyDescent="0.2">
      <c r="E8584" s="95"/>
      <c r="F8584" s="95"/>
      <c r="G8584" s="95"/>
      <c r="H8584" s="95"/>
    </row>
    <row r="8585" spans="5:8" x14ac:dyDescent="0.2">
      <c r="E8585" s="95"/>
      <c r="F8585" s="95"/>
      <c r="G8585" s="95"/>
      <c r="H8585" s="95"/>
    </row>
    <row r="8586" spans="5:8" x14ac:dyDescent="0.2">
      <c r="E8586" s="95"/>
      <c r="F8586" s="95"/>
      <c r="G8586" s="95"/>
      <c r="H8586" s="95"/>
    </row>
    <row r="8587" spans="5:8" x14ac:dyDescent="0.2">
      <c r="E8587" s="95"/>
      <c r="F8587" s="95"/>
      <c r="G8587" s="95"/>
      <c r="H8587" s="95"/>
    </row>
    <row r="8588" spans="5:8" x14ac:dyDescent="0.2">
      <c r="E8588" s="95"/>
      <c r="F8588" s="95"/>
      <c r="G8588" s="95"/>
      <c r="H8588" s="95"/>
    </row>
    <row r="8589" spans="5:8" x14ac:dyDescent="0.2">
      <c r="E8589" s="95"/>
      <c r="F8589" s="95"/>
      <c r="G8589" s="95"/>
      <c r="H8589" s="95"/>
    </row>
    <row r="8590" spans="5:8" x14ac:dyDescent="0.2">
      <c r="E8590" s="95"/>
      <c r="F8590" s="95"/>
      <c r="G8590" s="95"/>
      <c r="H8590" s="95"/>
    </row>
    <row r="8591" spans="5:8" x14ac:dyDescent="0.2">
      <c r="E8591" s="95"/>
      <c r="F8591" s="95"/>
      <c r="G8591" s="95"/>
      <c r="H8591" s="95"/>
    </row>
    <row r="8592" spans="5:8" x14ac:dyDescent="0.2">
      <c r="E8592" s="95"/>
      <c r="F8592" s="95"/>
      <c r="G8592" s="95"/>
      <c r="H8592" s="95"/>
    </row>
    <row r="8593" spans="5:8" x14ac:dyDescent="0.2">
      <c r="E8593" s="95"/>
      <c r="F8593" s="95"/>
      <c r="G8593" s="95"/>
      <c r="H8593" s="95"/>
    </row>
    <row r="8594" spans="5:8" x14ac:dyDescent="0.2">
      <c r="E8594" s="95"/>
      <c r="F8594" s="95"/>
      <c r="G8594" s="95"/>
      <c r="H8594" s="95"/>
    </row>
    <row r="8595" spans="5:8" x14ac:dyDescent="0.2">
      <c r="E8595" s="95"/>
      <c r="F8595" s="95"/>
      <c r="G8595" s="95"/>
      <c r="H8595" s="95"/>
    </row>
    <row r="8596" spans="5:8" x14ac:dyDescent="0.2">
      <c r="E8596" s="95"/>
      <c r="F8596" s="95"/>
      <c r="G8596" s="95"/>
      <c r="H8596" s="95"/>
    </row>
    <row r="8597" spans="5:8" x14ac:dyDescent="0.2">
      <c r="E8597" s="95"/>
      <c r="F8597" s="95"/>
      <c r="G8597" s="95"/>
      <c r="H8597" s="95"/>
    </row>
    <row r="8598" spans="5:8" x14ac:dyDescent="0.2">
      <c r="E8598" s="95"/>
      <c r="F8598" s="95"/>
      <c r="G8598" s="95"/>
      <c r="H8598" s="95"/>
    </row>
    <row r="8599" spans="5:8" x14ac:dyDescent="0.2">
      <c r="E8599" s="95"/>
      <c r="F8599" s="95"/>
      <c r="G8599" s="95"/>
      <c r="H8599" s="95"/>
    </row>
    <row r="8600" spans="5:8" x14ac:dyDescent="0.2">
      <c r="E8600" s="95"/>
      <c r="F8600" s="95"/>
      <c r="G8600" s="95"/>
      <c r="H8600" s="95"/>
    </row>
    <row r="8601" spans="5:8" x14ac:dyDescent="0.2">
      <c r="E8601" s="95"/>
      <c r="F8601" s="95"/>
      <c r="G8601" s="95"/>
      <c r="H8601" s="95"/>
    </row>
    <row r="8602" spans="5:8" x14ac:dyDescent="0.2">
      <c r="E8602" s="95"/>
      <c r="F8602" s="95"/>
      <c r="G8602" s="95"/>
      <c r="H8602" s="95"/>
    </row>
    <row r="8603" spans="5:8" x14ac:dyDescent="0.2">
      <c r="E8603" s="95"/>
      <c r="F8603" s="95"/>
      <c r="G8603" s="95"/>
      <c r="H8603" s="95"/>
    </row>
    <row r="8604" spans="5:8" x14ac:dyDescent="0.2">
      <c r="E8604" s="95"/>
      <c r="F8604" s="95"/>
      <c r="G8604" s="95"/>
      <c r="H8604" s="95"/>
    </row>
    <row r="8605" spans="5:8" x14ac:dyDescent="0.2">
      <c r="E8605" s="95"/>
      <c r="F8605" s="95"/>
      <c r="G8605" s="95"/>
      <c r="H8605" s="95"/>
    </row>
    <row r="8606" spans="5:8" x14ac:dyDescent="0.2">
      <c r="E8606" s="95"/>
      <c r="F8606" s="95"/>
      <c r="G8606" s="95"/>
      <c r="H8606" s="95"/>
    </row>
    <row r="8607" spans="5:8" x14ac:dyDescent="0.2">
      <c r="E8607" s="95"/>
      <c r="F8607" s="95"/>
      <c r="G8607" s="95"/>
      <c r="H8607" s="95"/>
    </row>
    <row r="8608" spans="5:8" x14ac:dyDescent="0.2">
      <c r="E8608" s="95"/>
      <c r="F8608" s="95"/>
      <c r="G8608" s="95"/>
      <c r="H8608" s="95"/>
    </row>
    <row r="8609" spans="5:8" x14ac:dyDescent="0.2">
      <c r="E8609" s="95"/>
      <c r="F8609" s="95"/>
      <c r="G8609" s="95"/>
      <c r="H8609" s="95"/>
    </row>
    <row r="8610" spans="5:8" x14ac:dyDescent="0.2">
      <c r="E8610" s="95"/>
      <c r="F8610" s="95"/>
      <c r="G8610" s="95"/>
      <c r="H8610" s="95"/>
    </row>
    <row r="8611" spans="5:8" x14ac:dyDescent="0.2">
      <c r="E8611" s="95"/>
      <c r="F8611" s="95"/>
      <c r="G8611" s="95"/>
      <c r="H8611" s="95"/>
    </row>
    <row r="8612" spans="5:8" x14ac:dyDescent="0.2">
      <c r="E8612" s="95"/>
      <c r="F8612" s="95"/>
      <c r="G8612" s="95"/>
      <c r="H8612" s="95"/>
    </row>
    <row r="8613" spans="5:8" x14ac:dyDescent="0.2">
      <c r="E8613" s="95"/>
      <c r="F8613" s="95"/>
      <c r="G8613" s="95"/>
      <c r="H8613" s="95"/>
    </row>
    <row r="8614" spans="5:8" x14ac:dyDescent="0.2">
      <c r="E8614" s="95"/>
      <c r="F8614" s="95"/>
      <c r="G8614" s="95"/>
      <c r="H8614" s="95"/>
    </row>
    <row r="8615" spans="5:8" x14ac:dyDescent="0.2">
      <c r="E8615" s="95"/>
      <c r="F8615" s="95"/>
      <c r="G8615" s="95"/>
      <c r="H8615" s="95"/>
    </row>
    <row r="8616" spans="5:8" x14ac:dyDescent="0.2">
      <c r="E8616" s="95"/>
      <c r="F8616" s="95"/>
      <c r="G8616" s="95"/>
      <c r="H8616" s="95"/>
    </row>
    <row r="8617" spans="5:8" x14ac:dyDescent="0.2">
      <c r="E8617" s="95"/>
      <c r="F8617" s="95"/>
      <c r="G8617" s="95"/>
      <c r="H8617" s="95"/>
    </row>
    <row r="8618" spans="5:8" x14ac:dyDescent="0.2">
      <c r="E8618" s="95"/>
      <c r="F8618" s="95"/>
      <c r="G8618" s="95"/>
      <c r="H8618" s="95"/>
    </row>
    <row r="8619" spans="5:8" x14ac:dyDescent="0.2">
      <c r="E8619" s="95"/>
      <c r="F8619" s="95"/>
      <c r="G8619" s="95"/>
      <c r="H8619" s="95"/>
    </row>
    <row r="8620" spans="5:8" x14ac:dyDescent="0.2">
      <c r="E8620" s="95"/>
      <c r="F8620" s="95"/>
      <c r="G8620" s="95"/>
      <c r="H8620" s="95"/>
    </row>
    <row r="8621" spans="5:8" x14ac:dyDescent="0.2">
      <c r="E8621" s="95"/>
      <c r="F8621" s="95"/>
      <c r="G8621" s="95"/>
      <c r="H8621" s="95"/>
    </row>
    <row r="8622" spans="5:8" x14ac:dyDescent="0.2">
      <c r="E8622" s="95"/>
      <c r="F8622" s="95"/>
      <c r="G8622" s="95"/>
      <c r="H8622" s="95"/>
    </row>
    <row r="8623" spans="5:8" x14ac:dyDescent="0.2">
      <c r="E8623" s="95"/>
      <c r="F8623" s="95"/>
      <c r="G8623" s="95"/>
      <c r="H8623" s="95"/>
    </row>
    <row r="8624" spans="5:8" x14ac:dyDescent="0.2">
      <c r="E8624" s="95"/>
      <c r="F8624" s="95"/>
      <c r="G8624" s="95"/>
      <c r="H8624" s="95"/>
    </row>
    <row r="8625" spans="5:8" x14ac:dyDescent="0.2">
      <c r="E8625" s="95"/>
      <c r="F8625" s="95"/>
      <c r="G8625" s="95"/>
      <c r="H8625" s="95"/>
    </row>
    <row r="8626" spans="5:8" x14ac:dyDescent="0.2">
      <c r="E8626" s="95"/>
      <c r="F8626" s="95"/>
      <c r="G8626" s="95"/>
      <c r="H8626" s="95"/>
    </row>
    <row r="8627" spans="5:8" x14ac:dyDescent="0.2">
      <c r="E8627" s="95"/>
      <c r="F8627" s="95"/>
      <c r="G8627" s="95"/>
      <c r="H8627" s="95"/>
    </row>
    <row r="8628" spans="5:8" x14ac:dyDescent="0.2">
      <c r="E8628" s="95"/>
      <c r="F8628" s="95"/>
      <c r="G8628" s="95"/>
      <c r="H8628" s="95"/>
    </row>
    <row r="8629" spans="5:8" x14ac:dyDescent="0.2">
      <c r="E8629" s="95"/>
      <c r="F8629" s="95"/>
      <c r="G8629" s="95"/>
      <c r="H8629" s="95"/>
    </row>
    <row r="8630" spans="5:8" x14ac:dyDescent="0.2">
      <c r="E8630" s="95"/>
      <c r="F8630" s="95"/>
      <c r="G8630" s="95"/>
      <c r="H8630" s="95"/>
    </row>
    <row r="8631" spans="5:8" x14ac:dyDescent="0.2">
      <c r="E8631" s="95"/>
      <c r="F8631" s="95"/>
      <c r="G8631" s="95"/>
      <c r="H8631" s="95"/>
    </row>
    <row r="8632" spans="5:8" x14ac:dyDescent="0.2">
      <c r="E8632" s="95"/>
      <c r="F8632" s="95"/>
      <c r="G8632" s="95"/>
      <c r="H8632" s="95"/>
    </row>
    <row r="8633" spans="5:8" x14ac:dyDescent="0.2">
      <c r="E8633" s="95"/>
      <c r="F8633" s="95"/>
      <c r="G8633" s="95"/>
      <c r="H8633" s="95"/>
    </row>
    <row r="8634" spans="5:8" x14ac:dyDescent="0.2">
      <c r="E8634" s="95"/>
      <c r="F8634" s="95"/>
      <c r="G8634" s="95"/>
      <c r="H8634" s="95"/>
    </row>
    <row r="8635" spans="5:8" x14ac:dyDescent="0.2">
      <c r="E8635" s="95"/>
      <c r="F8635" s="95"/>
      <c r="G8635" s="95"/>
      <c r="H8635" s="95"/>
    </row>
    <row r="8636" spans="5:8" x14ac:dyDescent="0.2">
      <c r="E8636" s="95"/>
      <c r="F8636" s="95"/>
      <c r="G8636" s="95"/>
      <c r="H8636" s="95"/>
    </row>
    <row r="8637" spans="5:8" x14ac:dyDescent="0.2">
      <c r="E8637" s="95"/>
      <c r="F8637" s="95"/>
      <c r="G8637" s="95"/>
      <c r="H8637" s="95"/>
    </row>
    <row r="8638" spans="5:8" x14ac:dyDescent="0.2">
      <c r="E8638" s="95"/>
      <c r="F8638" s="95"/>
      <c r="G8638" s="95"/>
      <c r="H8638" s="95"/>
    </row>
    <row r="8639" spans="5:8" x14ac:dyDescent="0.2">
      <c r="E8639" s="95"/>
      <c r="F8639" s="95"/>
      <c r="G8639" s="95"/>
      <c r="H8639" s="95"/>
    </row>
    <row r="8640" spans="5:8" x14ac:dyDescent="0.2">
      <c r="E8640" s="95"/>
      <c r="F8640" s="95"/>
      <c r="G8640" s="95"/>
      <c r="H8640" s="95"/>
    </row>
    <row r="8641" spans="5:8" x14ac:dyDescent="0.2">
      <c r="E8641" s="95"/>
      <c r="F8641" s="95"/>
      <c r="G8641" s="95"/>
      <c r="H8641" s="95"/>
    </row>
    <row r="8642" spans="5:8" x14ac:dyDescent="0.2">
      <c r="E8642" s="95"/>
      <c r="F8642" s="95"/>
      <c r="G8642" s="95"/>
      <c r="H8642" s="95"/>
    </row>
    <row r="8643" spans="5:8" x14ac:dyDescent="0.2">
      <c r="E8643" s="95"/>
      <c r="F8643" s="95"/>
      <c r="G8643" s="95"/>
      <c r="H8643" s="95"/>
    </row>
    <row r="8644" spans="5:8" x14ac:dyDescent="0.2">
      <c r="E8644" s="95"/>
      <c r="F8644" s="95"/>
      <c r="G8644" s="95"/>
      <c r="H8644" s="95"/>
    </row>
    <row r="8645" spans="5:8" x14ac:dyDescent="0.2">
      <c r="E8645" s="95"/>
      <c r="F8645" s="95"/>
      <c r="G8645" s="95"/>
      <c r="H8645" s="95"/>
    </row>
    <row r="8646" spans="5:8" x14ac:dyDescent="0.2">
      <c r="E8646" s="95"/>
      <c r="F8646" s="95"/>
      <c r="G8646" s="95"/>
      <c r="H8646" s="95"/>
    </row>
    <row r="8647" spans="5:8" x14ac:dyDescent="0.2">
      <c r="E8647" s="95"/>
      <c r="F8647" s="95"/>
      <c r="G8647" s="95"/>
      <c r="H8647" s="95"/>
    </row>
    <row r="8648" spans="5:8" x14ac:dyDescent="0.2">
      <c r="E8648" s="95"/>
      <c r="F8648" s="95"/>
      <c r="G8648" s="95"/>
      <c r="H8648" s="95"/>
    </row>
    <row r="8649" spans="5:8" x14ac:dyDescent="0.2">
      <c r="E8649" s="95"/>
      <c r="F8649" s="95"/>
      <c r="G8649" s="95"/>
      <c r="H8649" s="95"/>
    </row>
    <row r="8650" spans="5:8" x14ac:dyDescent="0.2">
      <c r="E8650" s="95"/>
      <c r="F8650" s="95"/>
      <c r="G8650" s="95"/>
      <c r="H8650" s="95"/>
    </row>
    <row r="8651" spans="5:8" x14ac:dyDescent="0.2">
      <c r="E8651" s="95"/>
      <c r="F8651" s="95"/>
      <c r="G8651" s="95"/>
      <c r="H8651" s="95"/>
    </row>
    <row r="8652" spans="5:8" x14ac:dyDescent="0.2">
      <c r="E8652" s="95"/>
      <c r="F8652" s="95"/>
      <c r="G8652" s="95"/>
      <c r="H8652" s="95"/>
    </row>
    <row r="8653" spans="5:8" x14ac:dyDescent="0.2">
      <c r="E8653" s="95"/>
      <c r="F8653" s="95"/>
      <c r="G8653" s="95"/>
      <c r="H8653" s="95"/>
    </row>
    <row r="8654" spans="5:8" x14ac:dyDescent="0.2">
      <c r="E8654" s="95"/>
      <c r="F8654" s="95"/>
      <c r="G8654" s="95"/>
      <c r="H8654" s="95"/>
    </row>
    <row r="8655" spans="5:8" x14ac:dyDescent="0.2">
      <c r="E8655" s="95"/>
      <c r="F8655" s="95"/>
      <c r="G8655" s="95"/>
      <c r="H8655" s="95"/>
    </row>
    <row r="8656" spans="5:8" x14ac:dyDescent="0.2">
      <c r="E8656" s="95"/>
      <c r="F8656" s="95"/>
      <c r="G8656" s="95"/>
      <c r="H8656" s="95"/>
    </row>
    <row r="8657" spans="5:8" x14ac:dyDescent="0.2">
      <c r="E8657" s="95"/>
      <c r="F8657" s="95"/>
      <c r="G8657" s="95"/>
      <c r="H8657" s="95"/>
    </row>
    <row r="8658" spans="5:8" x14ac:dyDescent="0.2">
      <c r="E8658" s="95"/>
      <c r="F8658" s="95"/>
      <c r="G8658" s="95"/>
      <c r="H8658" s="95"/>
    </row>
    <row r="8659" spans="5:8" x14ac:dyDescent="0.2">
      <c r="E8659" s="95"/>
      <c r="F8659" s="95"/>
      <c r="G8659" s="95"/>
      <c r="H8659" s="95"/>
    </row>
    <row r="8660" spans="5:8" x14ac:dyDescent="0.2">
      <c r="E8660" s="95"/>
      <c r="F8660" s="95"/>
      <c r="G8660" s="95"/>
      <c r="H8660" s="95"/>
    </row>
    <row r="8661" spans="5:8" x14ac:dyDescent="0.2">
      <c r="E8661" s="95"/>
      <c r="F8661" s="95"/>
      <c r="G8661" s="95"/>
      <c r="H8661" s="95"/>
    </row>
    <row r="8662" spans="5:8" x14ac:dyDescent="0.2">
      <c r="E8662" s="95"/>
      <c r="F8662" s="95"/>
      <c r="G8662" s="95"/>
      <c r="H8662" s="95"/>
    </row>
    <row r="8663" spans="5:8" x14ac:dyDescent="0.2">
      <c r="E8663" s="95"/>
      <c r="F8663" s="95"/>
      <c r="G8663" s="95"/>
      <c r="H8663" s="95"/>
    </row>
    <row r="8664" spans="5:8" x14ac:dyDescent="0.2">
      <c r="E8664" s="95"/>
      <c r="F8664" s="95"/>
      <c r="G8664" s="95"/>
      <c r="H8664" s="95"/>
    </row>
    <row r="8665" spans="5:8" x14ac:dyDescent="0.2">
      <c r="E8665" s="95"/>
      <c r="F8665" s="95"/>
      <c r="G8665" s="95"/>
      <c r="H8665" s="95"/>
    </row>
    <row r="8666" spans="5:8" x14ac:dyDescent="0.2">
      <c r="E8666" s="95"/>
      <c r="F8666" s="95"/>
      <c r="G8666" s="95"/>
      <c r="H8666" s="95"/>
    </row>
    <row r="8667" spans="5:8" x14ac:dyDescent="0.2">
      <c r="E8667" s="95"/>
      <c r="F8667" s="95"/>
      <c r="G8667" s="95"/>
      <c r="H8667" s="95"/>
    </row>
    <row r="8668" spans="5:8" x14ac:dyDescent="0.2">
      <c r="E8668" s="95"/>
      <c r="F8668" s="95"/>
      <c r="G8668" s="95"/>
      <c r="H8668" s="95"/>
    </row>
    <row r="8669" spans="5:8" x14ac:dyDescent="0.2">
      <c r="E8669" s="95"/>
      <c r="F8669" s="95"/>
      <c r="G8669" s="95"/>
      <c r="H8669" s="95"/>
    </row>
    <row r="8670" spans="5:8" x14ac:dyDescent="0.2">
      <c r="E8670" s="95"/>
      <c r="F8670" s="95"/>
      <c r="G8670" s="95"/>
      <c r="H8670" s="95"/>
    </row>
    <row r="8671" spans="5:8" x14ac:dyDescent="0.2">
      <c r="E8671" s="95"/>
      <c r="F8671" s="95"/>
      <c r="G8671" s="95"/>
      <c r="H8671" s="95"/>
    </row>
    <row r="8672" spans="5:8" x14ac:dyDescent="0.2">
      <c r="E8672" s="95"/>
      <c r="F8672" s="95"/>
      <c r="G8672" s="95"/>
      <c r="H8672" s="95"/>
    </row>
    <row r="8673" spans="5:8" x14ac:dyDescent="0.2">
      <c r="E8673" s="95"/>
      <c r="F8673" s="95"/>
      <c r="G8673" s="95"/>
      <c r="H8673" s="95"/>
    </row>
    <row r="8674" spans="5:8" x14ac:dyDescent="0.2">
      <c r="E8674" s="95"/>
      <c r="F8674" s="95"/>
      <c r="G8674" s="95"/>
      <c r="H8674" s="95"/>
    </row>
    <row r="8675" spans="5:8" x14ac:dyDescent="0.2">
      <c r="E8675" s="95"/>
      <c r="F8675" s="95"/>
      <c r="G8675" s="95"/>
      <c r="H8675" s="95"/>
    </row>
    <row r="8676" spans="5:8" x14ac:dyDescent="0.2">
      <c r="E8676" s="95"/>
      <c r="F8676" s="95"/>
      <c r="G8676" s="95"/>
      <c r="H8676" s="95"/>
    </row>
    <row r="8677" spans="5:8" x14ac:dyDescent="0.2">
      <c r="E8677" s="95"/>
      <c r="F8677" s="95"/>
      <c r="G8677" s="95"/>
      <c r="H8677" s="95"/>
    </row>
    <row r="8678" spans="5:8" x14ac:dyDescent="0.2">
      <c r="E8678" s="95"/>
      <c r="F8678" s="95"/>
      <c r="G8678" s="95"/>
      <c r="H8678" s="95"/>
    </row>
    <row r="8679" spans="5:8" x14ac:dyDescent="0.2">
      <c r="E8679" s="95"/>
      <c r="F8679" s="95"/>
      <c r="G8679" s="95"/>
      <c r="H8679" s="95"/>
    </row>
    <row r="8680" spans="5:8" x14ac:dyDescent="0.2">
      <c r="E8680" s="95"/>
      <c r="F8680" s="95"/>
      <c r="G8680" s="95"/>
      <c r="H8680" s="95"/>
    </row>
    <row r="8681" spans="5:8" x14ac:dyDescent="0.2">
      <c r="E8681" s="95"/>
      <c r="F8681" s="95"/>
      <c r="G8681" s="95"/>
      <c r="H8681" s="95"/>
    </row>
    <row r="8682" spans="5:8" x14ac:dyDescent="0.2">
      <c r="E8682" s="95"/>
      <c r="F8682" s="95"/>
      <c r="G8682" s="95"/>
      <c r="H8682" s="95"/>
    </row>
    <row r="8683" spans="5:8" x14ac:dyDescent="0.2">
      <c r="E8683" s="95"/>
      <c r="F8683" s="95"/>
      <c r="G8683" s="95"/>
      <c r="H8683" s="95"/>
    </row>
    <row r="8684" spans="5:8" x14ac:dyDescent="0.2">
      <c r="E8684" s="95"/>
      <c r="F8684" s="95"/>
      <c r="G8684" s="95"/>
      <c r="H8684" s="95"/>
    </row>
    <row r="8685" spans="5:8" x14ac:dyDescent="0.2">
      <c r="E8685" s="95"/>
      <c r="F8685" s="95"/>
      <c r="G8685" s="95"/>
      <c r="H8685" s="95"/>
    </row>
    <row r="8686" spans="5:8" x14ac:dyDescent="0.2">
      <c r="E8686" s="95"/>
      <c r="F8686" s="95"/>
      <c r="G8686" s="95"/>
      <c r="H8686" s="95"/>
    </row>
    <row r="8687" spans="5:8" x14ac:dyDescent="0.2">
      <c r="E8687" s="95"/>
      <c r="F8687" s="95"/>
      <c r="G8687" s="95"/>
      <c r="H8687" s="95"/>
    </row>
    <row r="8688" spans="5:8" x14ac:dyDescent="0.2">
      <c r="E8688" s="95"/>
      <c r="F8688" s="95"/>
      <c r="G8688" s="95"/>
      <c r="H8688" s="95"/>
    </row>
    <row r="8689" spans="5:8" x14ac:dyDescent="0.2">
      <c r="E8689" s="95"/>
      <c r="F8689" s="95"/>
      <c r="G8689" s="95"/>
      <c r="H8689" s="95"/>
    </row>
    <row r="8690" spans="5:8" x14ac:dyDescent="0.2">
      <c r="E8690" s="95"/>
      <c r="F8690" s="95"/>
      <c r="G8690" s="95"/>
      <c r="H8690" s="95"/>
    </row>
    <row r="8691" spans="5:8" x14ac:dyDescent="0.2">
      <c r="E8691" s="95"/>
      <c r="F8691" s="95"/>
      <c r="G8691" s="95"/>
      <c r="H8691" s="95"/>
    </row>
    <row r="8692" spans="5:8" x14ac:dyDescent="0.2">
      <c r="E8692" s="95"/>
      <c r="F8692" s="95"/>
      <c r="G8692" s="95"/>
      <c r="H8692" s="95"/>
    </row>
    <row r="8693" spans="5:8" x14ac:dyDescent="0.2">
      <c r="E8693" s="95"/>
      <c r="F8693" s="95"/>
      <c r="G8693" s="95"/>
      <c r="H8693" s="95"/>
    </row>
    <row r="8694" spans="5:8" x14ac:dyDescent="0.2">
      <c r="E8694" s="95"/>
      <c r="F8694" s="95"/>
      <c r="G8694" s="95"/>
      <c r="H8694" s="95"/>
    </row>
    <row r="8695" spans="5:8" x14ac:dyDescent="0.2">
      <c r="E8695" s="95"/>
      <c r="F8695" s="95"/>
      <c r="G8695" s="95"/>
      <c r="H8695" s="95"/>
    </row>
    <row r="8696" spans="5:8" x14ac:dyDescent="0.2">
      <c r="E8696" s="95"/>
      <c r="F8696" s="95"/>
      <c r="G8696" s="95"/>
      <c r="H8696" s="95"/>
    </row>
    <row r="8697" spans="5:8" x14ac:dyDescent="0.2">
      <c r="E8697" s="95"/>
      <c r="F8697" s="95"/>
      <c r="G8697" s="95"/>
      <c r="H8697" s="95"/>
    </row>
    <row r="8698" spans="5:8" x14ac:dyDescent="0.2">
      <c r="E8698" s="95"/>
      <c r="F8698" s="95"/>
      <c r="G8698" s="95"/>
      <c r="H8698" s="95"/>
    </row>
    <row r="8699" spans="5:8" x14ac:dyDescent="0.2">
      <c r="E8699" s="95"/>
      <c r="F8699" s="95"/>
      <c r="G8699" s="95"/>
      <c r="H8699" s="95"/>
    </row>
    <row r="8700" spans="5:8" x14ac:dyDescent="0.2">
      <c r="E8700" s="95"/>
      <c r="F8700" s="95"/>
      <c r="G8700" s="95"/>
      <c r="H8700" s="95"/>
    </row>
    <row r="8701" spans="5:8" x14ac:dyDescent="0.2">
      <c r="E8701" s="95"/>
      <c r="F8701" s="95"/>
      <c r="G8701" s="95"/>
      <c r="H8701" s="95"/>
    </row>
    <row r="8702" spans="5:8" x14ac:dyDescent="0.2">
      <c r="E8702" s="95"/>
      <c r="F8702" s="95"/>
      <c r="G8702" s="95"/>
      <c r="H8702" s="95"/>
    </row>
    <row r="8703" spans="5:8" x14ac:dyDescent="0.2">
      <c r="E8703" s="95"/>
      <c r="F8703" s="95"/>
      <c r="G8703" s="95"/>
      <c r="H8703" s="95"/>
    </row>
    <row r="8704" spans="5:8" x14ac:dyDescent="0.2">
      <c r="E8704" s="95"/>
      <c r="F8704" s="95"/>
      <c r="G8704" s="95"/>
      <c r="H8704" s="95"/>
    </row>
    <row r="8705" spans="5:8" x14ac:dyDescent="0.2">
      <c r="E8705" s="95"/>
      <c r="F8705" s="95"/>
      <c r="G8705" s="95"/>
      <c r="H8705" s="95"/>
    </row>
    <row r="8706" spans="5:8" x14ac:dyDescent="0.2">
      <c r="E8706" s="95"/>
      <c r="F8706" s="95"/>
      <c r="G8706" s="95"/>
      <c r="H8706" s="95"/>
    </row>
    <row r="8707" spans="5:8" x14ac:dyDescent="0.2">
      <c r="E8707" s="95"/>
      <c r="F8707" s="95"/>
      <c r="G8707" s="95"/>
      <c r="H8707" s="95"/>
    </row>
    <row r="8708" spans="5:8" x14ac:dyDescent="0.2">
      <c r="E8708" s="95"/>
      <c r="F8708" s="95"/>
      <c r="G8708" s="95"/>
      <c r="H8708" s="95"/>
    </row>
    <row r="8709" spans="5:8" x14ac:dyDescent="0.2">
      <c r="E8709" s="95"/>
      <c r="F8709" s="95"/>
      <c r="G8709" s="95"/>
      <c r="H8709" s="95"/>
    </row>
    <row r="8710" spans="5:8" x14ac:dyDescent="0.2">
      <c r="E8710" s="95"/>
      <c r="F8710" s="95"/>
      <c r="G8710" s="95"/>
      <c r="H8710" s="95"/>
    </row>
    <row r="8711" spans="5:8" x14ac:dyDescent="0.2">
      <c r="E8711" s="95"/>
      <c r="F8711" s="95"/>
      <c r="G8711" s="95"/>
      <c r="H8711" s="95"/>
    </row>
    <row r="8712" spans="5:8" x14ac:dyDescent="0.2">
      <c r="E8712" s="95"/>
      <c r="F8712" s="95"/>
      <c r="G8712" s="95"/>
      <c r="H8712" s="95"/>
    </row>
    <row r="8713" spans="5:8" x14ac:dyDescent="0.2">
      <c r="E8713" s="95"/>
      <c r="F8713" s="95"/>
      <c r="G8713" s="95"/>
      <c r="H8713" s="95"/>
    </row>
    <row r="8714" spans="5:8" x14ac:dyDescent="0.2">
      <c r="E8714" s="95"/>
      <c r="F8714" s="95"/>
      <c r="G8714" s="95"/>
      <c r="H8714" s="95"/>
    </row>
    <row r="8715" spans="5:8" x14ac:dyDescent="0.2">
      <c r="E8715" s="95"/>
      <c r="F8715" s="95"/>
      <c r="G8715" s="95"/>
      <c r="H8715" s="95"/>
    </row>
    <row r="8716" spans="5:8" x14ac:dyDescent="0.2">
      <c r="E8716" s="95"/>
      <c r="F8716" s="95"/>
      <c r="G8716" s="95"/>
      <c r="H8716" s="95"/>
    </row>
    <row r="8717" spans="5:8" x14ac:dyDescent="0.2">
      <c r="E8717" s="95"/>
      <c r="F8717" s="95"/>
      <c r="G8717" s="95"/>
      <c r="H8717" s="95"/>
    </row>
    <row r="8718" spans="5:8" x14ac:dyDescent="0.2">
      <c r="E8718" s="95"/>
      <c r="F8718" s="95"/>
      <c r="G8718" s="95"/>
      <c r="H8718" s="95"/>
    </row>
    <row r="8719" spans="5:8" x14ac:dyDescent="0.2">
      <c r="E8719" s="95"/>
      <c r="F8719" s="95"/>
      <c r="G8719" s="95"/>
      <c r="H8719" s="95"/>
    </row>
    <row r="8720" spans="5:8" x14ac:dyDescent="0.2">
      <c r="E8720" s="95"/>
      <c r="F8720" s="95"/>
      <c r="G8720" s="95"/>
      <c r="H8720" s="95"/>
    </row>
    <row r="8721" spans="5:8" x14ac:dyDescent="0.2">
      <c r="E8721" s="95"/>
      <c r="F8721" s="95"/>
      <c r="G8721" s="95"/>
      <c r="H8721" s="95"/>
    </row>
    <row r="8722" spans="5:8" x14ac:dyDescent="0.2">
      <c r="E8722" s="95"/>
      <c r="F8722" s="95"/>
      <c r="G8722" s="95"/>
      <c r="H8722" s="95"/>
    </row>
    <row r="8723" spans="5:8" x14ac:dyDescent="0.2">
      <c r="E8723" s="95"/>
      <c r="F8723" s="95"/>
      <c r="G8723" s="95"/>
      <c r="H8723" s="95"/>
    </row>
    <row r="8724" spans="5:8" x14ac:dyDescent="0.2">
      <c r="E8724" s="95"/>
      <c r="F8724" s="95"/>
      <c r="G8724" s="95"/>
      <c r="H8724" s="95"/>
    </row>
    <row r="8725" spans="5:8" x14ac:dyDescent="0.2">
      <c r="E8725" s="95"/>
      <c r="F8725" s="95"/>
      <c r="G8725" s="95"/>
      <c r="H8725" s="95"/>
    </row>
    <row r="8726" spans="5:8" x14ac:dyDescent="0.2">
      <c r="E8726" s="95"/>
      <c r="F8726" s="95"/>
      <c r="G8726" s="95"/>
      <c r="H8726" s="95"/>
    </row>
    <row r="8727" spans="5:8" x14ac:dyDescent="0.2">
      <c r="E8727" s="95"/>
      <c r="F8727" s="95"/>
      <c r="G8727" s="95"/>
      <c r="H8727" s="95"/>
    </row>
    <row r="8728" spans="5:8" x14ac:dyDescent="0.2">
      <c r="E8728" s="95"/>
      <c r="F8728" s="95"/>
      <c r="G8728" s="95"/>
      <c r="H8728" s="95"/>
    </row>
    <row r="8729" spans="5:8" x14ac:dyDescent="0.2">
      <c r="E8729" s="95"/>
      <c r="F8729" s="95"/>
      <c r="G8729" s="95"/>
      <c r="H8729" s="95"/>
    </row>
    <row r="8730" spans="5:8" x14ac:dyDescent="0.2">
      <c r="E8730" s="95"/>
      <c r="F8730" s="95"/>
      <c r="G8730" s="95"/>
      <c r="H8730" s="95"/>
    </row>
    <row r="8731" spans="5:8" x14ac:dyDescent="0.2">
      <c r="E8731" s="95"/>
      <c r="F8731" s="95"/>
      <c r="G8731" s="95"/>
      <c r="H8731" s="95"/>
    </row>
    <row r="8732" spans="5:8" x14ac:dyDescent="0.2">
      <c r="E8732" s="95"/>
      <c r="F8732" s="95"/>
      <c r="G8732" s="95"/>
      <c r="H8732" s="95"/>
    </row>
    <row r="8733" spans="5:8" x14ac:dyDescent="0.2">
      <c r="E8733" s="95"/>
      <c r="F8733" s="95"/>
      <c r="G8733" s="95"/>
      <c r="H8733" s="95"/>
    </row>
    <row r="8734" spans="5:8" x14ac:dyDescent="0.2">
      <c r="E8734" s="95"/>
      <c r="F8734" s="95"/>
      <c r="G8734" s="95"/>
      <c r="H8734" s="95"/>
    </row>
    <row r="8735" spans="5:8" x14ac:dyDescent="0.2">
      <c r="E8735" s="95"/>
      <c r="F8735" s="95"/>
      <c r="G8735" s="95"/>
      <c r="H8735" s="95"/>
    </row>
    <row r="8736" spans="5:8" x14ac:dyDescent="0.2">
      <c r="E8736" s="95"/>
      <c r="F8736" s="95"/>
      <c r="G8736" s="95"/>
      <c r="H8736" s="95"/>
    </row>
    <row r="8737" spans="5:8" x14ac:dyDescent="0.2">
      <c r="E8737" s="95"/>
      <c r="F8737" s="95"/>
      <c r="G8737" s="95"/>
      <c r="H8737" s="95"/>
    </row>
    <row r="8738" spans="5:8" x14ac:dyDescent="0.2">
      <c r="E8738" s="95"/>
      <c r="F8738" s="95"/>
      <c r="G8738" s="95"/>
      <c r="H8738" s="95"/>
    </row>
    <row r="8739" spans="5:8" x14ac:dyDescent="0.2">
      <c r="E8739" s="95"/>
      <c r="F8739" s="95"/>
      <c r="G8739" s="95"/>
      <c r="H8739" s="95"/>
    </row>
    <row r="8740" spans="5:8" x14ac:dyDescent="0.2">
      <c r="E8740" s="95"/>
      <c r="F8740" s="95"/>
      <c r="G8740" s="95"/>
      <c r="H8740" s="95"/>
    </row>
    <row r="8741" spans="5:8" x14ac:dyDescent="0.2">
      <c r="E8741" s="95"/>
      <c r="F8741" s="95"/>
      <c r="G8741" s="95"/>
      <c r="H8741" s="95"/>
    </row>
    <row r="8742" spans="5:8" x14ac:dyDescent="0.2">
      <c r="E8742" s="95"/>
      <c r="F8742" s="95"/>
      <c r="G8742" s="95"/>
      <c r="H8742" s="95"/>
    </row>
    <row r="8743" spans="5:8" x14ac:dyDescent="0.2">
      <c r="E8743" s="95"/>
      <c r="F8743" s="95"/>
      <c r="G8743" s="95"/>
      <c r="H8743" s="95"/>
    </row>
    <row r="8744" spans="5:8" x14ac:dyDescent="0.2">
      <c r="E8744" s="95"/>
      <c r="F8744" s="95"/>
      <c r="G8744" s="95"/>
      <c r="H8744" s="95"/>
    </row>
    <row r="8745" spans="5:8" x14ac:dyDescent="0.2">
      <c r="E8745" s="95"/>
      <c r="F8745" s="95"/>
      <c r="G8745" s="95"/>
      <c r="H8745" s="95"/>
    </row>
    <row r="8746" spans="5:8" x14ac:dyDescent="0.2">
      <c r="E8746" s="95"/>
      <c r="F8746" s="95"/>
      <c r="G8746" s="95"/>
      <c r="H8746" s="95"/>
    </row>
    <row r="8747" spans="5:8" x14ac:dyDescent="0.2">
      <c r="E8747" s="95"/>
      <c r="F8747" s="95"/>
      <c r="G8747" s="95"/>
      <c r="H8747" s="95"/>
    </row>
    <row r="8748" spans="5:8" x14ac:dyDescent="0.2">
      <c r="E8748" s="95"/>
      <c r="F8748" s="95"/>
      <c r="G8748" s="95"/>
      <c r="H8748" s="95"/>
    </row>
    <row r="8749" spans="5:8" x14ac:dyDescent="0.2">
      <c r="E8749" s="95"/>
      <c r="F8749" s="95"/>
      <c r="G8749" s="95"/>
      <c r="H8749" s="95"/>
    </row>
    <row r="8750" spans="5:8" x14ac:dyDescent="0.2">
      <c r="E8750" s="95"/>
      <c r="F8750" s="95"/>
      <c r="G8750" s="95"/>
      <c r="H8750" s="95"/>
    </row>
    <row r="8751" spans="5:8" x14ac:dyDescent="0.2">
      <c r="E8751" s="95"/>
      <c r="F8751" s="95"/>
      <c r="G8751" s="95"/>
      <c r="H8751" s="95"/>
    </row>
    <row r="8752" spans="5:8" x14ac:dyDescent="0.2">
      <c r="E8752" s="95"/>
      <c r="F8752" s="95"/>
      <c r="G8752" s="95"/>
      <c r="H8752" s="95"/>
    </row>
    <row r="8753" spans="5:8" x14ac:dyDescent="0.2">
      <c r="E8753" s="95"/>
      <c r="F8753" s="95"/>
      <c r="G8753" s="95"/>
      <c r="H8753" s="95"/>
    </row>
    <row r="8754" spans="5:8" x14ac:dyDescent="0.2">
      <c r="E8754" s="95"/>
      <c r="F8754" s="95"/>
      <c r="G8754" s="95"/>
      <c r="H8754" s="95"/>
    </row>
    <row r="8755" spans="5:8" x14ac:dyDescent="0.2">
      <c r="E8755" s="95"/>
      <c r="F8755" s="95"/>
      <c r="G8755" s="95"/>
      <c r="H8755" s="95"/>
    </row>
    <row r="8756" spans="5:8" x14ac:dyDescent="0.2">
      <c r="E8756" s="95"/>
      <c r="F8756" s="95"/>
      <c r="G8756" s="95"/>
      <c r="H8756" s="95"/>
    </row>
    <row r="8757" spans="5:8" x14ac:dyDescent="0.2">
      <c r="E8757" s="95"/>
      <c r="F8757" s="95"/>
      <c r="G8757" s="95"/>
      <c r="H8757" s="95"/>
    </row>
    <row r="8758" spans="5:8" x14ac:dyDescent="0.2">
      <c r="E8758" s="95"/>
      <c r="F8758" s="95"/>
      <c r="G8758" s="95"/>
      <c r="H8758" s="95"/>
    </row>
    <row r="8759" spans="5:8" x14ac:dyDescent="0.2">
      <c r="E8759" s="95"/>
      <c r="F8759" s="95"/>
      <c r="G8759" s="95"/>
      <c r="H8759" s="95"/>
    </row>
    <row r="8760" spans="5:8" x14ac:dyDescent="0.2">
      <c r="E8760" s="95"/>
      <c r="F8760" s="95"/>
      <c r="G8760" s="95"/>
      <c r="H8760" s="95"/>
    </row>
    <row r="8761" spans="5:8" x14ac:dyDescent="0.2">
      <c r="E8761" s="95"/>
      <c r="F8761" s="95"/>
      <c r="G8761" s="95"/>
      <c r="H8761" s="95"/>
    </row>
    <row r="8762" spans="5:8" x14ac:dyDescent="0.2">
      <c r="E8762" s="95"/>
      <c r="F8762" s="95"/>
      <c r="G8762" s="95"/>
      <c r="H8762" s="95"/>
    </row>
    <row r="8763" spans="5:8" x14ac:dyDescent="0.2">
      <c r="E8763" s="95"/>
      <c r="F8763" s="95"/>
      <c r="G8763" s="95"/>
      <c r="H8763" s="95"/>
    </row>
    <row r="8764" spans="5:8" x14ac:dyDescent="0.2">
      <c r="E8764" s="95"/>
      <c r="F8764" s="95"/>
      <c r="G8764" s="95"/>
      <c r="H8764" s="95"/>
    </row>
    <row r="8765" spans="5:8" x14ac:dyDescent="0.2">
      <c r="E8765" s="95"/>
      <c r="F8765" s="95"/>
      <c r="G8765" s="95"/>
      <c r="H8765" s="95"/>
    </row>
    <row r="8766" spans="5:8" x14ac:dyDescent="0.2">
      <c r="E8766" s="95"/>
      <c r="F8766" s="95"/>
      <c r="G8766" s="95"/>
      <c r="H8766" s="95"/>
    </row>
    <row r="8767" spans="5:8" x14ac:dyDescent="0.2">
      <c r="E8767" s="95"/>
      <c r="F8767" s="95"/>
      <c r="G8767" s="95"/>
      <c r="H8767" s="95"/>
    </row>
    <row r="8768" spans="5:8" x14ac:dyDescent="0.2">
      <c r="E8768" s="95"/>
      <c r="F8768" s="95"/>
      <c r="G8768" s="95"/>
      <c r="H8768" s="95"/>
    </row>
    <row r="8769" spans="5:8" x14ac:dyDescent="0.2">
      <c r="E8769" s="95"/>
      <c r="F8769" s="95"/>
      <c r="G8769" s="95"/>
      <c r="H8769" s="95"/>
    </row>
    <row r="8770" spans="5:8" x14ac:dyDescent="0.2">
      <c r="E8770" s="95"/>
      <c r="F8770" s="95"/>
      <c r="G8770" s="95"/>
      <c r="H8770" s="95"/>
    </row>
    <row r="8771" spans="5:8" x14ac:dyDescent="0.2">
      <c r="E8771" s="95"/>
      <c r="F8771" s="95"/>
      <c r="G8771" s="95"/>
      <c r="H8771" s="95"/>
    </row>
    <row r="8772" spans="5:8" x14ac:dyDescent="0.2">
      <c r="E8772" s="95"/>
      <c r="F8772" s="95"/>
      <c r="G8772" s="95"/>
      <c r="H8772" s="95"/>
    </row>
    <row r="8773" spans="5:8" x14ac:dyDescent="0.2">
      <c r="E8773" s="95"/>
      <c r="F8773" s="95"/>
      <c r="G8773" s="95"/>
      <c r="H8773" s="95"/>
    </row>
    <row r="8774" spans="5:8" x14ac:dyDescent="0.2">
      <c r="E8774" s="95"/>
      <c r="F8774" s="95"/>
      <c r="G8774" s="95"/>
      <c r="H8774" s="95"/>
    </row>
    <row r="8775" spans="5:8" x14ac:dyDescent="0.2">
      <c r="E8775" s="95"/>
      <c r="F8775" s="95"/>
      <c r="G8775" s="95"/>
      <c r="H8775" s="95"/>
    </row>
    <row r="8776" spans="5:8" x14ac:dyDescent="0.2">
      <c r="E8776" s="95"/>
      <c r="F8776" s="95"/>
      <c r="G8776" s="95"/>
      <c r="H8776" s="95"/>
    </row>
    <row r="8777" spans="5:8" x14ac:dyDescent="0.2">
      <c r="E8777" s="95"/>
      <c r="F8777" s="95"/>
      <c r="G8777" s="95"/>
      <c r="H8777" s="95"/>
    </row>
    <row r="8778" spans="5:8" x14ac:dyDescent="0.2">
      <c r="E8778" s="95"/>
      <c r="F8778" s="95"/>
      <c r="G8778" s="95"/>
      <c r="H8778" s="95"/>
    </row>
    <row r="8779" spans="5:8" x14ac:dyDescent="0.2">
      <c r="E8779" s="95"/>
      <c r="F8779" s="95"/>
      <c r="G8779" s="95"/>
      <c r="H8779" s="95"/>
    </row>
    <row r="8780" spans="5:8" x14ac:dyDescent="0.2">
      <c r="E8780" s="95"/>
      <c r="F8780" s="95"/>
      <c r="G8780" s="95"/>
      <c r="H8780" s="95"/>
    </row>
    <row r="8781" spans="5:8" x14ac:dyDescent="0.2">
      <c r="E8781" s="95"/>
      <c r="F8781" s="95"/>
      <c r="G8781" s="95"/>
      <c r="H8781" s="95"/>
    </row>
    <row r="8782" spans="5:8" x14ac:dyDescent="0.2">
      <c r="E8782" s="95"/>
      <c r="F8782" s="95"/>
      <c r="G8782" s="95"/>
      <c r="H8782" s="95"/>
    </row>
    <row r="8783" spans="5:8" x14ac:dyDescent="0.2">
      <c r="E8783" s="95"/>
      <c r="F8783" s="95"/>
      <c r="G8783" s="95"/>
      <c r="H8783" s="95"/>
    </row>
    <row r="8784" spans="5:8" x14ac:dyDescent="0.2">
      <c r="E8784" s="95"/>
      <c r="F8784" s="95"/>
      <c r="G8784" s="95"/>
      <c r="H8784" s="95"/>
    </row>
    <row r="8785" spans="5:8" x14ac:dyDescent="0.2">
      <c r="E8785" s="95"/>
      <c r="F8785" s="95"/>
      <c r="G8785" s="95"/>
      <c r="H8785" s="95"/>
    </row>
    <row r="8786" spans="5:8" x14ac:dyDescent="0.2">
      <c r="E8786" s="95"/>
      <c r="F8786" s="95"/>
      <c r="G8786" s="95"/>
      <c r="H8786" s="95"/>
    </row>
    <row r="8787" spans="5:8" x14ac:dyDescent="0.2">
      <c r="E8787" s="95"/>
      <c r="F8787" s="95"/>
      <c r="G8787" s="95"/>
      <c r="H8787" s="95"/>
    </row>
    <row r="8788" spans="5:8" x14ac:dyDescent="0.2">
      <c r="E8788" s="95"/>
      <c r="F8788" s="95"/>
      <c r="G8788" s="95"/>
      <c r="H8788" s="95"/>
    </row>
    <row r="8789" spans="5:8" x14ac:dyDescent="0.2">
      <c r="E8789" s="95"/>
      <c r="F8789" s="95"/>
      <c r="G8789" s="95"/>
      <c r="H8789" s="95"/>
    </row>
    <row r="8790" spans="5:8" x14ac:dyDescent="0.2">
      <c r="E8790" s="95"/>
      <c r="F8790" s="95"/>
      <c r="G8790" s="95"/>
      <c r="H8790" s="95"/>
    </row>
    <row r="8791" spans="5:8" x14ac:dyDescent="0.2">
      <c r="E8791" s="95"/>
      <c r="F8791" s="95"/>
      <c r="G8791" s="95"/>
      <c r="H8791" s="95"/>
    </row>
    <row r="8792" spans="5:8" x14ac:dyDescent="0.2">
      <c r="E8792" s="95"/>
      <c r="F8792" s="95"/>
      <c r="G8792" s="95"/>
      <c r="H8792" s="95"/>
    </row>
    <row r="8793" spans="5:8" x14ac:dyDescent="0.2">
      <c r="E8793" s="95"/>
      <c r="F8793" s="95"/>
      <c r="G8793" s="95"/>
      <c r="H8793" s="95"/>
    </row>
    <row r="8794" spans="5:8" x14ac:dyDescent="0.2">
      <c r="E8794" s="95"/>
      <c r="F8794" s="95"/>
      <c r="G8794" s="95"/>
      <c r="H8794" s="95"/>
    </row>
    <row r="8795" spans="5:8" x14ac:dyDescent="0.2">
      <c r="E8795" s="95"/>
      <c r="F8795" s="95"/>
      <c r="G8795" s="95"/>
      <c r="H8795" s="95"/>
    </row>
    <row r="8796" spans="5:8" x14ac:dyDescent="0.2">
      <c r="E8796" s="95"/>
      <c r="F8796" s="95"/>
      <c r="G8796" s="95"/>
      <c r="H8796" s="95"/>
    </row>
    <row r="8797" spans="5:8" x14ac:dyDescent="0.2">
      <c r="E8797" s="95"/>
      <c r="F8797" s="95"/>
      <c r="G8797" s="95"/>
      <c r="H8797" s="95"/>
    </row>
    <row r="8798" spans="5:8" x14ac:dyDescent="0.2">
      <c r="E8798" s="95"/>
      <c r="F8798" s="95"/>
      <c r="G8798" s="95"/>
      <c r="H8798" s="95"/>
    </row>
    <row r="8799" spans="5:8" x14ac:dyDescent="0.2">
      <c r="E8799" s="95"/>
      <c r="F8799" s="95"/>
      <c r="G8799" s="95"/>
      <c r="H8799" s="95"/>
    </row>
    <row r="8800" spans="5:8" x14ac:dyDescent="0.2">
      <c r="E8800" s="95"/>
      <c r="F8800" s="95"/>
      <c r="G8800" s="95"/>
      <c r="H8800" s="95"/>
    </row>
    <row r="8801" spans="5:8" x14ac:dyDescent="0.2">
      <c r="E8801" s="95"/>
      <c r="F8801" s="95"/>
      <c r="G8801" s="95"/>
      <c r="H8801" s="95"/>
    </row>
    <row r="8802" spans="5:8" x14ac:dyDescent="0.2">
      <c r="E8802" s="95"/>
      <c r="F8802" s="95"/>
      <c r="G8802" s="95"/>
      <c r="H8802" s="95"/>
    </row>
    <row r="8803" spans="5:8" x14ac:dyDescent="0.2">
      <c r="E8803" s="95"/>
      <c r="F8803" s="95"/>
      <c r="G8803" s="95"/>
      <c r="H8803" s="95"/>
    </row>
    <row r="8804" spans="5:8" x14ac:dyDescent="0.2">
      <c r="E8804" s="95"/>
      <c r="F8804" s="95"/>
      <c r="G8804" s="95"/>
      <c r="H8804" s="95"/>
    </row>
    <row r="8805" spans="5:8" x14ac:dyDescent="0.2">
      <c r="E8805" s="95"/>
      <c r="F8805" s="95"/>
      <c r="G8805" s="95"/>
      <c r="H8805" s="95"/>
    </row>
    <row r="8806" spans="5:8" x14ac:dyDescent="0.2">
      <c r="E8806" s="95"/>
      <c r="F8806" s="95"/>
      <c r="G8806" s="95"/>
      <c r="H8806" s="95"/>
    </row>
    <row r="8807" spans="5:8" x14ac:dyDescent="0.2">
      <c r="E8807" s="95"/>
      <c r="F8807" s="95"/>
      <c r="G8807" s="95"/>
      <c r="H8807" s="95"/>
    </row>
    <row r="8808" spans="5:8" x14ac:dyDescent="0.2">
      <c r="E8808" s="95"/>
      <c r="F8808" s="95"/>
      <c r="G8808" s="95"/>
      <c r="H8808" s="95"/>
    </row>
    <row r="8809" spans="5:8" x14ac:dyDescent="0.2">
      <c r="E8809" s="95"/>
      <c r="F8809" s="95"/>
      <c r="G8809" s="95"/>
      <c r="H8809" s="95"/>
    </row>
    <row r="8810" spans="5:8" x14ac:dyDescent="0.2">
      <c r="E8810" s="95"/>
      <c r="F8810" s="95"/>
      <c r="G8810" s="95"/>
      <c r="H8810" s="95"/>
    </row>
    <row r="8811" spans="5:8" x14ac:dyDescent="0.2">
      <c r="E8811" s="95"/>
      <c r="F8811" s="95"/>
      <c r="G8811" s="95"/>
      <c r="H8811" s="95"/>
    </row>
    <row r="8812" spans="5:8" x14ac:dyDescent="0.2">
      <c r="E8812" s="95"/>
      <c r="F8812" s="95"/>
      <c r="G8812" s="95"/>
      <c r="H8812" s="95"/>
    </row>
    <row r="8813" spans="5:8" x14ac:dyDescent="0.2">
      <c r="E8813" s="95"/>
      <c r="F8813" s="95"/>
      <c r="G8813" s="95"/>
      <c r="H8813" s="95"/>
    </row>
    <row r="8814" spans="5:8" x14ac:dyDescent="0.2">
      <c r="E8814" s="95"/>
      <c r="F8814" s="95"/>
      <c r="G8814" s="95"/>
      <c r="H8814" s="95"/>
    </row>
    <row r="8815" spans="5:8" x14ac:dyDescent="0.2">
      <c r="E8815" s="95"/>
      <c r="F8815" s="95"/>
      <c r="G8815" s="95"/>
      <c r="H8815" s="95"/>
    </row>
    <row r="8816" spans="5:8" x14ac:dyDescent="0.2">
      <c r="E8816" s="95"/>
      <c r="F8816" s="95"/>
      <c r="G8816" s="95"/>
      <c r="H8816" s="95"/>
    </row>
    <row r="8817" spans="5:8" x14ac:dyDescent="0.2">
      <c r="E8817" s="95"/>
      <c r="F8817" s="95"/>
      <c r="G8817" s="95"/>
      <c r="H8817" s="95"/>
    </row>
    <row r="8818" spans="5:8" x14ac:dyDescent="0.2">
      <c r="E8818" s="95"/>
      <c r="F8818" s="95"/>
      <c r="G8818" s="95"/>
      <c r="H8818" s="95"/>
    </row>
    <row r="8819" spans="5:8" x14ac:dyDescent="0.2">
      <c r="E8819" s="95"/>
      <c r="F8819" s="95"/>
      <c r="G8819" s="95"/>
      <c r="H8819" s="95"/>
    </row>
    <row r="8820" spans="5:8" x14ac:dyDescent="0.2">
      <c r="E8820" s="95"/>
      <c r="F8820" s="95"/>
      <c r="G8820" s="95"/>
      <c r="H8820" s="95"/>
    </row>
    <row r="8821" spans="5:8" x14ac:dyDescent="0.2">
      <c r="E8821" s="95"/>
      <c r="F8821" s="95"/>
      <c r="G8821" s="95"/>
      <c r="H8821" s="95"/>
    </row>
    <row r="8822" spans="5:8" x14ac:dyDescent="0.2">
      <c r="E8822" s="95"/>
      <c r="F8822" s="95"/>
      <c r="G8822" s="95"/>
      <c r="H8822" s="95"/>
    </row>
    <row r="8823" spans="5:8" x14ac:dyDescent="0.2">
      <c r="E8823" s="95"/>
      <c r="F8823" s="95"/>
      <c r="G8823" s="95"/>
      <c r="H8823" s="95"/>
    </row>
    <row r="8824" spans="5:8" x14ac:dyDescent="0.2">
      <c r="E8824" s="95"/>
      <c r="F8824" s="95"/>
      <c r="G8824" s="95"/>
      <c r="H8824" s="95"/>
    </row>
    <row r="8825" spans="5:8" x14ac:dyDescent="0.2">
      <c r="E8825" s="95"/>
      <c r="F8825" s="95"/>
      <c r="G8825" s="95"/>
      <c r="H8825" s="95"/>
    </row>
    <row r="8826" spans="5:8" x14ac:dyDescent="0.2">
      <c r="E8826" s="95"/>
      <c r="F8826" s="95"/>
      <c r="G8826" s="95"/>
      <c r="H8826" s="95"/>
    </row>
    <row r="8827" spans="5:8" x14ac:dyDescent="0.2">
      <c r="E8827" s="95"/>
      <c r="F8827" s="95"/>
      <c r="G8827" s="95"/>
      <c r="H8827" s="95"/>
    </row>
    <row r="8828" spans="5:8" x14ac:dyDescent="0.2">
      <c r="E8828" s="95"/>
      <c r="F8828" s="95"/>
      <c r="G8828" s="95"/>
      <c r="H8828" s="95"/>
    </row>
    <row r="8829" spans="5:8" x14ac:dyDescent="0.2">
      <c r="E8829" s="95"/>
      <c r="F8829" s="95"/>
      <c r="G8829" s="95"/>
      <c r="H8829" s="95"/>
    </row>
    <row r="8830" spans="5:8" x14ac:dyDescent="0.2">
      <c r="E8830" s="95"/>
      <c r="F8830" s="95"/>
      <c r="G8830" s="95"/>
      <c r="H8830" s="95"/>
    </row>
    <row r="8831" spans="5:8" x14ac:dyDescent="0.2">
      <c r="E8831" s="95"/>
      <c r="F8831" s="95"/>
      <c r="G8831" s="95"/>
      <c r="H8831" s="95"/>
    </row>
    <row r="8832" spans="5:8" x14ac:dyDescent="0.2">
      <c r="E8832" s="95"/>
      <c r="F8832" s="95"/>
      <c r="G8832" s="95"/>
      <c r="H8832" s="95"/>
    </row>
    <row r="8833" spans="5:8" x14ac:dyDescent="0.2">
      <c r="E8833" s="95"/>
      <c r="F8833" s="95"/>
      <c r="G8833" s="95"/>
      <c r="H8833" s="95"/>
    </row>
    <row r="8834" spans="5:8" x14ac:dyDescent="0.2">
      <c r="E8834" s="95"/>
      <c r="F8834" s="95"/>
      <c r="G8834" s="95"/>
      <c r="H8834" s="95"/>
    </row>
    <row r="8835" spans="5:8" x14ac:dyDescent="0.2">
      <c r="E8835" s="95"/>
      <c r="F8835" s="95"/>
      <c r="G8835" s="95"/>
      <c r="H8835" s="95"/>
    </row>
    <row r="8836" spans="5:8" x14ac:dyDescent="0.2">
      <c r="E8836" s="95"/>
      <c r="F8836" s="95"/>
      <c r="G8836" s="95"/>
      <c r="H8836" s="95"/>
    </row>
    <row r="8837" spans="5:8" x14ac:dyDescent="0.2">
      <c r="E8837" s="95"/>
      <c r="F8837" s="95"/>
      <c r="G8837" s="95"/>
      <c r="H8837" s="95"/>
    </row>
    <row r="8838" spans="5:8" x14ac:dyDescent="0.2">
      <c r="E8838" s="95"/>
      <c r="F8838" s="95"/>
      <c r="G8838" s="95"/>
      <c r="H8838" s="95"/>
    </row>
    <row r="8839" spans="5:8" x14ac:dyDescent="0.2">
      <c r="E8839" s="95"/>
      <c r="F8839" s="95"/>
      <c r="G8839" s="95"/>
      <c r="H8839" s="95"/>
    </row>
    <row r="8840" spans="5:8" x14ac:dyDescent="0.2">
      <c r="E8840" s="95"/>
      <c r="F8840" s="95"/>
      <c r="G8840" s="95"/>
      <c r="H8840" s="95"/>
    </row>
    <row r="8841" spans="5:8" x14ac:dyDescent="0.2">
      <c r="E8841" s="95"/>
      <c r="F8841" s="95"/>
      <c r="G8841" s="95"/>
      <c r="H8841" s="95"/>
    </row>
    <row r="8842" spans="5:8" x14ac:dyDescent="0.2">
      <c r="E8842" s="95"/>
      <c r="F8842" s="95"/>
      <c r="G8842" s="95"/>
      <c r="H8842" s="95"/>
    </row>
    <row r="8843" spans="5:8" x14ac:dyDescent="0.2">
      <c r="E8843" s="95"/>
      <c r="F8843" s="95"/>
      <c r="G8843" s="95"/>
      <c r="H8843" s="95"/>
    </row>
    <row r="8844" spans="5:8" x14ac:dyDescent="0.2">
      <c r="E8844" s="95"/>
      <c r="F8844" s="95"/>
      <c r="G8844" s="95"/>
      <c r="H8844" s="95"/>
    </row>
    <row r="8845" spans="5:8" x14ac:dyDescent="0.2">
      <c r="E8845" s="95"/>
      <c r="F8845" s="95"/>
      <c r="G8845" s="95"/>
      <c r="H8845" s="95"/>
    </row>
    <row r="8846" spans="5:8" x14ac:dyDescent="0.2">
      <c r="E8846" s="95"/>
      <c r="F8846" s="95"/>
      <c r="G8846" s="95"/>
      <c r="H8846" s="95"/>
    </row>
    <row r="8847" spans="5:8" x14ac:dyDescent="0.2">
      <c r="E8847" s="95"/>
      <c r="F8847" s="95"/>
      <c r="G8847" s="95"/>
      <c r="H8847" s="95"/>
    </row>
    <row r="8848" spans="5:8" x14ac:dyDescent="0.2">
      <c r="E8848" s="95"/>
      <c r="F8848" s="95"/>
      <c r="G8848" s="95"/>
      <c r="H8848" s="95"/>
    </row>
    <row r="8849" spans="5:8" x14ac:dyDescent="0.2">
      <c r="E8849" s="95"/>
      <c r="F8849" s="95"/>
      <c r="G8849" s="95"/>
      <c r="H8849" s="95"/>
    </row>
    <row r="8850" spans="5:8" x14ac:dyDescent="0.2">
      <c r="E8850" s="95"/>
      <c r="F8850" s="95"/>
      <c r="G8850" s="95"/>
      <c r="H8850" s="95"/>
    </row>
    <row r="8851" spans="5:8" x14ac:dyDescent="0.2">
      <c r="E8851" s="95"/>
      <c r="F8851" s="95"/>
      <c r="G8851" s="95"/>
      <c r="H8851" s="95"/>
    </row>
    <row r="8852" spans="5:8" x14ac:dyDescent="0.2">
      <c r="E8852" s="95"/>
      <c r="F8852" s="95"/>
      <c r="G8852" s="95"/>
      <c r="H8852" s="95"/>
    </row>
    <row r="8853" spans="5:8" x14ac:dyDescent="0.2">
      <c r="E8853" s="95"/>
      <c r="F8853" s="95"/>
      <c r="G8853" s="95"/>
      <c r="H8853" s="95"/>
    </row>
    <row r="8854" spans="5:8" x14ac:dyDescent="0.2">
      <c r="E8854" s="95"/>
      <c r="F8854" s="95"/>
      <c r="G8854" s="95"/>
      <c r="H8854" s="95"/>
    </row>
    <row r="8855" spans="5:8" x14ac:dyDescent="0.2">
      <c r="E8855" s="95"/>
      <c r="F8855" s="95"/>
      <c r="G8855" s="95"/>
      <c r="H8855" s="95"/>
    </row>
    <row r="8856" spans="5:8" x14ac:dyDescent="0.2">
      <c r="E8856" s="95"/>
      <c r="F8856" s="95"/>
      <c r="G8856" s="95"/>
      <c r="H8856" s="95"/>
    </row>
    <row r="8857" spans="5:8" x14ac:dyDescent="0.2">
      <c r="E8857" s="95"/>
      <c r="F8857" s="95"/>
      <c r="G8857" s="95"/>
      <c r="H8857" s="95"/>
    </row>
    <row r="8858" spans="5:8" x14ac:dyDescent="0.2">
      <c r="E8858" s="95"/>
      <c r="F8858" s="95"/>
      <c r="G8858" s="95"/>
      <c r="H8858" s="95"/>
    </row>
    <row r="8859" spans="5:8" x14ac:dyDescent="0.2">
      <c r="E8859" s="95"/>
      <c r="F8859" s="95"/>
      <c r="G8859" s="95"/>
      <c r="H8859" s="95"/>
    </row>
    <row r="8860" spans="5:8" x14ac:dyDescent="0.2">
      <c r="E8860" s="95"/>
      <c r="F8860" s="95"/>
      <c r="G8860" s="95"/>
      <c r="H8860" s="95"/>
    </row>
    <row r="8861" spans="5:8" x14ac:dyDescent="0.2">
      <c r="E8861" s="95"/>
      <c r="F8861" s="95"/>
      <c r="G8861" s="95"/>
      <c r="H8861" s="95"/>
    </row>
    <row r="8862" spans="5:8" x14ac:dyDescent="0.2">
      <c r="E8862" s="95"/>
      <c r="F8862" s="95"/>
      <c r="G8862" s="95"/>
      <c r="H8862" s="95"/>
    </row>
    <row r="8863" spans="5:8" x14ac:dyDescent="0.2">
      <c r="E8863" s="95"/>
      <c r="F8863" s="95"/>
      <c r="G8863" s="95"/>
      <c r="H8863" s="95"/>
    </row>
    <row r="8864" spans="5:8" x14ac:dyDescent="0.2">
      <c r="E8864" s="95"/>
      <c r="F8864" s="95"/>
      <c r="G8864" s="95"/>
      <c r="H8864" s="95"/>
    </row>
    <row r="8865" spans="5:8" x14ac:dyDescent="0.2">
      <c r="E8865" s="95"/>
      <c r="F8865" s="95"/>
      <c r="G8865" s="95"/>
      <c r="H8865" s="95"/>
    </row>
    <row r="8866" spans="5:8" x14ac:dyDescent="0.2">
      <c r="E8866" s="95"/>
      <c r="F8866" s="95"/>
      <c r="G8866" s="95"/>
      <c r="H8866" s="95"/>
    </row>
    <row r="8867" spans="5:8" x14ac:dyDescent="0.2">
      <c r="E8867" s="95"/>
      <c r="F8867" s="95"/>
      <c r="G8867" s="95"/>
      <c r="H8867" s="95"/>
    </row>
    <row r="8868" spans="5:8" x14ac:dyDescent="0.2">
      <c r="E8868" s="95"/>
      <c r="F8868" s="95"/>
      <c r="G8868" s="95"/>
      <c r="H8868" s="95"/>
    </row>
    <row r="8869" spans="5:8" x14ac:dyDescent="0.2">
      <c r="E8869" s="95"/>
      <c r="F8869" s="95"/>
      <c r="G8869" s="95"/>
      <c r="H8869" s="95"/>
    </row>
    <row r="8870" spans="5:8" x14ac:dyDescent="0.2">
      <c r="E8870" s="95"/>
      <c r="F8870" s="95"/>
      <c r="G8870" s="95"/>
      <c r="H8870" s="95"/>
    </row>
    <row r="8871" spans="5:8" x14ac:dyDescent="0.2">
      <c r="E8871" s="95"/>
      <c r="F8871" s="95"/>
      <c r="G8871" s="95"/>
      <c r="H8871" s="95"/>
    </row>
    <row r="8872" spans="5:8" x14ac:dyDescent="0.2">
      <c r="E8872" s="95"/>
      <c r="F8872" s="95"/>
      <c r="G8872" s="95"/>
      <c r="H8872" s="95"/>
    </row>
    <row r="8873" spans="5:8" x14ac:dyDescent="0.2">
      <c r="E8873" s="95"/>
      <c r="F8873" s="95"/>
      <c r="G8873" s="95"/>
      <c r="H8873" s="95"/>
    </row>
    <row r="8874" spans="5:8" x14ac:dyDescent="0.2">
      <c r="E8874" s="95"/>
      <c r="F8874" s="95"/>
      <c r="G8874" s="95"/>
      <c r="H8874" s="95"/>
    </row>
    <row r="8875" spans="5:8" x14ac:dyDescent="0.2">
      <c r="E8875" s="95"/>
      <c r="F8875" s="95"/>
      <c r="G8875" s="95"/>
      <c r="H8875" s="95"/>
    </row>
    <row r="8876" spans="5:8" x14ac:dyDescent="0.2">
      <c r="E8876" s="95"/>
      <c r="F8876" s="95"/>
      <c r="G8876" s="95"/>
      <c r="H8876" s="95"/>
    </row>
    <row r="8877" spans="5:8" x14ac:dyDescent="0.2">
      <c r="E8877" s="95"/>
      <c r="F8877" s="95"/>
      <c r="G8877" s="95"/>
      <c r="H8877" s="95"/>
    </row>
    <row r="8878" spans="5:8" x14ac:dyDescent="0.2">
      <c r="E8878" s="95"/>
      <c r="F8878" s="95"/>
      <c r="G8878" s="95"/>
      <c r="H8878" s="95"/>
    </row>
    <row r="8879" spans="5:8" x14ac:dyDescent="0.2">
      <c r="E8879" s="95"/>
      <c r="F8879" s="95"/>
      <c r="G8879" s="95"/>
      <c r="H8879" s="95"/>
    </row>
    <row r="8880" spans="5:8" x14ac:dyDescent="0.2">
      <c r="E8880" s="95"/>
      <c r="F8880" s="95"/>
      <c r="G8880" s="95"/>
      <c r="H8880" s="95"/>
    </row>
    <row r="8881" spans="5:8" x14ac:dyDescent="0.2">
      <c r="E8881" s="95"/>
      <c r="F8881" s="95"/>
      <c r="G8881" s="95"/>
      <c r="H8881" s="95"/>
    </row>
    <row r="8882" spans="5:8" x14ac:dyDescent="0.2">
      <c r="E8882" s="95"/>
      <c r="F8882" s="95"/>
      <c r="G8882" s="95"/>
      <c r="H8882" s="95"/>
    </row>
    <row r="8883" spans="5:8" x14ac:dyDescent="0.2">
      <c r="E8883" s="95"/>
      <c r="F8883" s="95"/>
      <c r="G8883" s="95"/>
      <c r="H8883" s="95"/>
    </row>
    <row r="8884" spans="5:8" x14ac:dyDescent="0.2">
      <c r="E8884" s="95"/>
      <c r="F8884" s="95"/>
      <c r="G8884" s="95"/>
      <c r="H8884" s="95"/>
    </row>
    <row r="8885" spans="5:8" x14ac:dyDescent="0.2">
      <c r="E8885" s="95"/>
      <c r="F8885" s="95"/>
      <c r="G8885" s="95"/>
      <c r="H8885" s="95"/>
    </row>
    <row r="8886" spans="5:8" x14ac:dyDescent="0.2">
      <c r="E8886" s="95"/>
      <c r="F8886" s="95"/>
      <c r="G8886" s="95"/>
      <c r="H8886" s="95"/>
    </row>
    <row r="8887" spans="5:8" x14ac:dyDescent="0.2">
      <c r="E8887" s="95"/>
      <c r="F8887" s="95"/>
      <c r="G8887" s="95"/>
      <c r="H8887" s="95"/>
    </row>
    <row r="8888" spans="5:8" x14ac:dyDescent="0.2">
      <c r="E8888" s="95"/>
      <c r="F8888" s="95"/>
      <c r="G8888" s="95"/>
      <c r="H8888" s="95"/>
    </row>
    <row r="8889" spans="5:8" x14ac:dyDescent="0.2">
      <c r="E8889" s="95"/>
      <c r="F8889" s="95"/>
      <c r="G8889" s="95"/>
      <c r="H8889" s="95"/>
    </row>
    <row r="8890" spans="5:8" x14ac:dyDescent="0.2">
      <c r="E8890" s="95"/>
      <c r="F8890" s="95"/>
      <c r="G8890" s="95"/>
      <c r="H8890" s="95"/>
    </row>
    <row r="8891" spans="5:8" x14ac:dyDescent="0.2">
      <c r="E8891" s="95"/>
      <c r="F8891" s="95"/>
      <c r="G8891" s="95"/>
      <c r="H8891" s="95"/>
    </row>
    <row r="8892" spans="5:8" x14ac:dyDescent="0.2">
      <c r="E8892" s="95"/>
      <c r="F8892" s="95"/>
      <c r="G8892" s="95"/>
      <c r="H8892" s="95"/>
    </row>
    <row r="8893" spans="5:8" x14ac:dyDescent="0.2">
      <c r="E8893" s="95"/>
      <c r="F8893" s="95"/>
      <c r="G8893" s="95"/>
      <c r="H8893" s="95"/>
    </row>
    <row r="8894" spans="5:8" x14ac:dyDescent="0.2">
      <c r="E8894" s="95"/>
      <c r="F8894" s="95"/>
      <c r="G8894" s="95"/>
      <c r="H8894" s="95"/>
    </row>
    <row r="8895" spans="5:8" x14ac:dyDescent="0.2">
      <c r="E8895" s="95"/>
      <c r="F8895" s="95"/>
      <c r="G8895" s="95"/>
      <c r="H8895" s="95"/>
    </row>
    <row r="8896" spans="5:8" x14ac:dyDescent="0.2">
      <c r="E8896" s="95"/>
      <c r="F8896" s="95"/>
      <c r="G8896" s="95"/>
      <c r="H8896" s="95"/>
    </row>
    <row r="8897" spans="5:8" x14ac:dyDescent="0.2">
      <c r="E8897" s="95"/>
      <c r="F8897" s="95"/>
      <c r="G8897" s="95"/>
      <c r="H8897" s="95"/>
    </row>
    <row r="8898" spans="5:8" x14ac:dyDescent="0.2">
      <c r="E8898" s="95"/>
      <c r="F8898" s="95"/>
      <c r="G8898" s="95"/>
      <c r="H8898" s="95"/>
    </row>
    <row r="8899" spans="5:8" x14ac:dyDescent="0.2">
      <c r="E8899" s="95"/>
      <c r="F8899" s="95"/>
      <c r="G8899" s="95"/>
      <c r="H8899" s="95"/>
    </row>
    <row r="8900" spans="5:8" x14ac:dyDescent="0.2">
      <c r="E8900" s="95"/>
      <c r="F8900" s="95"/>
      <c r="G8900" s="95"/>
      <c r="H8900" s="95"/>
    </row>
    <row r="8901" spans="5:8" x14ac:dyDescent="0.2">
      <c r="E8901" s="95"/>
      <c r="F8901" s="95"/>
      <c r="G8901" s="95"/>
      <c r="H8901" s="95"/>
    </row>
    <row r="8902" spans="5:8" x14ac:dyDescent="0.2">
      <c r="E8902" s="95"/>
      <c r="F8902" s="95"/>
      <c r="G8902" s="95"/>
      <c r="H8902" s="95"/>
    </row>
    <row r="8903" spans="5:8" x14ac:dyDescent="0.2">
      <c r="E8903" s="95"/>
      <c r="F8903" s="95"/>
      <c r="G8903" s="95"/>
      <c r="H8903" s="95"/>
    </row>
    <row r="8904" spans="5:8" x14ac:dyDescent="0.2">
      <c r="E8904" s="95"/>
      <c r="F8904" s="95"/>
      <c r="G8904" s="95"/>
      <c r="H8904" s="95"/>
    </row>
    <row r="8905" spans="5:8" x14ac:dyDescent="0.2">
      <c r="E8905" s="95"/>
      <c r="F8905" s="95"/>
      <c r="G8905" s="95"/>
      <c r="H8905" s="95"/>
    </row>
    <row r="8906" spans="5:8" x14ac:dyDescent="0.2">
      <c r="E8906" s="95"/>
      <c r="F8906" s="95"/>
      <c r="G8906" s="95"/>
      <c r="H8906" s="95"/>
    </row>
    <row r="8907" spans="5:8" x14ac:dyDescent="0.2">
      <c r="E8907" s="95"/>
      <c r="F8907" s="95"/>
      <c r="G8907" s="95"/>
      <c r="H8907" s="95"/>
    </row>
    <row r="8908" spans="5:8" x14ac:dyDescent="0.2">
      <c r="E8908" s="95"/>
      <c r="F8908" s="95"/>
      <c r="G8908" s="95"/>
      <c r="H8908" s="95"/>
    </row>
    <row r="8909" spans="5:8" x14ac:dyDescent="0.2">
      <c r="E8909" s="95"/>
      <c r="F8909" s="95"/>
      <c r="G8909" s="95"/>
      <c r="H8909" s="95"/>
    </row>
    <row r="8910" spans="5:8" x14ac:dyDescent="0.2">
      <c r="E8910" s="95"/>
      <c r="F8910" s="95"/>
      <c r="G8910" s="95"/>
      <c r="H8910" s="95"/>
    </row>
    <row r="8911" spans="5:8" x14ac:dyDescent="0.2">
      <c r="E8911" s="95"/>
      <c r="F8911" s="95"/>
      <c r="G8911" s="95"/>
      <c r="H8911" s="95"/>
    </row>
    <row r="8912" spans="5:8" x14ac:dyDescent="0.2">
      <c r="E8912" s="95"/>
      <c r="F8912" s="95"/>
      <c r="G8912" s="95"/>
      <c r="H8912" s="95"/>
    </row>
    <row r="8913" spans="5:8" x14ac:dyDescent="0.2">
      <c r="E8913" s="95"/>
      <c r="F8913" s="95"/>
      <c r="G8913" s="95"/>
      <c r="H8913" s="95"/>
    </row>
    <row r="8914" spans="5:8" x14ac:dyDescent="0.2">
      <c r="E8914" s="95"/>
      <c r="F8914" s="95"/>
      <c r="G8914" s="95"/>
      <c r="H8914" s="95"/>
    </row>
    <row r="8915" spans="5:8" x14ac:dyDescent="0.2">
      <c r="E8915" s="95"/>
      <c r="F8915" s="95"/>
      <c r="G8915" s="95"/>
      <c r="H8915" s="95"/>
    </row>
    <row r="8916" spans="5:8" x14ac:dyDescent="0.2">
      <c r="E8916" s="95"/>
      <c r="F8916" s="95"/>
      <c r="G8916" s="95"/>
      <c r="H8916" s="95"/>
    </row>
    <row r="8917" spans="5:8" x14ac:dyDescent="0.2">
      <c r="E8917" s="95"/>
      <c r="F8917" s="95"/>
      <c r="G8917" s="95"/>
      <c r="H8917" s="95"/>
    </row>
    <row r="8918" spans="5:8" x14ac:dyDescent="0.2">
      <c r="E8918" s="95"/>
      <c r="F8918" s="95"/>
      <c r="G8918" s="95"/>
      <c r="H8918" s="95"/>
    </row>
    <row r="8919" spans="5:8" x14ac:dyDescent="0.2">
      <c r="E8919" s="95"/>
      <c r="F8919" s="95"/>
      <c r="G8919" s="95"/>
      <c r="H8919" s="95"/>
    </row>
    <row r="8920" spans="5:8" x14ac:dyDescent="0.2">
      <c r="E8920" s="95"/>
      <c r="F8920" s="95"/>
      <c r="G8920" s="95"/>
      <c r="H8920" s="95"/>
    </row>
    <row r="8921" spans="5:8" x14ac:dyDescent="0.2">
      <c r="E8921" s="95"/>
      <c r="F8921" s="95"/>
      <c r="G8921" s="95"/>
      <c r="H8921" s="95"/>
    </row>
    <row r="8922" spans="5:8" x14ac:dyDescent="0.2">
      <c r="E8922" s="95"/>
      <c r="F8922" s="95"/>
      <c r="G8922" s="95"/>
      <c r="H8922" s="95"/>
    </row>
    <row r="8923" spans="5:8" x14ac:dyDescent="0.2">
      <c r="E8923" s="95"/>
      <c r="F8923" s="95"/>
      <c r="G8923" s="95"/>
      <c r="H8923" s="95"/>
    </row>
    <row r="8924" spans="5:8" x14ac:dyDescent="0.2">
      <c r="E8924" s="95"/>
      <c r="F8924" s="95"/>
      <c r="G8924" s="95"/>
      <c r="H8924" s="95"/>
    </row>
    <row r="8925" spans="5:8" x14ac:dyDescent="0.2">
      <c r="E8925" s="95"/>
      <c r="F8925" s="95"/>
      <c r="G8925" s="95"/>
      <c r="H8925" s="95"/>
    </row>
    <row r="8926" spans="5:8" x14ac:dyDescent="0.2">
      <c r="E8926" s="95"/>
      <c r="F8926" s="95"/>
      <c r="G8926" s="95"/>
      <c r="H8926" s="95"/>
    </row>
    <row r="8927" spans="5:8" x14ac:dyDescent="0.2">
      <c r="E8927" s="95"/>
      <c r="F8927" s="95"/>
      <c r="G8927" s="95"/>
      <c r="H8927" s="95"/>
    </row>
    <row r="8928" spans="5:8" x14ac:dyDescent="0.2">
      <c r="E8928" s="95"/>
      <c r="F8928" s="95"/>
      <c r="G8928" s="95"/>
      <c r="H8928" s="95"/>
    </row>
    <row r="8929" spans="5:8" x14ac:dyDescent="0.2">
      <c r="E8929" s="95"/>
      <c r="F8929" s="95"/>
      <c r="G8929" s="95"/>
      <c r="H8929" s="95"/>
    </row>
    <row r="8930" spans="5:8" x14ac:dyDescent="0.2">
      <c r="E8930" s="95"/>
      <c r="F8930" s="95"/>
      <c r="G8930" s="95"/>
      <c r="H8930" s="95"/>
    </row>
    <row r="8931" spans="5:8" x14ac:dyDescent="0.2">
      <c r="E8931" s="95"/>
      <c r="F8931" s="95"/>
      <c r="G8931" s="95"/>
      <c r="H8931" s="95"/>
    </row>
    <row r="8932" spans="5:8" x14ac:dyDescent="0.2">
      <c r="E8932" s="95"/>
      <c r="F8932" s="95"/>
      <c r="G8932" s="95"/>
      <c r="H8932" s="95"/>
    </row>
    <row r="8933" spans="5:8" x14ac:dyDescent="0.2">
      <c r="E8933" s="95"/>
      <c r="F8933" s="95"/>
      <c r="G8933" s="95"/>
      <c r="H8933" s="95"/>
    </row>
    <row r="8934" spans="5:8" x14ac:dyDescent="0.2">
      <c r="E8934" s="95"/>
      <c r="F8934" s="95"/>
      <c r="G8934" s="95"/>
      <c r="H8934" s="95"/>
    </row>
    <row r="8935" spans="5:8" x14ac:dyDescent="0.2">
      <c r="E8935" s="95"/>
      <c r="F8935" s="95"/>
      <c r="G8935" s="95"/>
      <c r="H8935" s="95"/>
    </row>
    <row r="8936" spans="5:8" x14ac:dyDescent="0.2">
      <c r="E8936" s="95"/>
      <c r="F8936" s="95"/>
      <c r="G8936" s="95"/>
      <c r="H8936" s="95"/>
    </row>
    <row r="8937" spans="5:8" x14ac:dyDescent="0.2">
      <c r="E8937" s="95"/>
      <c r="F8937" s="95"/>
      <c r="G8937" s="95"/>
      <c r="H8937" s="95"/>
    </row>
    <row r="8938" spans="5:8" x14ac:dyDescent="0.2">
      <c r="E8938" s="95"/>
      <c r="F8938" s="95"/>
      <c r="G8938" s="95"/>
      <c r="H8938" s="95"/>
    </row>
    <row r="8939" spans="5:8" x14ac:dyDescent="0.2">
      <c r="E8939" s="95"/>
      <c r="F8939" s="95"/>
      <c r="G8939" s="95"/>
      <c r="H8939" s="95"/>
    </row>
    <row r="8940" spans="5:8" x14ac:dyDescent="0.2">
      <c r="E8940" s="95"/>
      <c r="F8940" s="95"/>
      <c r="G8940" s="95"/>
      <c r="H8940" s="95"/>
    </row>
    <row r="8941" spans="5:8" x14ac:dyDescent="0.2">
      <c r="E8941" s="95"/>
      <c r="F8941" s="95"/>
      <c r="G8941" s="95"/>
      <c r="H8941" s="95"/>
    </row>
    <row r="8942" spans="5:8" x14ac:dyDescent="0.2">
      <c r="E8942" s="95"/>
      <c r="F8942" s="95"/>
      <c r="G8942" s="95"/>
      <c r="H8942" s="95"/>
    </row>
    <row r="8943" spans="5:8" x14ac:dyDescent="0.2">
      <c r="E8943" s="95"/>
      <c r="F8943" s="95"/>
      <c r="G8943" s="95"/>
      <c r="H8943" s="95"/>
    </row>
    <row r="8944" spans="5:8" x14ac:dyDescent="0.2">
      <c r="E8944" s="95"/>
      <c r="F8944" s="95"/>
      <c r="G8944" s="95"/>
      <c r="H8944" s="95"/>
    </row>
    <row r="8945" spans="5:8" x14ac:dyDescent="0.2">
      <c r="E8945" s="95"/>
      <c r="F8945" s="95"/>
      <c r="G8945" s="95"/>
      <c r="H8945" s="95"/>
    </row>
    <row r="8946" spans="5:8" x14ac:dyDescent="0.2">
      <c r="E8946" s="95"/>
      <c r="F8946" s="95"/>
      <c r="G8946" s="95"/>
      <c r="H8946" s="95"/>
    </row>
    <row r="8947" spans="5:8" x14ac:dyDescent="0.2">
      <c r="E8947" s="95"/>
      <c r="F8947" s="95"/>
      <c r="G8947" s="95"/>
      <c r="H8947" s="95"/>
    </row>
    <row r="8948" spans="5:8" x14ac:dyDescent="0.2">
      <c r="E8948" s="95"/>
      <c r="F8948" s="95"/>
      <c r="G8948" s="95"/>
      <c r="H8948" s="95"/>
    </row>
    <row r="8949" spans="5:8" x14ac:dyDescent="0.2">
      <c r="E8949" s="95"/>
      <c r="F8949" s="95"/>
      <c r="G8949" s="95"/>
      <c r="H8949" s="95"/>
    </row>
    <row r="8950" spans="5:8" x14ac:dyDescent="0.2">
      <c r="E8950" s="95"/>
      <c r="F8950" s="95"/>
      <c r="G8950" s="95"/>
      <c r="H8950" s="95"/>
    </row>
    <row r="8951" spans="5:8" x14ac:dyDescent="0.2">
      <c r="E8951" s="95"/>
      <c r="F8951" s="95"/>
      <c r="G8951" s="95"/>
      <c r="H8951" s="95"/>
    </row>
    <row r="8952" spans="5:8" x14ac:dyDescent="0.2">
      <c r="E8952" s="95"/>
      <c r="F8952" s="95"/>
      <c r="G8952" s="95"/>
      <c r="H8952" s="95"/>
    </row>
    <row r="8953" spans="5:8" x14ac:dyDescent="0.2">
      <c r="E8953" s="95"/>
      <c r="F8953" s="95"/>
      <c r="G8953" s="95"/>
      <c r="H8953" s="95"/>
    </row>
    <row r="8954" spans="5:8" x14ac:dyDescent="0.2">
      <c r="E8954" s="95"/>
      <c r="F8954" s="95"/>
      <c r="G8954" s="95"/>
      <c r="H8954" s="95"/>
    </row>
    <row r="8955" spans="5:8" x14ac:dyDescent="0.2">
      <c r="E8955" s="95"/>
      <c r="F8955" s="95"/>
      <c r="G8955" s="95"/>
      <c r="H8955" s="95"/>
    </row>
    <row r="8956" spans="5:8" x14ac:dyDescent="0.2">
      <c r="E8956" s="95"/>
      <c r="F8956" s="95"/>
      <c r="G8956" s="95"/>
      <c r="H8956" s="95"/>
    </row>
    <row r="8957" spans="5:8" x14ac:dyDescent="0.2">
      <c r="E8957" s="95"/>
      <c r="F8957" s="95"/>
      <c r="G8957" s="95"/>
      <c r="H8957" s="95"/>
    </row>
    <row r="8958" spans="5:8" x14ac:dyDescent="0.2">
      <c r="E8958" s="95"/>
      <c r="F8958" s="95"/>
      <c r="G8958" s="95"/>
      <c r="H8958" s="95"/>
    </row>
    <row r="8959" spans="5:8" x14ac:dyDescent="0.2">
      <c r="E8959" s="95"/>
      <c r="F8959" s="95"/>
      <c r="G8959" s="95"/>
      <c r="H8959" s="95"/>
    </row>
    <row r="8960" spans="5:8" x14ac:dyDescent="0.2">
      <c r="E8960" s="95"/>
      <c r="F8960" s="95"/>
      <c r="G8960" s="95"/>
      <c r="H8960" s="95"/>
    </row>
    <row r="8961" spans="5:8" x14ac:dyDescent="0.2">
      <c r="E8961" s="95"/>
      <c r="F8961" s="95"/>
      <c r="G8961" s="95"/>
      <c r="H8961" s="95"/>
    </row>
    <row r="8962" spans="5:8" x14ac:dyDescent="0.2">
      <c r="E8962" s="95"/>
      <c r="F8962" s="95"/>
      <c r="G8962" s="95"/>
      <c r="H8962" s="95"/>
    </row>
    <row r="8963" spans="5:8" x14ac:dyDescent="0.2">
      <c r="E8963" s="95"/>
      <c r="F8963" s="95"/>
      <c r="G8963" s="95"/>
      <c r="H8963" s="95"/>
    </row>
    <row r="8964" spans="5:8" x14ac:dyDescent="0.2">
      <c r="E8964" s="95"/>
      <c r="F8964" s="95"/>
      <c r="G8964" s="95"/>
      <c r="H8964" s="95"/>
    </row>
    <row r="8965" spans="5:8" x14ac:dyDescent="0.2">
      <c r="E8965" s="95"/>
      <c r="F8965" s="95"/>
      <c r="G8965" s="95"/>
      <c r="H8965" s="95"/>
    </row>
    <row r="8966" spans="5:8" x14ac:dyDescent="0.2">
      <c r="E8966" s="95"/>
      <c r="F8966" s="95"/>
      <c r="G8966" s="95"/>
      <c r="H8966" s="95"/>
    </row>
    <row r="8967" spans="5:8" x14ac:dyDescent="0.2">
      <c r="E8967" s="95"/>
      <c r="F8967" s="95"/>
      <c r="G8967" s="95"/>
      <c r="H8967" s="95"/>
    </row>
    <row r="8968" spans="5:8" x14ac:dyDescent="0.2">
      <c r="E8968" s="95"/>
      <c r="F8968" s="95"/>
      <c r="G8968" s="95"/>
      <c r="H8968" s="95"/>
    </row>
    <row r="8969" spans="5:8" x14ac:dyDescent="0.2">
      <c r="E8969" s="95"/>
      <c r="F8969" s="95"/>
      <c r="G8969" s="95"/>
      <c r="H8969" s="95"/>
    </row>
    <row r="8970" spans="5:8" x14ac:dyDescent="0.2">
      <c r="E8970" s="95"/>
      <c r="F8970" s="95"/>
      <c r="G8970" s="95"/>
      <c r="H8970" s="95"/>
    </row>
    <row r="8971" spans="5:8" x14ac:dyDescent="0.2">
      <c r="E8971" s="95"/>
      <c r="F8971" s="95"/>
      <c r="G8971" s="95"/>
      <c r="H8971" s="95"/>
    </row>
    <row r="8972" spans="5:8" x14ac:dyDescent="0.2">
      <c r="E8972" s="95"/>
      <c r="F8972" s="95"/>
      <c r="G8972" s="95"/>
      <c r="H8972" s="95"/>
    </row>
    <row r="8973" spans="5:8" x14ac:dyDescent="0.2">
      <c r="E8973" s="95"/>
      <c r="F8973" s="95"/>
      <c r="G8973" s="95"/>
      <c r="H8973" s="95"/>
    </row>
    <row r="8974" spans="5:8" x14ac:dyDescent="0.2">
      <c r="E8974" s="95"/>
      <c r="F8974" s="95"/>
      <c r="G8974" s="95"/>
      <c r="H8974" s="95"/>
    </row>
    <row r="8975" spans="5:8" x14ac:dyDescent="0.2">
      <c r="E8975" s="95"/>
      <c r="F8975" s="95"/>
      <c r="G8975" s="95"/>
      <c r="H8975" s="95"/>
    </row>
    <row r="8976" spans="5:8" x14ac:dyDescent="0.2">
      <c r="E8976" s="95"/>
      <c r="F8976" s="95"/>
      <c r="G8976" s="95"/>
      <c r="H8976" s="95"/>
    </row>
    <row r="8977" spans="5:8" x14ac:dyDescent="0.2">
      <c r="E8977" s="95"/>
      <c r="F8977" s="95"/>
      <c r="G8977" s="95"/>
      <c r="H8977" s="95"/>
    </row>
    <row r="8978" spans="5:8" x14ac:dyDescent="0.2">
      <c r="E8978" s="95"/>
      <c r="F8978" s="95"/>
      <c r="G8978" s="95"/>
      <c r="H8978" s="95"/>
    </row>
    <row r="8979" spans="5:8" x14ac:dyDescent="0.2">
      <c r="E8979" s="95"/>
      <c r="F8979" s="95"/>
      <c r="G8979" s="95"/>
      <c r="H8979" s="95"/>
    </row>
    <row r="8980" spans="5:8" x14ac:dyDescent="0.2">
      <c r="E8980" s="95"/>
      <c r="F8980" s="95"/>
      <c r="G8980" s="95"/>
      <c r="H8980" s="95"/>
    </row>
    <row r="8981" spans="5:8" x14ac:dyDescent="0.2">
      <c r="E8981" s="95"/>
      <c r="F8981" s="95"/>
      <c r="G8981" s="95"/>
      <c r="H8981" s="95"/>
    </row>
    <row r="8982" spans="5:8" x14ac:dyDescent="0.2">
      <c r="E8982" s="95"/>
      <c r="F8982" s="95"/>
      <c r="G8982" s="95"/>
      <c r="H8982" s="95"/>
    </row>
    <row r="8983" spans="5:8" x14ac:dyDescent="0.2">
      <c r="E8983" s="95"/>
      <c r="F8983" s="95"/>
      <c r="G8983" s="95"/>
      <c r="H8983" s="95"/>
    </row>
    <row r="8984" spans="5:8" x14ac:dyDescent="0.2">
      <c r="E8984" s="95"/>
      <c r="F8984" s="95"/>
      <c r="G8984" s="95"/>
      <c r="H8984" s="95"/>
    </row>
    <row r="8985" spans="5:8" x14ac:dyDescent="0.2">
      <c r="E8985" s="95"/>
      <c r="F8985" s="95"/>
      <c r="G8985" s="95"/>
      <c r="H8985" s="95"/>
    </row>
    <row r="8986" spans="5:8" x14ac:dyDescent="0.2">
      <c r="E8986" s="95"/>
      <c r="F8986" s="95"/>
      <c r="G8986" s="95"/>
      <c r="H8986" s="95"/>
    </row>
    <row r="8987" spans="5:8" x14ac:dyDescent="0.2">
      <c r="E8987" s="95"/>
      <c r="F8987" s="95"/>
      <c r="G8987" s="95"/>
      <c r="H8987" s="95"/>
    </row>
    <row r="8988" spans="5:8" x14ac:dyDescent="0.2">
      <c r="E8988" s="95"/>
      <c r="F8988" s="95"/>
      <c r="G8988" s="95"/>
      <c r="H8988" s="95"/>
    </row>
    <row r="8989" spans="5:8" x14ac:dyDescent="0.2">
      <c r="E8989" s="95"/>
      <c r="F8989" s="95"/>
      <c r="G8989" s="95"/>
      <c r="H8989" s="95"/>
    </row>
    <row r="8990" spans="5:8" x14ac:dyDescent="0.2">
      <c r="E8990" s="95"/>
      <c r="F8990" s="95"/>
      <c r="G8990" s="95"/>
      <c r="H8990" s="95"/>
    </row>
    <row r="8991" spans="5:8" x14ac:dyDescent="0.2">
      <c r="E8991" s="95"/>
      <c r="F8991" s="95"/>
      <c r="G8991" s="95"/>
      <c r="H8991" s="95"/>
    </row>
    <row r="8992" spans="5:8" x14ac:dyDescent="0.2">
      <c r="E8992" s="95"/>
      <c r="F8992" s="95"/>
      <c r="G8992" s="95"/>
      <c r="H8992" s="95"/>
    </row>
    <row r="8993" spans="5:8" x14ac:dyDescent="0.2">
      <c r="E8993" s="95"/>
      <c r="F8993" s="95"/>
      <c r="G8993" s="95"/>
      <c r="H8993" s="95"/>
    </row>
    <row r="8994" spans="5:8" x14ac:dyDescent="0.2">
      <c r="E8994" s="95"/>
      <c r="F8994" s="95"/>
      <c r="G8994" s="95"/>
      <c r="H8994" s="95"/>
    </row>
    <row r="8995" spans="5:8" x14ac:dyDescent="0.2">
      <c r="E8995" s="95"/>
      <c r="F8995" s="95"/>
      <c r="G8995" s="95"/>
      <c r="H8995" s="95"/>
    </row>
    <row r="8996" spans="5:8" x14ac:dyDescent="0.2">
      <c r="E8996" s="95"/>
      <c r="F8996" s="95"/>
      <c r="G8996" s="95"/>
      <c r="H8996" s="95"/>
    </row>
    <row r="8997" spans="5:8" x14ac:dyDescent="0.2">
      <c r="E8997" s="95"/>
      <c r="F8997" s="95"/>
      <c r="G8997" s="95"/>
      <c r="H8997" s="95"/>
    </row>
    <row r="8998" spans="5:8" x14ac:dyDescent="0.2">
      <c r="E8998" s="95"/>
      <c r="F8998" s="95"/>
      <c r="G8998" s="95"/>
      <c r="H8998" s="95"/>
    </row>
    <row r="8999" spans="5:8" x14ac:dyDescent="0.2">
      <c r="E8999" s="95"/>
      <c r="F8999" s="95"/>
      <c r="G8999" s="95"/>
      <c r="H8999" s="95"/>
    </row>
    <row r="9000" spans="5:8" x14ac:dyDescent="0.2">
      <c r="E9000" s="95"/>
      <c r="F9000" s="95"/>
      <c r="G9000" s="95"/>
      <c r="H9000" s="95"/>
    </row>
    <row r="9001" spans="5:8" x14ac:dyDescent="0.2">
      <c r="E9001" s="95"/>
      <c r="F9001" s="95"/>
      <c r="G9001" s="95"/>
      <c r="H9001" s="95"/>
    </row>
    <row r="9002" spans="5:8" x14ac:dyDescent="0.2">
      <c r="E9002" s="95"/>
      <c r="F9002" s="95"/>
      <c r="G9002" s="95"/>
      <c r="H9002" s="95"/>
    </row>
    <row r="9003" spans="5:8" x14ac:dyDescent="0.2">
      <c r="E9003" s="95"/>
      <c r="F9003" s="95"/>
      <c r="G9003" s="95"/>
      <c r="H9003" s="95"/>
    </row>
    <row r="9004" spans="5:8" x14ac:dyDescent="0.2">
      <c r="E9004" s="95"/>
      <c r="F9004" s="95"/>
      <c r="G9004" s="95"/>
      <c r="H9004" s="95"/>
    </row>
    <row r="9005" spans="5:8" x14ac:dyDescent="0.2">
      <c r="E9005" s="95"/>
      <c r="F9005" s="95"/>
      <c r="G9005" s="95"/>
      <c r="H9005" s="95"/>
    </row>
    <row r="9006" spans="5:8" x14ac:dyDescent="0.2">
      <c r="E9006" s="95"/>
      <c r="F9006" s="95"/>
      <c r="G9006" s="95"/>
      <c r="H9006" s="95"/>
    </row>
    <row r="9007" spans="5:8" x14ac:dyDescent="0.2">
      <c r="E9007" s="95"/>
      <c r="F9007" s="95"/>
      <c r="G9007" s="95"/>
      <c r="H9007" s="95"/>
    </row>
    <row r="9008" spans="5:8" x14ac:dyDescent="0.2">
      <c r="E9008" s="95"/>
      <c r="F9008" s="95"/>
      <c r="G9008" s="95"/>
      <c r="H9008" s="95"/>
    </row>
    <row r="9009" spans="5:8" x14ac:dyDescent="0.2">
      <c r="E9009" s="95"/>
      <c r="F9009" s="95"/>
      <c r="G9009" s="95"/>
      <c r="H9009" s="95"/>
    </row>
    <row r="9010" spans="5:8" x14ac:dyDescent="0.2">
      <c r="E9010" s="95"/>
      <c r="F9010" s="95"/>
      <c r="G9010" s="95"/>
      <c r="H9010" s="95"/>
    </row>
    <row r="9011" spans="5:8" x14ac:dyDescent="0.2">
      <c r="E9011" s="95"/>
      <c r="F9011" s="95"/>
      <c r="G9011" s="95"/>
      <c r="H9011" s="95"/>
    </row>
    <row r="9012" spans="5:8" x14ac:dyDescent="0.2">
      <c r="E9012" s="95"/>
      <c r="F9012" s="95"/>
      <c r="G9012" s="95"/>
      <c r="H9012" s="95"/>
    </row>
    <row r="9013" spans="5:8" x14ac:dyDescent="0.2">
      <c r="E9013" s="95"/>
      <c r="F9013" s="95"/>
      <c r="G9013" s="95"/>
      <c r="H9013" s="95"/>
    </row>
    <row r="9014" spans="5:8" x14ac:dyDescent="0.2">
      <c r="E9014" s="95"/>
      <c r="F9014" s="95"/>
      <c r="G9014" s="95"/>
      <c r="H9014" s="95"/>
    </row>
    <row r="9015" spans="5:8" x14ac:dyDescent="0.2">
      <c r="E9015" s="95"/>
      <c r="F9015" s="95"/>
      <c r="G9015" s="95"/>
      <c r="H9015" s="95"/>
    </row>
    <row r="9016" spans="5:8" x14ac:dyDescent="0.2">
      <c r="E9016" s="95"/>
      <c r="F9016" s="95"/>
      <c r="G9016" s="95"/>
      <c r="H9016" s="95"/>
    </row>
    <row r="9017" spans="5:8" x14ac:dyDescent="0.2">
      <c r="E9017" s="95"/>
      <c r="F9017" s="95"/>
      <c r="G9017" s="95"/>
      <c r="H9017" s="95"/>
    </row>
    <row r="9018" spans="5:8" x14ac:dyDescent="0.2">
      <c r="E9018" s="95"/>
      <c r="F9018" s="95"/>
      <c r="G9018" s="95"/>
      <c r="H9018" s="95"/>
    </row>
    <row r="9019" spans="5:8" x14ac:dyDescent="0.2">
      <c r="E9019" s="95"/>
      <c r="F9019" s="95"/>
      <c r="G9019" s="95"/>
      <c r="H9019" s="95"/>
    </row>
    <row r="9020" spans="5:8" x14ac:dyDescent="0.2">
      <c r="E9020" s="95"/>
      <c r="F9020" s="95"/>
      <c r="G9020" s="95"/>
      <c r="H9020" s="95"/>
    </row>
    <row r="9021" spans="5:8" x14ac:dyDescent="0.2">
      <c r="E9021" s="95"/>
      <c r="F9021" s="95"/>
      <c r="G9021" s="95"/>
      <c r="H9021" s="95"/>
    </row>
    <row r="9022" spans="5:8" x14ac:dyDescent="0.2">
      <c r="E9022" s="95"/>
      <c r="F9022" s="95"/>
      <c r="G9022" s="95"/>
      <c r="H9022" s="95"/>
    </row>
    <row r="9023" spans="5:8" x14ac:dyDescent="0.2">
      <c r="E9023" s="95"/>
      <c r="F9023" s="95"/>
      <c r="G9023" s="95"/>
      <c r="H9023" s="95"/>
    </row>
    <row r="9024" spans="5:8" x14ac:dyDescent="0.2">
      <c r="E9024" s="95"/>
      <c r="F9024" s="95"/>
      <c r="G9024" s="95"/>
      <c r="H9024" s="95"/>
    </row>
    <row r="9025" spans="5:8" x14ac:dyDescent="0.2">
      <c r="E9025" s="95"/>
      <c r="F9025" s="95"/>
      <c r="G9025" s="95"/>
      <c r="H9025" s="95"/>
    </row>
    <row r="9026" spans="5:8" x14ac:dyDescent="0.2">
      <c r="E9026" s="95"/>
      <c r="F9026" s="95"/>
      <c r="G9026" s="95"/>
      <c r="H9026" s="95"/>
    </row>
    <row r="9027" spans="5:8" x14ac:dyDescent="0.2">
      <c r="E9027" s="95"/>
      <c r="F9027" s="95"/>
      <c r="G9027" s="95"/>
      <c r="H9027" s="95"/>
    </row>
    <row r="9028" spans="5:8" x14ac:dyDescent="0.2">
      <c r="E9028" s="95"/>
      <c r="F9028" s="95"/>
      <c r="G9028" s="95"/>
      <c r="H9028" s="95"/>
    </row>
    <row r="9029" spans="5:8" x14ac:dyDescent="0.2">
      <c r="E9029" s="95"/>
      <c r="F9029" s="95"/>
      <c r="G9029" s="95"/>
      <c r="H9029" s="95"/>
    </row>
    <row r="9030" spans="5:8" x14ac:dyDescent="0.2">
      <c r="E9030" s="95"/>
      <c r="F9030" s="95"/>
      <c r="G9030" s="95"/>
      <c r="H9030" s="95"/>
    </row>
    <row r="9031" spans="5:8" x14ac:dyDescent="0.2">
      <c r="E9031" s="95"/>
      <c r="F9031" s="95"/>
      <c r="G9031" s="95"/>
      <c r="H9031" s="95"/>
    </row>
    <row r="9032" spans="5:8" x14ac:dyDescent="0.2">
      <c r="E9032" s="95"/>
      <c r="F9032" s="95"/>
      <c r="G9032" s="95"/>
      <c r="H9032" s="95"/>
    </row>
    <row r="9033" spans="5:8" x14ac:dyDescent="0.2">
      <c r="E9033" s="95"/>
      <c r="F9033" s="95"/>
      <c r="G9033" s="95"/>
      <c r="H9033" s="95"/>
    </row>
    <row r="9034" spans="5:8" x14ac:dyDescent="0.2">
      <c r="E9034" s="95"/>
      <c r="F9034" s="95"/>
      <c r="G9034" s="95"/>
      <c r="H9034" s="95"/>
    </row>
    <row r="9035" spans="5:8" x14ac:dyDescent="0.2">
      <c r="E9035" s="95"/>
      <c r="F9035" s="95"/>
      <c r="G9035" s="95"/>
      <c r="H9035" s="95"/>
    </row>
    <row r="9036" spans="5:8" x14ac:dyDescent="0.2">
      <c r="E9036" s="95"/>
      <c r="F9036" s="95"/>
      <c r="G9036" s="95"/>
      <c r="H9036" s="95"/>
    </row>
    <row r="9037" spans="5:8" x14ac:dyDescent="0.2">
      <c r="E9037" s="95"/>
      <c r="F9037" s="95"/>
      <c r="G9037" s="95"/>
      <c r="H9037" s="95"/>
    </row>
    <row r="9038" spans="5:8" x14ac:dyDescent="0.2">
      <c r="E9038" s="95"/>
      <c r="F9038" s="95"/>
      <c r="G9038" s="95"/>
      <c r="H9038" s="95"/>
    </row>
    <row r="9039" spans="5:8" x14ac:dyDescent="0.2">
      <c r="E9039" s="95"/>
      <c r="F9039" s="95"/>
      <c r="G9039" s="95"/>
      <c r="H9039" s="95"/>
    </row>
    <row r="9040" spans="5:8" x14ac:dyDescent="0.2">
      <c r="E9040" s="95"/>
      <c r="F9040" s="95"/>
      <c r="G9040" s="95"/>
      <c r="H9040" s="95"/>
    </row>
    <row r="9041" spans="5:8" x14ac:dyDescent="0.2">
      <c r="E9041" s="95"/>
      <c r="F9041" s="95"/>
      <c r="G9041" s="95"/>
      <c r="H9041" s="95"/>
    </row>
    <row r="9042" spans="5:8" x14ac:dyDescent="0.2">
      <c r="E9042" s="95"/>
      <c r="F9042" s="95"/>
      <c r="G9042" s="95"/>
      <c r="H9042" s="95"/>
    </row>
    <row r="9043" spans="5:8" x14ac:dyDescent="0.2">
      <c r="E9043" s="95"/>
      <c r="F9043" s="95"/>
      <c r="G9043" s="95"/>
      <c r="H9043" s="95"/>
    </row>
    <row r="9044" spans="5:8" x14ac:dyDescent="0.2">
      <c r="E9044" s="95"/>
      <c r="F9044" s="95"/>
      <c r="G9044" s="95"/>
      <c r="H9044" s="95"/>
    </row>
    <row r="9045" spans="5:8" x14ac:dyDescent="0.2">
      <c r="E9045" s="95"/>
      <c r="F9045" s="95"/>
      <c r="G9045" s="95"/>
      <c r="H9045" s="95"/>
    </row>
    <row r="9046" spans="5:8" x14ac:dyDescent="0.2">
      <c r="E9046" s="95"/>
      <c r="F9046" s="95"/>
      <c r="G9046" s="95"/>
      <c r="H9046" s="95"/>
    </row>
    <row r="9047" spans="5:8" x14ac:dyDescent="0.2">
      <c r="E9047" s="95"/>
      <c r="F9047" s="95"/>
      <c r="G9047" s="95"/>
      <c r="H9047" s="95"/>
    </row>
    <row r="9048" spans="5:8" x14ac:dyDescent="0.2">
      <c r="E9048" s="95"/>
      <c r="F9048" s="95"/>
      <c r="G9048" s="95"/>
      <c r="H9048" s="95"/>
    </row>
    <row r="9049" spans="5:8" x14ac:dyDescent="0.2">
      <c r="E9049" s="95"/>
      <c r="F9049" s="95"/>
      <c r="G9049" s="95"/>
      <c r="H9049" s="95"/>
    </row>
    <row r="9050" spans="5:8" x14ac:dyDescent="0.2">
      <c r="E9050" s="95"/>
      <c r="F9050" s="95"/>
      <c r="G9050" s="95"/>
      <c r="H9050" s="95"/>
    </row>
    <row r="9051" spans="5:8" x14ac:dyDescent="0.2">
      <c r="E9051" s="95"/>
      <c r="F9051" s="95"/>
      <c r="G9051" s="95"/>
      <c r="H9051" s="95"/>
    </row>
    <row r="9052" spans="5:8" x14ac:dyDescent="0.2">
      <c r="E9052" s="95"/>
      <c r="F9052" s="95"/>
      <c r="G9052" s="95"/>
      <c r="H9052" s="95"/>
    </row>
    <row r="9053" spans="5:8" x14ac:dyDescent="0.2">
      <c r="E9053" s="95"/>
      <c r="F9053" s="95"/>
      <c r="G9053" s="95"/>
      <c r="H9053" s="95"/>
    </row>
    <row r="9054" spans="5:8" x14ac:dyDescent="0.2">
      <c r="E9054" s="95"/>
      <c r="F9054" s="95"/>
      <c r="G9054" s="95"/>
      <c r="H9054" s="95"/>
    </row>
    <row r="9055" spans="5:8" x14ac:dyDescent="0.2">
      <c r="E9055" s="95"/>
      <c r="F9055" s="95"/>
      <c r="G9055" s="95"/>
      <c r="H9055" s="95"/>
    </row>
    <row r="9056" spans="5:8" x14ac:dyDescent="0.2">
      <c r="E9056" s="95"/>
      <c r="F9056" s="95"/>
      <c r="G9056" s="95"/>
      <c r="H9056" s="95"/>
    </row>
    <row r="9057" spans="5:8" x14ac:dyDescent="0.2">
      <c r="E9057" s="95"/>
      <c r="F9057" s="95"/>
      <c r="G9057" s="95"/>
      <c r="H9057" s="95"/>
    </row>
    <row r="9058" spans="5:8" x14ac:dyDescent="0.2">
      <c r="E9058" s="95"/>
      <c r="F9058" s="95"/>
      <c r="G9058" s="95"/>
      <c r="H9058" s="95"/>
    </row>
    <row r="9059" spans="5:8" x14ac:dyDescent="0.2">
      <c r="E9059" s="95"/>
      <c r="F9059" s="95"/>
      <c r="G9059" s="95"/>
      <c r="H9059" s="95"/>
    </row>
    <row r="9060" spans="5:8" x14ac:dyDescent="0.2">
      <c r="E9060" s="95"/>
      <c r="F9060" s="95"/>
      <c r="G9060" s="95"/>
      <c r="H9060" s="95"/>
    </row>
    <row r="9061" spans="5:8" x14ac:dyDescent="0.2">
      <c r="E9061" s="95"/>
      <c r="F9061" s="95"/>
      <c r="G9061" s="95"/>
      <c r="H9061" s="95"/>
    </row>
    <row r="9062" spans="5:8" x14ac:dyDescent="0.2">
      <c r="E9062" s="95"/>
      <c r="F9062" s="95"/>
      <c r="G9062" s="95"/>
      <c r="H9062" s="95"/>
    </row>
    <row r="9063" spans="5:8" x14ac:dyDescent="0.2">
      <c r="E9063" s="95"/>
      <c r="F9063" s="95"/>
      <c r="G9063" s="95"/>
      <c r="H9063" s="95"/>
    </row>
    <row r="9064" spans="5:8" x14ac:dyDescent="0.2">
      <c r="E9064" s="95"/>
      <c r="F9064" s="95"/>
      <c r="G9064" s="95"/>
      <c r="H9064" s="95"/>
    </row>
    <row r="9065" spans="5:8" x14ac:dyDescent="0.2">
      <c r="E9065" s="95"/>
      <c r="F9065" s="95"/>
      <c r="G9065" s="95"/>
      <c r="H9065" s="95"/>
    </row>
    <row r="9066" spans="5:8" x14ac:dyDescent="0.2">
      <c r="E9066" s="95"/>
      <c r="F9066" s="95"/>
      <c r="G9066" s="95"/>
      <c r="H9066" s="95"/>
    </row>
    <row r="9067" spans="5:8" x14ac:dyDescent="0.2">
      <c r="E9067" s="95"/>
      <c r="F9067" s="95"/>
      <c r="G9067" s="95"/>
      <c r="H9067" s="95"/>
    </row>
    <row r="9068" spans="5:8" x14ac:dyDescent="0.2">
      <c r="E9068" s="95"/>
      <c r="F9068" s="95"/>
      <c r="G9068" s="95"/>
      <c r="H9068" s="95"/>
    </row>
    <row r="9069" spans="5:8" x14ac:dyDescent="0.2">
      <c r="E9069" s="95"/>
      <c r="F9069" s="95"/>
      <c r="G9069" s="95"/>
      <c r="H9069" s="95"/>
    </row>
    <row r="9070" spans="5:8" x14ac:dyDescent="0.2">
      <c r="E9070" s="95"/>
      <c r="F9070" s="95"/>
      <c r="G9070" s="95"/>
      <c r="H9070" s="95"/>
    </row>
    <row r="9071" spans="5:8" x14ac:dyDescent="0.2">
      <c r="E9071" s="95"/>
      <c r="F9071" s="95"/>
      <c r="G9071" s="95"/>
      <c r="H9071" s="95"/>
    </row>
    <row r="9072" spans="5:8" x14ac:dyDescent="0.2">
      <c r="E9072" s="95"/>
      <c r="F9072" s="95"/>
      <c r="G9072" s="95"/>
      <c r="H9072" s="95"/>
    </row>
    <row r="9073" spans="5:8" x14ac:dyDescent="0.2">
      <c r="E9073" s="95"/>
      <c r="F9073" s="95"/>
      <c r="G9073" s="95"/>
      <c r="H9073" s="95"/>
    </row>
    <row r="9074" spans="5:8" x14ac:dyDescent="0.2">
      <c r="E9074" s="95"/>
      <c r="F9074" s="95"/>
      <c r="G9074" s="95"/>
      <c r="H9074" s="95"/>
    </row>
    <row r="9075" spans="5:8" x14ac:dyDescent="0.2">
      <c r="E9075" s="95"/>
      <c r="F9075" s="95"/>
      <c r="G9075" s="95"/>
      <c r="H9075" s="95"/>
    </row>
    <row r="9076" spans="5:8" x14ac:dyDescent="0.2">
      <c r="E9076" s="95"/>
      <c r="F9076" s="95"/>
      <c r="G9076" s="95"/>
      <c r="H9076" s="95"/>
    </row>
    <row r="9077" spans="5:8" x14ac:dyDescent="0.2">
      <c r="E9077" s="95"/>
      <c r="F9077" s="95"/>
      <c r="G9077" s="95"/>
      <c r="H9077" s="95"/>
    </row>
    <row r="9078" spans="5:8" x14ac:dyDescent="0.2">
      <c r="E9078" s="95"/>
      <c r="F9078" s="95"/>
      <c r="G9078" s="95"/>
      <c r="H9078" s="95"/>
    </row>
    <row r="9079" spans="5:8" x14ac:dyDescent="0.2">
      <c r="E9079" s="95"/>
      <c r="F9079" s="95"/>
      <c r="G9079" s="95"/>
      <c r="H9079" s="95"/>
    </row>
    <row r="9080" spans="5:8" x14ac:dyDescent="0.2">
      <c r="E9080" s="95"/>
      <c r="F9080" s="95"/>
      <c r="G9080" s="95"/>
      <c r="H9080" s="95"/>
    </row>
    <row r="9081" spans="5:8" x14ac:dyDescent="0.2">
      <c r="E9081" s="95"/>
      <c r="F9081" s="95"/>
      <c r="G9081" s="95"/>
      <c r="H9081" s="95"/>
    </row>
    <row r="9082" spans="5:8" x14ac:dyDescent="0.2">
      <c r="E9082" s="95"/>
      <c r="F9082" s="95"/>
      <c r="G9082" s="95"/>
      <c r="H9082" s="95"/>
    </row>
    <row r="9083" spans="5:8" x14ac:dyDescent="0.2">
      <c r="E9083" s="95"/>
      <c r="F9083" s="95"/>
      <c r="G9083" s="95"/>
      <c r="H9083" s="95"/>
    </row>
    <row r="9084" spans="5:8" x14ac:dyDescent="0.2">
      <c r="E9084" s="95"/>
      <c r="F9084" s="95"/>
      <c r="G9084" s="95"/>
      <c r="H9084" s="95"/>
    </row>
    <row r="9085" spans="5:8" x14ac:dyDescent="0.2">
      <c r="E9085" s="95"/>
      <c r="F9085" s="95"/>
      <c r="G9085" s="95"/>
      <c r="H9085" s="95"/>
    </row>
    <row r="9086" spans="5:8" x14ac:dyDescent="0.2">
      <c r="E9086" s="95"/>
      <c r="F9086" s="95"/>
      <c r="G9086" s="95"/>
      <c r="H9086" s="95"/>
    </row>
    <row r="9087" spans="5:8" x14ac:dyDescent="0.2">
      <c r="E9087" s="95"/>
      <c r="F9087" s="95"/>
      <c r="G9087" s="95"/>
      <c r="H9087" s="95"/>
    </row>
    <row r="9088" spans="5:8" x14ac:dyDescent="0.2">
      <c r="E9088" s="95"/>
      <c r="F9088" s="95"/>
      <c r="G9088" s="95"/>
      <c r="H9088" s="95"/>
    </row>
    <row r="9089" spans="5:8" x14ac:dyDescent="0.2">
      <c r="E9089" s="95"/>
      <c r="F9089" s="95"/>
      <c r="G9089" s="95"/>
      <c r="H9089" s="95"/>
    </row>
    <row r="9090" spans="5:8" x14ac:dyDescent="0.2">
      <c r="E9090" s="95"/>
      <c r="F9090" s="95"/>
      <c r="G9090" s="95"/>
      <c r="H9090" s="95"/>
    </row>
    <row r="9091" spans="5:8" x14ac:dyDescent="0.2">
      <c r="E9091" s="95"/>
      <c r="F9091" s="95"/>
      <c r="G9091" s="95"/>
      <c r="H9091" s="95"/>
    </row>
    <row r="9092" spans="5:8" x14ac:dyDescent="0.2">
      <c r="E9092" s="95"/>
      <c r="F9092" s="95"/>
      <c r="G9092" s="95"/>
      <c r="H9092" s="95"/>
    </row>
    <row r="9093" spans="5:8" x14ac:dyDescent="0.2">
      <c r="E9093" s="95"/>
      <c r="F9093" s="95"/>
      <c r="G9093" s="95"/>
      <c r="H9093" s="95"/>
    </row>
    <row r="9094" spans="5:8" x14ac:dyDescent="0.2">
      <c r="E9094" s="95"/>
      <c r="F9094" s="95"/>
      <c r="G9094" s="95"/>
      <c r="H9094" s="95"/>
    </row>
    <row r="9095" spans="5:8" x14ac:dyDescent="0.2">
      <c r="E9095" s="95"/>
      <c r="F9095" s="95"/>
      <c r="G9095" s="95"/>
      <c r="H9095" s="95"/>
    </row>
    <row r="9096" spans="5:8" x14ac:dyDescent="0.2">
      <c r="E9096" s="95"/>
      <c r="F9096" s="95"/>
      <c r="G9096" s="95"/>
      <c r="H9096" s="95"/>
    </row>
    <row r="9097" spans="5:8" x14ac:dyDescent="0.2">
      <c r="E9097" s="95"/>
      <c r="F9097" s="95"/>
      <c r="G9097" s="95"/>
      <c r="H9097" s="95"/>
    </row>
    <row r="9098" spans="5:8" x14ac:dyDescent="0.2">
      <c r="E9098" s="95"/>
      <c r="F9098" s="95"/>
      <c r="G9098" s="95"/>
      <c r="H9098" s="95"/>
    </row>
    <row r="9099" spans="5:8" x14ac:dyDescent="0.2">
      <c r="E9099" s="95"/>
      <c r="F9099" s="95"/>
      <c r="G9099" s="95"/>
      <c r="H9099" s="95"/>
    </row>
    <row r="9100" spans="5:8" x14ac:dyDescent="0.2">
      <c r="E9100" s="95"/>
      <c r="F9100" s="95"/>
      <c r="G9100" s="95"/>
      <c r="H9100" s="95"/>
    </row>
    <row r="9101" spans="5:8" x14ac:dyDescent="0.2">
      <c r="E9101" s="95"/>
      <c r="F9101" s="95"/>
      <c r="G9101" s="95"/>
      <c r="H9101" s="95"/>
    </row>
    <row r="9102" spans="5:8" x14ac:dyDescent="0.2">
      <c r="E9102" s="95"/>
      <c r="F9102" s="95"/>
      <c r="G9102" s="95"/>
      <c r="H9102" s="95"/>
    </row>
    <row r="9103" spans="5:8" x14ac:dyDescent="0.2">
      <c r="E9103" s="95"/>
      <c r="F9103" s="95"/>
      <c r="G9103" s="95"/>
      <c r="H9103" s="95"/>
    </row>
    <row r="9104" spans="5:8" x14ac:dyDescent="0.2">
      <c r="E9104" s="95"/>
      <c r="F9104" s="95"/>
      <c r="G9104" s="95"/>
      <c r="H9104" s="95"/>
    </row>
    <row r="9105" spans="5:8" x14ac:dyDescent="0.2">
      <c r="E9105" s="95"/>
      <c r="F9105" s="95"/>
      <c r="G9105" s="95"/>
      <c r="H9105" s="95"/>
    </row>
    <row r="9106" spans="5:8" x14ac:dyDescent="0.2">
      <c r="E9106" s="95"/>
      <c r="F9106" s="95"/>
      <c r="G9106" s="95"/>
      <c r="H9106" s="95"/>
    </row>
    <row r="9107" spans="5:8" x14ac:dyDescent="0.2">
      <c r="E9107" s="95"/>
      <c r="F9107" s="95"/>
      <c r="G9107" s="95"/>
      <c r="H9107" s="95"/>
    </row>
    <row r="9108" spans="5:8" x14ac:dyDescent="0.2">
      <c r="E9108" s="95"/>
      <c r="F9108" s="95"/>
      <c r="G9108" s="95"/>
      <c r="H9108" s="95"/>
    </row>
    <row r="9109" spans="5:8" x14ac:dyDescent="0.2">
      <c r="E9109" s="95"/>
      <c r="F9109" s="95"/>
      <c r="G9109" s="95"/>
      <c r="H9109" s="95"/>
    </row>
    <row r="9110" spans="5:8" x14ac:dyDescent="0.2">
      <c r="E9110" s="95"/>
      <c r="F9110" s="95"/>
      <c r="G9110" s="95"/>
      <c r="H9110" s="95"/>
    </row>
    <row r="9111" spans="5:8" x14ac:dyDescent="0.2">
      <c r="E9111" s="95"/>
      <c r="F9111" s="95"/>
      <c r="G9111" s="95"/>
      <c r="H9111" s="95"/>
    </row>
    <row r="9112" spans="5:8" x14ac:dyDescent="0.2">
      <c r="E9112" s="95"/>
      <c r="F9112" s="95"/>
      <c r="G9112" s="95"/>
      <c r="H9112" s="95"/>
    </row>
    <row r="9113" spans="5:8" x14ac:dyDescent="0.2">
      <c r="E9113" s="95"/>
      <c r="F9113" s="95"/>
      <c r="G9113" s="95"/>
      <c r="H9113" s="95"/>
    </row>
    <row r="9114" spans="5:8" x14ac:dyDescent="0.2">
      <c r="E9114" s="95"/>
      <c r="F9114" s="95"/>
      <c r="G9114" s="95"/>
      <c r="H9114" s="95"/>
    </row>
    <row r="9115" spans="5:8" x14ac:dyDescent="0.2">
      <c r="E9115" s="95"/>
      <c r="F9115" s="95"/>
      <c r="G9115" s="95"/>
      <c r="H9115" s="95"/>
    </row>
    <row r="9116" spans="5:8" x14ac:dyDescent="0.2">
      <c r="E9116" s="95"/>
      <c r="F9116" s="95"/>
      <c r="G9116" s="95"/>
      <c r="H9116" s="95"/>
    </row>
    <row r="9117" spans="5:8" x14ac:dyDescent="0.2">
      <c r="E9117" s="95"/>
      <c r="F9117" s="95"/>
      <c r="G9117" s="95"/>
      <c r="H9117" s="95"/>
    </row>
    <row r="9118" spans="5:8" x14ac:dyDescent="0.2">
      <c r="E9118" s="95"/>
      <c r="F9118" s="95"/>
      <c r="G9118" s="95"/>
      <c r="H9118" s="95"/>
    </row>
    <row r="9119" spans="5:8" x14ac:dyDescent="0.2">
      <c r="E9119" s="95"/>
      <c r="F9119" s="95"/>
      <c r="G9119" s="95"/>
      <c r="H9119" s="95"/>
    </row>
    <row r="9120" spans="5:8" x14ac:dyDescent="0.2">
      <c r="E9120" s="95"/>
      <c r="F9120" s="95"/>
      <c r="G9120" s="95"/>
      <c r="H9120" s="95"/>
    </row>
    <row r="9121" spans="5:8" x14ac:dyDescent="0.2">
      <c r="E9121" s="95"/>
      <c r="F9121" s="95"/>
      <c r="G9121" s="95"/>
      <c r="H9121" s="95"/>
    </row>
    <row r="9122" spans="5:8" x14ac:dyDescent="0.2">
      <c r="E9122" s="95"/>
      <c r="F9122" s="95"/>
      <c r="G9122" s="95"/>
      <c r="H9122" s="95"/>
    </row>
    <row r="9123" spans="5:8" x14ac:dyDescent="0.2">
      <c r="E9123" s="95"/>
      <c r="F9123" s="95"/>
      <c r="G9123" s="95"/>
      <c r="H9123" s="95"/>
    </row>
    <row r="9124" spans="5:8" x14ac:dyDescent="0.2">
      <c r="E9124" s="95"/>
      <c r="F9124" s="95"/>
      <c r="G9124" s="95"/>
      <c r="H9124" s="95"/>
    </row>
    <row r="9125" spans="5:8" x14ac:dyDescent="0.2">
      <c r="E9125" s="95"/>
      <c r="F9125" s="95"/>
      <c r="G9125" s="95"/>
      <c r="H9125" s="95"/>
    </row>
    <row r="9126" spans="5:8" x14ac:dyDescent="0.2">
      <c r="E9126" s="95"/>
      <c r="F9126" s="95"/>
      <c r="G9126" s="95"/>
      <c r="H9126" s="95"/>
    </row>
    <row r="9127" spans="5:8" x14ac:dyDescent="0.2">
      <c r="E9127" s="95"/>
      <c r="F9127" s="95"/>
      <c r="G9127" s="95"/>
      <c r="H9127" s="95"/>
    </row>
    <row r="9128" spans="5:8" x14ac:dyDescent="0.2">
      <c r="E9128" s="95"/>
      <c r="F9128" s="95"/>
      <c r="G9128" s="95"/>
      <c r="H9128" s="95"/>
    </row>
    <row r="9129" spans="5:8" x14ac:dyDescent="0.2">
      <c r="E9129" s="95"/>
      <c r="F9129" s="95"/>
      <c r="G9129" s="95"/>
      <c r="H9129" s="95"/>
    </row>
    <row r="9130" spans="5:8" x14ac:dyDescent="0.2">
      <c r="E9130" s="95"/>
      <c r="F9130" s="95"/>
      <c r="G9130" s="95"/>
      <c r="H9130" s="95"/>
    </row>
    <row r="9131" spans="5:8" x14ac:dyDescent="0.2">
      <c r="E9131" s="95"/>
      <c r="F9131" s="95"/>
      <c r="G9131" s="95"/>
      <c r="H9131" s="95"/>
    </row>
    <row r="9132" spans="5:8" x14ac:dyDescent="0.2">
      <c r="E9132" s="95"/>
      <c r="F9132" s="95"/>
      <c r="G9132" s="95"/>
      <c r="H9132" s="95"/>
    </row>
    <row r="9133" spans="5:8" x14ac:dyDescent="0.2">
      <c r="E9133" s="95"/>
      <c r="F9133" s="95"/>
      <c r="G9133" s="95"/>
      <c r="H9133" s="95"/>
    </row>
    <row r="9134" spans="5:8" x14ac:dyDescent="0.2">
      <c r="E9134" s="95"/>
      <c r="F9134" s="95"/>
      <c r="G9134" s="95"/>
      <c r="H9134" s="95"/>
    </row>
    <row r="9135" spans="5:8" x14ac:dyDescent="0.2">
      <c r="E9135" s="95"/>
      <c r="F9135" s="95"/>
      <c r="G9135" s="95"/>
      <c r="H9135" s="95"/>
    </row>
    <row r="9136" spans="5:8" x14ac:dyDescent="0.2">
      <c r="E9136" s="95"/>
      <c r="F9136" s="95"/>
      <c r="G9136" s="95"/>
      <c r="H9136" s="95"/>
    </row>
    <row r="9137" spans="5:8" x14ac:dyDescent="0.2">
      <c r="E9137" s="95"/>
      <c r="F9137" s="95"/>
      <c r="G9137" s="95"/>
      <c r="H9137" s="95"/>
    </row>
    <row r="9138" spans="5:8" x14ac:dyDescent="0.2">
      <c r="E9138" s="95"/>
      <c r="F9138" s="95"/>
      <c r="G9138" s="95"/>
      <c r="H9138" s="95"/>
    </row>
    <row r="9139" spans="5:8" x14ac:dyDescent="0.2">
      <c r="E9139" s="95"/>
      <c r="F9139" s="95"/>
      <c r="G9139" s="95"/>
      <c r="H9139" s="95"/>
    </row>
    <row r="9140" spans="5:8" x14ac:dyDescent="0.2">
      <c r="E9140" s="95"/>
      <c r="F9140" s="95"/>
      <c r="G9140" s="95"/>
      <c r="H9140" s="95"/>
    </row>
    <row r="9141" spans="5:8" x14ac:dyDescent="0.2">
      <c r="E9141" s="95"/>
      <c r="F9141" s="95"/>
      <c r="G9141" s="95"/>
      <c r="H9141" s="95"/>
    </row>
    <row r="9142" spans="5:8" x14ac:dyDescent="0.2">
      <c r="E9142" s="95"/>
      <c r="F9142" s="95"/>
      <c r="G9142" s="95"/>
      <c r="H9142" s="95"/>
    </row>
    <row r="9143" spans="5:8" x14ac:dyDescent="0.2">
      <c r="E9143" s="95"/>
      <c r="F9143" s="95"/>
      <c r="G9143" s="95"/>
      <c r="H9143" s="95"/>
    </row>
    <row r="9144" spans="5:8" x14ac:dyDescent="0.2">
      <c r="E9144" s="95"/>
      <c r="F9144" s="95"/>
      <c r="G9144" s="95"/>
      <c r="H9144" s="95"/>
    </row>
    <row r="9145" spans="5:8" x14ac:dyDescent="0.2">
      <c r="E9145" s="95"/>
      <c r="F9145" s="95"/>
      <c r="G9145" s="95"/>
      <c r="H9145" s="95"/>
    </row>
    <row r="9146" spans="5:8" x14ac:dyDescent="0.2">
      <c r="E9146" s="95"/>
      <c r="F9146" s="95"/>
      <c r="G9146" s="95"/>
      <c r="H9146" s="95"/>
    </row>
    <row r="9147" spans="5:8" x14ac:dyDescent="0.2">
      <c r="E9147" s="95"/>
      <c r="F9147" s="95"/>
      <c r="G9147" s="95"/>
      <c r="H9147" s="95"/>
    </row>
    <row r="9148" spans="5:8" x14ac:dyDescent="0.2">
      <c r="E9148" s="95"/>
      <c r="F9148" s="95"/>
      <c r="G9148" s="95"/>
      <c r="H9148" s="95"/>
    </row>
    <row r="9149" spans="5:8" x14ac:dyDescent="0.2">
      <c r="E9149" s="95"/>
      <c r="F9149" s="95"/>
      <c r="G9149" s="95"/>
      <c r="H9149" s="95"/>
    </row>
    <row r="9150" spans="5:8" x14ac:dyDescent="0.2">
      <c r="E9150" s="95"/>
      <c r="F9150" s="95"/>
      <c r="G9150" s="95"/>
      <c r="H9150" s="95"/>
    </row>
    <row r="9151" spans="5:8" x14ac:dyDescent="0.2">
      <c r="E9151" s="95"/>
      <c r="F9151" s="95"/>
      <c r="G9151" s="95"/>
      <c r="H9151" s="95"/>
    </row>
    <row r="9152" spans="5:8" x14ac:dyDescent="0.2">
      <c r="E9152" s="95"/>
      <c r="F9152" s="95"/>
      <c r="G9152" s="95"/>
      <c r="H9152" s="95"/>
    </row>
    <row r="9153" spans="5:8" x14ac:dyDescent="0.2">
      <c r="E9153" s="95"/>
      <c r="F9153" s="95"/>
      <c r="G9153" s="95"/>
      <c r="H9153" s="95"/>
    </row>
    <row r="9154" spans="5:8" x14ac:dyDescent="0.2">
      <c r="E9154" s="95"/>
      <c r="F9154" s="95"/>
      <c r="G9154" s="95"/>
      <c r="H9154" s="95"/>
    </row>
    <row r="9155" spans="5:8" x14ac:dyDescent="0.2">
      <c r="E9155" s="95"/>
      <c r="F9155" s="95"/>
      <c r="G9155" s="95"/>
      <c r="H9155" s="95"/>
    </row>
    <row r="9156" spans="5:8" x14ac:dyDescent="0.2">
      <c r="E9156" s="95"/>
      <c r="F9156" s="95"/>
      <c r="G9156" s="95"/>
      <c r="H9156" s="95"/>
    </row>
    <row r="9157" spans="5:8" x14ac:dyDescent="0.2">
      <c r="E9157" s="95"/>
      <c r="F9157" s="95"/>
      <c r="G9157" s="95"/>
      <c r="H9157" s="95"/>
    </row>
    <row r="9158" spans="5:8" x14ac:dyDescent="0.2">
      <c r="E9158" s="95"/>
      <c r="F9158" s="95"/>
      <c r="G9158" s="95"/>
      <c r="H9158" s="95"/>
    </row>
    <row r="9159" spans="5:8" x14ac:dyDescent="0.2">
      <c r="E9159" s="95"/>
      <c r="F9159" s="95"/>
      <c r="G9159" s="95"/>
      <c r="H9159" s="95"/>
    </row>
    <row r="9160" spans="5:8" x14ac:dyDescent="0.2">
      <c r="E9160" s="95"/>
      <c r="F9160" s="95"/>
      <c r="G9160" s="95"/>
      <c r="H9160" s="95"/>
    </row>
    <row r="9161" spans="5:8" x14ac:dyDescent="0.2">
      <c r="E9161" s="95"/>
      <c r="F9161" s="95"/>
      <c r="G9161" s="95"/>
      <c r="H9161" s="95"/>
    </row>
    <row r="9162" spans="5:8" x14ac:dyDescent="0.2">
      <c r="E9162" s="95"/>
      <c r="F9162" s="95"/>
      <c r="G9162" s="95"/>
      <c r="H9162" s="95"/>
    </row>
    <row r="9163" spans="5:8" x14ac:dyDescent="0.2">
      <c r="E9163" s="95"/>
      <c r="F9163" s="95"/>
      <c r="G9163" s="95"/>
      <c r="H9163" s="95"/>
    </row>
    <row r="9164" spans="5:8" x14ac:dyDescent="0.2">
      <c r="E9164" s="95"/>
      <c r="F9164" s="95"/>
      <c r="G9164" s="95"/>
      <c r="H9164" s="95"/>
    </row>
    <row r="9165" spans="5:8" x14ac:dyDescent="0.2">
      <c r="E9165" s="95"/>
      <c r="F9165" s="95"/>
      <c r="G9165" s="95"/>
      <c r="H9165" s="95"/>
    </row>
    <row r="9166" spans="5:8" x14ac:dyDescent="0.2">
      <c r="E9166" s="95"/>
      <c r="F9166" s="95"/>
      <c r="G9166" s="95"/>
      <c r="H9166" s="95"/>
    </row>
    <row r="9167" spans="5:8" x14ac:dyDescent="0.2">
      <c r="E9167" s="95"/>
      <c r="F9167" s="95"/>
      <c r="G9167" s="95"/>
      <c r="H9167" s="95"/>
    </row>
    <row r="9168" spans="5:8" x14ac:dyDescent="0.2">
      <c r="E9168" s="95"/>
      <c r="F9168" s="95"/>
      <c r="G9168" s="95"/>
      <c r="H9168" s="95"/>
    </row>
    <row r="9169" spans="5:8" x14ac:dyDescent="0.2">
      <c r="E9169" s="95"/>
      <c r="F9169" s="95"/>
      <c r="G9169" s="95"/>
      <c r="H9169" s="95"/>
    </row>
    <row r="9170" spans="5:8" x14ac:dyDescent="0.2">
      <c r="E9170" s="95"/>
      <c r="F9170" s="95"/>
      <c r="G9170" s="95"/>
      <c r="H9170" s="95"/>
    </row>
    <row r="9171" spans="5:8" x14ac:dyDescent="0.2">
      <c r="E9171" s="95"/>
      <c r="F9171" s="95"/>
      <c r="G9171" s="95"/>
      <c r="H9171" s="95"/>
    </row>
    <row r="9172" spans="5:8" x14ac:dyDescent="0.2">
      <c r="E9172" s="95"/>
      <c r="F9172" s="95"/>
      <c r="G9172" s="95"/>
      <c r="H9172" s="95"/>
    </row>
    <row r="9173" spans="5:8" x14ac:dyDescent="0.2">
      <c r="E9173" s="95"/>
      <c r="F9173" s="95"/>
      <c r="G9173" s="95"/>
      <c r="H9173" s="95"/>
    </row>
    <row r="9174" spans="5:8" x14ac:dyDescent="0.2">
      <c r="E9174" s="95"/>
      <c r="F9174" s="95"/>
      <c r="G9174" s="95"/>
      <c r="H9174" s="95"/>
    </row>
    <row r="9175" spans="5:8" x14ac:dyDescent="0.2">
      <c r="E9175" s="95"/>
      <c r="F9175" s="95"/>
      <c r="G9175" s="95"/>
      <c r="H9175" s="95"/>
    </row>
    <row r="9176" spans="5:8" x14ac:dyDescent="0.2">
      <c r="E9176" s="95"/>
      <c r="F9176" s="95"/>
      <c r="G9176" s="95"/>
      <c r="H9176" s="95"/>
    </row>
    <row r="9177" spans="5:8" x14ac:dyDescent="0.2">
      <c r="E9177" s="95"/>
      <c r="F9177" s="95"/>
      <c r="G9177" s="95"/>
      <c r="H9177" s="95"/>
    </row>
    <row r="9178" spans="5:8" x14ac:dyDescent="0.2">
      <c r="E9178" s="95"/>
      <c r="F9178" s="95"/>
      <c r="G9178" s="95"/>
      <c r="H9178" s="95"/>
    </row>
    <row r="9179" spans="5:8" x14ac:dyDescent="0.2">
      <c r="E9179" s="95"/>
      <c r="F9179" s="95"/>
      <c r="G9179" s="95"/>
      <c r="H9179" s="95"/>
    </row>
    <row r="9180" spans="5:8" x14ac:dyDescent="0.2">
      <c r="E9180" s="95"/>
      <c r="F9180" s="95"/>
      <c r="G9180" s="95"/>
      <c r="H9180" s="95"/>
    </row>
    <row r="9181" spans="5:8" x14ac:dyDescent="0.2">
      <c r="E9181" s="95"/>
      <c r="F9181" s="95"/>
      <c r="G9181" s="95"/>
      <c r="H9181" s="95"/>
    </row>
    <row r="9182" spans="5:8" x14ac:dyDescent="0.2">
      <c r="E9182" s="95"/>
      <c r="F9182" s="95"/>
      <c r="G9182" s="95"/>
      <c r="H9182" s="95"/>
    </row>
    <row r="9183" spans="5:8" x14ac:dyDescent="0.2">
      <c r="E9183" s="95"/>
      <c r="F9183" s="95"/>
      <c r="G9183" s="95"/>
      <c r="H9183" s="95"/>
    </row>
    <row r="9184" spans="5:8" x14ac:dyDescent="0.2">
      <c r="E9184" s="95"/>
      <c r="F9184" s="95"/>
      <c r="G9184" s="95"/>
      <c r="H9184" s="95"/>
    </row>
    <row r="9185" spans="5:8" x14ac:dyDescent="0.2">
      <c r="E9185" s="95"/>
      <c r="F9185" s="95"/>
      <c r="G9185" s="95"/>
      <c r="H9185" s="95"/>
    </row>
    <row r="9186" spans="5:8" x14ac:dyDescent="0.2">
      <c r="E9186" s="95"/>
      <c r="F9186" s="95"/>
      <c r="G9186" s="95"/>
      <c r="H9186" s="95"/>
    </row>
    <row r="9187" spans="5:8" x14ac:dyDescent="0.2">
      <c r="E9187" s="95"/>
      <c r="F9187" s="95"/>
      <c r="G9187" s="95"/>
      <c r="H9187" s="95"/>
    </row>
    <row r="9188" spans="5:8" x14ac:dyDescent="0.2">
      <c r="E9188" s="95"/>
      <c r="F9188" s="95"/>
      <c r="G9188" s="95"/>
      <c r="H9188" s="95"/>
    </row>
    <row r="9189" spans="5:8" x14ac:dyDescent="0.2">
      <c r="E9189" s="95"/>
      <c r="F9189" s="95"/>
      <c r="G9189" s="95"/>
      <c r="H9189" s="95"/>
    </row>
    <row r="9190" spans="5:8" x14ac:dyDescent="0.2">
      <c r="E9190" s="95"/>
      <c r="F9190" s="95"/>
      <c r="G9190" s="95"/>
      <c r="H9190" s="95"/>
    </row>
    <row r="9191" spans="5:8" x14ac:dyDescent="0.2">
      <c r="E9191" s="95"/>
      <c r="F9191" s="95"/>
      <c r="G9191" s="95"/>
      <c r="H9191" s="95"/>
    </row>
    <row r="9192" spans="5:8" x14ac:dyDescent="0.2">
      <c r="E9192" s="95"/>
      <c r="F9192" s="95"/>
      <c r="G9192" s="95"/>
      <c r="H9192" s="95"/>
    </row>
    <row r="9193" spans="5:8" x14ac:dyDescent="0.2">
      <c r="E9193" s="95"/>
      <c r="F9193" s="95"/>
      <c r="G9193" s="95"/>
      <c r="H9193" s="95"/>
    </row>
    <row r="9194" spans="5:8" x14ac:dyDescent="0.2">
      <c r="E9194" s="95"/>
      <c r="F9194" s="95"/>
      <c r="G9194" s="95"/>
      <c r="H9194" s="95"/>
    </row>
    <row r="9195" spans="5:8" x14ac:dyDescent="0.2">
      <c r="E9195" s="95"/>
      <c r="F9195" s="95"/>
      <c r="G9195" s="95"/>
      <c r="H9195" s="95"/>
    </row>
    <row r="9196" spans="5:8" x14ac:dyDescent="0.2">
      <c r="E9196" s="95"/>
      <c r="F9196" s="95"/>
      <c r="G9196" s="95"/>
      <c r="H9196" s="95"/>
    </row>
    <row r="9197" spans="5:8" x14ac:dyDescent="0.2">
      <c r="E9197" s="95"/>
      <c r="F9197" s="95"/>
      <c r="G9197" s="95"/>
      <c r="H9197" s="95"/>
    </row>
    <row r="9198" spans="5:8" x14ac:dyDescent="0.2">
      <c r="E9198" s="95"/>
      <c r="F9198" s="95"/>
      <c r="G9198" s="95"/>
      <c r="H9198" s="95"/>
    </row>
    <row r="9199" spans="5:8" x14ac:dyDescent="0.2">
      <c r="E9199" s="95"/>
      <c r="F9199" s="95"/>
      <c r="G9199" s="95"/>
      <c r="H9199" s="95"/>
    </row>
    <row r="9200" spans="5:8" x14ac:dyDescent="0.2">
      <c r="E9200" s="95"/>
      <c r="F9200" s="95"/>
      <c r="G9200" s="95"/>
      <c r="H9200" s="95"/>
    </row>
    <row r="9201" spans="5:8" x14ac:dyDescent="0.2">
      <c r="E9201" s="95"/>
      <c r="F9201" s="95"/>
      <c r="G9201" s="95"/>
      <c r="H9201" s="95"/>
    </row>
    <row r="9202" spans="5:8" x14ac:dyDescent="0.2">
      <c r="E9202" s="95"/>
      <c r="F9202" s="95"/>
      <c r="G9202" s="95"/>
      <c r="H9202" s="95"/>
    </row>
    <row r="9203" spans="5:8" x14ac:dyDescent="0.2">
      <c r="E9203" s="95"/>
      <c r="F9203" s="95"/>
      <c r="G9203" s="95"/>
      <c r="H9203" s="95"/>
    </row>
    <row r="9204" spans="5:8" x14ac:dyDescent="0.2">
      <c r="E9204" s="95"/>
      <c r="F9204" s="95"/>
      <c r="G9204" s="95"/>
      <c r="H9204" s="95"/>
    </row>
    <row r="9205" spans="5:8" x14ac:dyDescent="0.2">
      <c r="E9205" s="95"/>
      <c r="F9205" s="95"/>
      <c r="G9205" s="95"/>
      <c r="H9205" s="95"/>
    </row>
    <row r="9206" spans="5:8" x14ac:dyDescent="0.2">
      <c r="E9206" s="95"/>
      <c r="F9206" s="95"/>
      <c r="G9206" s="95"/>
      <c r="H9206" s="95"/>
    </row>
    <row r="9207" spans="5:8" x14ac:dyDescent="0.2">
      <c r="E9207" s="95"/>
      <c r="F9207" s="95"/>
      <c r="G9207" s="95"/>
      <c r="H9207" s="95"/>
    </row>
    <row r="9208" spans="5:8" x14ac:dyDescent="0.2">
      <c r="E9208" s="95"/>
      <c r="F9208" s="95"/>
      <c r="G9208" s="95"/>
      <c r="H9208" s="95"/>
    </row>
    <row r="9209" spans="5:8" x14ac:dyDescent="0.2">
      <c r="E9209" s="95"/>
      <c r="F9209" s="95"/>
      <c r="G9209" s="95"/>
      <c r="H9209" s="95"/>
    </row>
    <row r="9210" spans="5:8" x14ac:dyDescent="0.2">
      <c r="E9210" s="95"/>
      <c r="F9210" s="95"/>
      <c r="G9210" s="95"/>
      <c r="H9210" s="95"/>
    </row>
    <row r="9211" spans="5:8" x14ac:dyDescent="0.2">
      <c r="E9211" s="95"/>
      <c r="F9211" s="95"/>
      <c r="G9211" s="95"/>
      <c r="H9211" s="95"/>
    </row>
    <row r="9212" spans="5:8" x14ac:dyDescent="0.2">
      <c r="E9212" s="95"/>
      <c r="F9212" s="95"/>
      <c r="G9212" s="95"/>
      <c r="H9212" s="95"/>
    </row>
    <row r="9213" spans="5:8" x14ac:dyDescent="0.2">
      <c r="E9213" s="95"/>
      <c r="F9213" s="95"/>
      <c r="G9213" s="95"/>
      <c r="H9213" s="95"/>
    </row>
    <row r="9214" spans="5:8" x14ac:dyDescent="0.2">
      <c r="E9214" s="95"/>
      <c r="F9214" s="95"/>
      <c r="G9214" s="95"/>
      <c r="H9214" s="95"/>
    </row>
    <row r="9215" spans="5:8" x14ac:dyDescent="0.2">
      <c r="E9215" s="95"/>
      <c r="F9215" s="95"/>
      <c r="G9215" s="95"/>
      <c r="H9215" s="95"/>
    </row>
    <row r="9216" spans="5:8" x14ac:dyDescent="0.2">
      <c r="E9216" s="95"/>
      <c r="F9216" s="95"/>
      <c r="G9216" s="95"/>
      <c r="H9216" s="95"/>
    </row>
    <row r="9217" spans="5:8" x14ac:dyDescent="0.2">
      <c r="E9217" s="95"/>
      <c r="F9217" s="95"/>
      <c r="G9217" s="95"/>
      <c r="H9217" s="95"/>
    </row>
    <row r="9218" spans="5:8" x14ac:dyDescent="0.2">
      <c r="E9218" s="95"/>
      <c r="F9218" s="95"/>
      <c r="G9218" s="95"/>
      <c r="H9218" s="95"/>
    </row>
    <row r="9219" spans="5:8" x14ac:dyDescent="0.2">
      <c r="E9219" s="95"/>
      <c r="F9219" s="95"/>
      <c r="G9219" s="95"/>
      <c r="H9219" s="95"/>
    </row>
    <row r="9220" spans="5:8" x14ac:dyDescent="0.2">
      <c r="E9220" s="95"/>
      <c r="F9220" s="95"/>
      <c r="G9220" s="95"/>
      <c r="H9220" s="95"/>
    </row>
    <row r="9221" spans="5:8" x14ac:dyDescent="0.2">
      <c r="E9221" s="95"/>
      <c r="F9221" s="95"/>
      <c r="G9221" s="95"/>
      <c r="H9221" s="95"/>
    </row>
    <row r="9222" spans="5:8" x14ac:dyDescent="0.2">
      <c r="E9222" s="95"/>
      <c r="F9222" s="95"/>
      <c r="G9222" s="95"/>
      <c r="H9222" s="95"/>
    </row>
    <row r="9223" spans="5:8" x14ac:dyDescent="0.2">
      <c r="E9223" s="95"/>
      <c r="F9223" s="95"/>
      <c r="G9223" s="95"/>
      <c r="H9223" s="95"/>
    </row>
    <row r="9224" spans="5:8" x14ac:dyDescent="0.2">
      <c r="E9224" s="95"/>
      <c r="F9224" s="95"/>
      <c r="G9224" s="95"/>
      <c r="H9224" s="95"/>
    </row>
    <row r="9225" spans="5:8" x14ac:dyDescent="0.2">
      <c r="E9225" s="95"/>
      <c r="F9225" s="95"/>
      <c r="G9225" s="95"/>
      <c r="H9225" s="95"/>
    </row>
    <row r="9226" spans="5:8" x14ac:dyDescent="0.2">
      <c r="E9226" s="95"/>
      <c r="F9226" s="95"/>
      <c r="G9226" s="95"/>
      <c r="H9226" s="95"/>
    </row>
    <row r="9227" spans="5:8" x14ac:dyDescent="0.2">
      <c r="E9227" s="95"/>
      <c r="F9227" s="95"/>
      <c r="G9227" s="95"/>
      <c r="H9227" s="95"/>
    </row>
    <row r="9228" spans="5:8" x14ac:dyDescent="0.2">
      <c r="E9228" s="95"/>
      <c r="F9228" s="95"/>
      <c r="G9228" s="95"/>
      <c r="H9228" s="95"/>
    </row>
    <row r="9229" spans="5:8" x14ac:dyDescent="0.2">
      <c r="E9229" s="95"/>
      <c r="F9229" s="95"/>
      <c r="G9229" s="95"/>
      <c r="H9229" s="95"/>
    </row>
    <row r="9230" spans="5:8" x14ac:dyDescent="0.2">
      <c r="E9230" s="95"/>
      <c r="F9230" s="95"/>
      <c r="G9230" s="95"/>
      <c r="H9230" s="95"/>
    </row>
    <row r="9231" spans="5:8" x14ac:dyDescent="0.2">
      <c r="E9231" s="95"/>
      <c r="F9231" s="95"/>
      <c r="G9231" s="95"/>
      <c r="H9231" s="95"/>
    </row>
    <row r="9232" spans="5:8" x14ac:dyDescent="0.2">
      <c r="E9232" s="95"/>
      <c r="F9232" s="95"/>
      <c r="G9232" s="95"/>
      <c r="H9232" s="95"/>
    </row>
    <row r="9233" spans="5:8" x14ac:dyDescent="0.2">
      <c r="E9233" s="95"/>
      <c r="F9233" s="95"/>
      <c r="G9233" s="95"/>
      <c r="H9233" s="95"/>
    </row>
    <row r="9234" spans="5:8" x14ac:dyDescent="0.2">
      <c r="E9234" s="95"/>
      <c r="F9234" s="95"/>
      <c r="G9234" s="95"/>
      <c r="H9234" s="95"/>
    </row>
    <row r="9235" spans="5:8" x14ac:dyDescent="0.2">
      <c r="E9235" s="95"/>
      <c r="F9235" s="95"/>
      <c r="G9235" s="95"/>
      <c r="H9235" s="95"/>
    </row>
    <row r="9236" spans="5:8" x14ac:dyDescent="0.2">
      <c r="E9236" s="95"/>
      <c r="F9236" s="95"/>
      <c r="G9236" s="95"/>
      <c r="H9236" s="95"/>
    </row>
    <row r="9237" spans="5:8" x14ac:dyDescent="0.2">
      <c r="E9237" s="95"/>
      <c r="F9237" s="95"/>
      <c r="G9237" s="95"/>
      <c r="H9237" s="95"/>
    </row>
    <row r="9238" spans="5:8" x14ac:dyDescent="0.2">
      <c r="E9238" s="95"/>
      <c r="F9238" s="95"/>
      <c r="G9238" s="95"/>
      <c r="H9238" s="95"/>
    </row>
    <row r="9239" spans="5:8" x14ac:dyDescent="0.2">
      <c r="E9239" s="95"/>
      <c r="F9239" s="95"/>
      <c r="G9239" s="95"/>
      <c r="H9239" s="95"/>
    </row>
    <row r="9240" spans="5:8" x14ac:dyDescent="0.2">
      <c r="E9240" s="95"/>
      <c r="F9240" s="95"/>
      <c r="G9240" s="95"/>
      <c r="H9240" s="95"/>
    </row>
    <row r="9241" spans="5:8" x14ac:dyDescent="0.2">
      <c r="E9241" s="95"/>
      <c r="F9241" s="95"/>
      <c r="G9241" s="95"/>
      <c r="H9241" s="95"/>
    </row>
    <row r="9242" spans="5:8" x14ac:dyDescent="0.2">
      <c r="E9242" s="95"/>
      <c r="F9242" s="95"/>
      <c r="G9242" s="95"/>
      <c r="H9242" s="95"/>
    </row>
    <row r="9243" spans="5:8" x14ac:dyDescent="0.2">
      <c r="E9243" s="95"/>
      <c r="F9243" s="95"/>
      <c r="G9243" s="95"/>
      <c r="H9243" s="95"/>
    </row>
    <row r="9244" spans="5:8" x14ac:dyDescent="0.2">
      <c r="E9244" s="95"/>
      <c r="F9244" s="95"/>
      <c r="G9244" s="95"/>
      <c r="H9244" s="95"/>
    </row>
    <row r="9245" spans="5:8" x14ac:dyDescent="0.2">
      <c r="E9245" s="95"/>
      <c r="F9245" s="95"/>
      <c r="G9245" s="95"/>
      <c r="H9245" s="95"/>
    </row>
    <row r="9246" spans="5:8" x14ac:dyDescent="0.2">
      <c r="E9246" s="95"/>
      <c r="F9246" s="95"/>
      <c r="G9246" s="95"/>
      <c r="H9246" s="95"/>
    </row>
    <row r="9247" spans="5:8" x14ac:dyDescent="0.2">
      <c r="E9247" s="95"/>
      <c r="F9247" s="95"/>
      <c r="G9247" s="95"/>
      <c r="H9247" s="95"/>
    </row>
    <row r="9248" spans="5:8" x14ac:dyDescent="0.2">
      <c r="E9248" s="95"/>
      <c r="F9248" s="95"/>
      <c r="G9248" s="95"/>
      <c r="H9248" s="95"/>
    </row>
    <row r="9249" spans="5:8" x14ac:dyDescent="0.2">
      <c r="E9249" s="95"/>
      <c r="F9249" s="95"/>
      <c r="G9249" s="95"/>
      <c r="H9249" s="95"/>
    </row>
    <row r="9250" spans="5:8" x14ac:dyDescent="0.2">
      <c r="E9250" s="95"/>
      <c r="F9250" s="95"/>
      <c r="G9250" s="95"/>
      <c r="H9250" s="95"/>
    </row>
    <row r="9251" spans="5:8" x14ac:dyDescent="0.2">
      <c r="E9251" s="95"/>
      <c r="F9251" s="95"/>
      <c r="G9251" s="95"/>
      <c r="H9251" s="95"/>
    </row>
    <row r="9252" spans="5:8" x14ac:dyDescent="0.2">
      <c r="E9252" s="95"/>
      <c r="F9252" s="95"/>
      <c r="G9252" s="95"/>
      <c r="H9252" s="95"/>
    </row>
    <row r="9253" spans="5:8" x14ac:dyDescent="0.2">
      <c r="E9253" s="95"/>
      <c r="F9253" s="95"/>
      <c r="G9253" s="95"/>
      <c r="H9253" s="95"/>
    </row>
    <row r="9254" spans="5:8" x14ac:dyDescent="0.2">
      <c r="E9254" s="95"/>
      <c r="F9254" s="95"/>
      <c r="G9254" s="95"/>
      <c r="H9254" s="95"/>
    </row>
    <row r="9255" spans="5:8" x14ac:dyDescent="0.2">
      <c r="E9255" s="95"/>
      <c r="F9255" s="95"/>
      <c r="G9255" s="95"/>
      <c r="H9255" s="95"/>
    </row>
    <row r="9256" spans="5:8" x14ac:dyDescent="0.2">
      <c r="E9256" s="95"/>
      <c r="F9256" s="95"/>
      <c r="G9256" s="95"/>
      <c r="H9256" s="95"/>
    </row>
    <row r="9257" spans="5:8" x14ac:dyDescent="0.2">
      <c r="E9257" s="95"/>
      <c r="F9257" s="95"/>
      <c r="G9257" s="95"/>
      <c r="H9257" s="95"/>
    </row>
    <row r="9258" spans="5:8" x14ac:dyDescent="0.2">
      <c r="E9258" s="95"/>
      <c r="F9258" s="95"/>
      <c r="G9258" s="95"/>
      <c r="H9258" s="95"/>
    </row>
    <row r="9259" spans="5:8" x14ac:dyDescent="0.2">
      <c r="E9259" s="95"/>
      <c r="F9259" s="95"/>
      <c r="G9259" s="95"/>
      <c r="H9259" s="95"/>
    </row>
    <row r="9260" spans="5:8" x14ac:dyDescent="0.2">
      <c r="E9260" s="95"/>
      <c r="F9260" s="95"/>
      <c r="G9260" s="95"/>
      <c r="H9260" s="95"/>
    </row>
    <row r="9261" spans="5:8" x14ac:dyDescent="0.2">
      <c r="E9261" s="95"/>
      <c r="F9261" s="95"/>
      <c r="G9261" s="95"/>
      <c r="H9261" s="95"/>
    </row>
    <row r="9262" spans="5:8" x14ac:dyDescent="0.2">
      <c r="E9262" s="95"/>
      <c r="F9262" s="95"/>
      <c r="G9262" s="95"/>
      <c r="H9262" s="95"/>
    </row>
    <row r="9263" spans="5:8" x14ac:dyDescent="0.2">
      <c r="E9263" s="95"/>
      <c r="F9263" s="95"/>
      <c r="G9263" s="95"/>
      <c r="H9263" s="95"/>
    </row>
    <row r="9264" spans="5:8" x14ac:dyDescent="0.2">
      <c r="E9264" s="95"/>
      <c r="F9264" s="95"/>
      <c r="G9264" s="95"/>
      <c r="H9264" s="95"/>
    </row>
    <row r="9265" spans="5:8" x14ac:dyDescent="0.2">
      <c r="E9265" s="95"/>
      <c r="F9265" s="95"/>
      <c r="G9265" s="95"/>
      <c r="H9265" s="95"/>
    </row>
    <row r="9266" spans="5:8" x14ac:dyDescent="0.2">
      <c r="E9266" s="95"/>
      <c r="F9266" s="95"/>
      <c r="G9266" s="95"/>
      <c r="H9266" s="95"/>
    </row>
    <row r="9267" spans="5:8" x14ac:dyDescent="0.2">
      <c r="E9267" s="95"/>
      <c r="F9267" s="95"/>
      <c r="G9267" s="95"/>
      <c r="H9267" s="95"/>
    </row>
    <row r="9268" spans="5:8" x14ac:dyDescent="0.2">
      <c r="E9268" s="95"/>
      <c r="F9268" s="95"/>
      <c r="G9268" s="95"/>
      <c r="H9268" s="95"/>
    </row>
    <row r="9269" spans="5:8" x14ac:dyDescent="0.2">
      <c r="E9269" s="95"/>
      <c r="F9269" s="95"/>
      <c r="G9269" s="95"/>
      <c r="H9269" s="95"/>
    </row>
    <row r="9270" spans="5:8" x14ac:dyDescent="0.2">
      <c r="E9270" s="95"/>
      <c r="F9270" s="95"/>
      <c r="G9270" s="95"/>
      <c r="H9270" s="95"/>
    </row>
    <row r="9271" spans="5:8" x14ac:dyDescent="0.2">
      <c r="E9271" s="95"/>
      <c r="F9271" s="95"/>
      <c r="G9271" s="95"/>
      <c r="H9271" s="95"/>
    </row>
    <row r="9272" spans="5:8" x14ac:dyDescent="0.2">
      <c r="E9272" s="95"/>
      <c r="F9272" s="95"/>
      <c r="G9272" s="95"/>
      <c r="H9272" s="95"/>
    </row>
    <row r="9273" spans="5:8" x14ac:dyDescent="0.2">
      <c r="E9273" s="95"/>
      <c r="F9273" s="95"/>
      <c r="G9273" s="95"/>
      <c r="H9273" s="95"/>
    </row>
    <row r="9274" spans="5:8" x14ac:dyDescent="0.2">
      <c r="E9274" s="95"/>
      <c r="F9274" s="95"/>
      <c r="G9274" s="95"/>
      <c r="H9274" s="95"/>
    </row>
    <row r="9275" spans="5:8" x14ac:dyDescent="0.2">
      <c r="E9275" s="95"/>
      <c r="F9275" s="95"/>
      <c r="G9275" s="95"/>
      <c r="H9275" s="95"/>
    </row>
    <row r="9276" spans="5:8" x14ac:dyDescent="0.2">
      <c r="E9276" s="95"/>
      <c r="F9276" s="95"/>
      <c r="G9276" s="95"/>
      <c r="H9276" s="95"/>
    </row>
    <row r="9277" spans="5:8" x14ac:dyDescent="0.2">
      <c r="E9277" s="95"/>
      <c r="F9277" s="95"/>
      <c r="G9277" s="95"/>
      <c r="H9277" s="95"/>
    </row>
    <row r="9278" spans="5:8" x14ac:dyDescent="0.2">
      <c r="E9278" s="95"/>
      <c r="F9278" s="95"/>
      <c r="G9278" s="95"/>
      <c r="H9278" s="95"/>
    </row>
    <row r="9279" spans="5:8" x14ac:dyDescent="0.2">
      <c r="E9279" s="95"/>
      <c r="F9279" s="95"/>
      <c r="G9279" s="95"/>
      <c r="H9279" s="95"/>
    </row>
    <row r="9280" spans="5:8" x14ac:dyDescent="0.2">
      <c r="E9280" s="95"/>
      <c r="F9280" s="95"/>
      <c r="G9280" s="95"/>
      <c r="H9280" s="95"/>
    </row>
    <row r="9281" spans="5:8" x14ac:dyDescent="0.2">
      <c r="E9281" s="95"/>
      <c r="F9281" s="95"/>
      <c r="G9281" s="95"/>
      <c r="H9281" s="95"/>
    </row>
    <row r="9282" spans="5:8" x14ac:dyDescent="0.2">
      <c r="E9282" s="95"/>
      <c r="F9282" s="95"/>
      <c r="G9282" s="95"/>
      <c r="H9282" s="95"/>
    </row>
    <row r="9283" spans="5:8" x14ac:dyDescent="0.2">
      <c r="E9283" s="95"/>
      <c r="F9283" s="95"/>
      <c r="G9283" s="95"/>
      <c r="H9283" s="95"/>
    </row>
    <row r="9284" spans="5:8" x14ac:dyDescent="0.2">
      <c r="E9284" s="95"/>
      <c r="F9284" s="95"/>
      <c r="G9284" s="95"/>
      <c r="H9284" s="95"/>
    </row>
    <row r="9285" spans="5:8" x14ac:dyDescent="0.2">
      <c r="E9285" s="95"/>
      <c r="F9285" s="95"/>
      <c r="G9285" s="95"/>
      <c r="H9285" s="95"/>
    </row>
    <row r="9286" spans="5:8" x14ac:dyDescent="0.2">
      <c r="E9286" s="95"/>
      <c r="F9286" s="95"/>
      <c r="G9286" s="95"/>
      <c r="H9286" s="95"/>
    </row>
    <row r="9287" spans="5:8" x14ac:dyDescent="0.2">
      <c r="E9287" s="95"/>
      <c r="F9287" s="95"/>
      <c r="G9287" s="95"/>
      <c r="H9287" s="95"/>
    </row>
    <row r="9288" spans="5:8" x14ac:dyDescent="0.2">
      <c r="E9288" s="95"/>
      <c r="F9288" s="95"/>
      <c r="G9288" s="95"/>
      <c r="H9288" s="95"/>
    </row>
    <row r="9289" spans="5:8" x14ac:dyDescent="0.2">
      <c r="E9289" s="95"/>
      <c r="F9289" s="95"/>
      <c r="G9289" s="95"/>
      <c r="H9289" s="95"/>
    </row>
    <row r="9290" spans="5:8" x14ac:dyDescent="0.2">
      <c r="E9290" s="95"/>
      <c r="F9290" s="95"/>
      <c r="G9290" s="95"/>
      <c r="H9290" s="95"/>
    </row>
    <row r="9291" spans="5:8" x14ac:dyDescent="0.2">
      <c r="E9291" s="95"/>
      <c r="F9291" s="95"/>
      <c r="G9291" s="95"/>
      <c r="H9291" s="95"/>
    </row>
    <row r="9292" spans="5:8" x14ac:dyDescent="0.2">
      <c r="E9292" s="95"/>
      <c r="F9292" s="95"/>
      <c r="G9292" s="95"/>
      <c r="H9292" s="95"/>
    </row>
    <row r="9293" spans="5:8" x14ac:dyDescent="0.2">
      <c r="E9293" s="95"/>
      <c r="F9293" s="95"/>
      <c r="G9293" s="95"/>
      <c r="H9293" s="95"/>
    </row>
    <row r="9294" spans="5:8" x14ac:dyDescent="0.2">
      <c r="E9294" s="95"/>
      <c r="F9294" s="95"/>
      <c r="G9294" s="95"/>
      <c r="H9294" s="95"/>
    </row>
    <row r="9295" spans="5:8" x14ac:dyDescent="0.2">
      <c r="E9295" s="95"/>
      <c r="F9295" s="95"/>
      <c r="G9295" s="95"/>
      <c r="H9295" s="95"/>
    </row>
    <row r="9296" spans="5:8" x14ac:dyDescent="0.2">
      <c r="E9296" s="95"/>
      <c r="F9296" s="95"/>
      <c r="G9296" s="95"/>
      <c r="H9296" s="95"/>
    </row>
    <row r="9297" spans="5:8" x14ac:dyDescent="0.2">
      <c r="E9297" s="95"/>
      <c r="F9297" s="95"/>
      <c r="G9297" s="95"/>
      <c r="H9297" s="95"/>
    </row>
    <row r="9298" spans="5:8" x14ac:dyDescent="0.2">
      <c r="E9298" s="95"/>
      <c r="F9298" s="95"/>
      <c r="G9298" s="95"/>
      <c r="H9298" s="95"/>
    </row>
    <row r="9299" spans="5:8" x14ac:dyDescent="0.2">
      <c r="E9299" s="95"/>
      <c r="F9299" s="95"/>
      <c r="G9299" s="95"/>
      <c r="H9299" s="95"/>
    </row>
    <row r="9300" spans="5:8" x14ac:dyDescent="0.2">
      <c r="E9300" s="95"/>
      <c r="F9300" s="95"/>
      <c r="G9300" s="95"/>
      <c r="H9300" s="95"/>
    </row>
    <row r="9301" spans="5:8" x14ac:dyDescent="0.2">
      <c r="E9301" s="95"/>
      <c r="F9301" s="95"/>
      <c r="G9301" s="95"/>
      <c r="H9301" s="95"/>
    </row>
    <row r="9302" spans="5:8" x14ac:dyDescent="0.2">
      <c r="E9302" s="95"/>
      <c r="F9302" s="95"/>
      <c r="G9302" s="95"/>
      <c r="H9302" s="95"/>
    </row>
    <row r="9303" spans="5:8" x14ac:dyDescent="0.2">
      <c r="E9303" s="95"/>
      <c r="F9303" s="95"/>
      <c r="G9303" s="95"/>
      <c r="H9303" s="95"/>
    </row>
    <row r="9304" spans="5:8" x14ac:dyDescent="0.2">
      <c r="E9304" s="95"/>
      <c r="F9304" s="95"/>
      <c r="G9304" s="95"/>
      <c r="H9304" s="95"/>
    </row>
    <row r="9305" spans="5:8" x14ac:dyDescent="0.2">
      <c r="E9305" s="95"/>
      <c r="F9305" s="95"/>
      <c r="G9305" s="95"/>
      <c r="H9305" s="95"/>
    </row>
    <row r="9306" spans="5:8" x14ac:dyDescent="0.2">
      <c r="E9306" s="95"/>
      <c r="F9306" s="95"/>
      <c r="G9306" s="95"/>
      <c r="H9306" s="95"/>
    </row>
    <row r="9307" spans="5:8" x14ac:dyDescent="0.2">
      <c r="E9307" s="95"/>
      <c r="F9307" s="95"/>
      <c r="G9307" s="95"/>
      <c r="H9307" s="95"/>
    </row>
    <row r="9308" spans="5:8" x14ac:dyDescent="0.2">
      <c r="E9308" s="95"/>
      <c r="F9308" s="95"/>
      <c r="G9308" s="95"/>
      <c r="H9308" s="95"/>
    </row>
    <row r="9309" spans="5:8" x14ac:dyDescent="0.2">
      <c r="E9309" s="95"/>
      <c r="F9309" s="95"/>
      <c r="G9309" s="95"/>
      <c r="H9309" s="95"/>
    </row>
    <row r="9310" spans="5:8" x14ac:dyDescent="0.2">
      <c r="E9310" s="95"/>
      <c r="F9310" s="95"/>
      <c r="G9310" s="95"/>
      <c r="H9310" s="95"/>
    </row>
    <row r="9311" spans="5:8" x14ac:dyDescent="0.2">
      <c r="E9311" s="95"/>
      <c r="F9311" s="95"/>
      <c r="G9311" s="95"/>
      <c r="H9311" s="95"/>
    </row>
    <row r="9312" spans="5:8" x14ac:dyDescent="0.2">
      <c r="E9312" s="95"/>
      <c r="F9312" s="95"/>
      <c r="G9312" s="95"/>
      <c r="H9312" s="95"/>
    </row>
    <row r="9313" spans="5:8" x14ac:dyDescent="0.2">
      <c r="E9313" s="95"/>
      <c r="F9313" s="95"/>
      <c r="G9313" s="95"/>
      <c r="H9313" s="95"/>
    </row>
    <row r="9314" spans="5:8" x14ac:dyDescent="0.2">
      <c r="E9314" s="95"/>
      <c r="F9314" s="95"/>
      <c r="G9314" s="95"/>
      <c r="H9314" s="95"/>
    </row>
    <row r="9315" spans="5:8" x14ac:dyDescent="0.2">
      <c r="E9315" s="95"/>
      <c r="F9315" s="95"/>
      <c r="G9315" s="95"/>
      <c r="H9315" s="95"/>
    </row>
    <row r="9316" spans="5:8" x14ac:dyDescent="0.2">
      <c r="E9316" s="95"/>
      <c r="F9316" s="95"/>
      <c r="G9316" s="95"/>
      <c r="H9316" s="95"/>
    </row>
    <row r="9317" spans="5:8" x14ac:dyDescent="0.2">
      <c r="E9317" s="95"/>
      <c r="F9317" s="95"/>
      <c r="G9317" s="95"/>
      <c r="H9317" s="95"/>
    </row>
    <row r="9318" spans="5:8" x14ac:dyDescent="0.2">
      <c r="E9318" s="95"/>
      <c r="F9318" s="95"/>
      <c r="G9318" s="95"/>
      <c r="H9318" s="95"/>
    </row>
    <row r="9319" spans="5:8" x14ac:dyDescent="0.2">
      <c r="E9319" s="95"/>
      <c r="F9319" s="95"/>
      <c r="G9319" s="95"/>
      <c r="H9319" s="95"/>
    </row>
    <row r="9320" spans="5:8" x14ac:dyDescent="0.2">
      <c r="E9320" s="95"/>
      <c r="F9320" s="95"/>
      <c r="G9320" s="95"/>
      <c r="H9320" s="95"/>
    </row>
    <row r="9321" spans="5:8" x14ac:dyDescent="0.2">
      <c r="E9321" s="95"/>
      <c r="F9321" s="95"/>
      <c r="G9321" s="95"/>
      <c r="H9321" s="95"/>
    </row>
    <row r="9322" spans="5:8" x14ac:dyDescent="0.2">
      <c r="E9322" s="95"/>
      <c r="F9322" s="95"/>
      <c r="G9322" s="95"/>
      <c r="H9322" s="95"/>
    </row>
    <row r="9323" spans="5:8" x14ac:dyDescent="0.2">
      <c r="E9323" s="95"/>
      <c r="F9323" s="95"/>
      <c r="G9323" s="95"/>
      <c r="H9323" s="95"/>
    </row>
    <row r="9324" spans="5:8" x14ac:dyDescent="0.2">
      <c r="E9324" s="95"/>
      <c r="F9324" s="95"/>
      <c r="G9324" s="95"/>
      <c r="H9324" s="95"/>
    </row>
    <row r="9325" spans="5:8" x14ac:dyDescent="0.2">
      <c r="E9325" s="95"/>
      <c r="F9325" s="95"/>
      <c r="G9325" s="95"/>
      <c r="H9325" s="95"/>
    </row>
    <row r="9326" spans="5:8" x14ac:dyDescent="0.2">
      <c r="E9326" s="95"/>
      <c r="F9326" s="95"/>
      <c r="G9326" s="95"/>
      <c r="H9326" s="95"/>
    </row>
    <row r="9327" spans="5:8" x14ac:dyDescent="0.2">
      <c r="E9327" s="95"/>
      <c r="F9327" s="95"/>
      <c r="G9327" s="95"/>
      <c r="H9327" s="95"/>
    </row>
    <row r="9328" spans="5:8" x14ac:dyDescent="0.2">
      <c r="E9328" s="95"/>
      <c r="F9328" s="95"/>
      <c r="G9328" s="95"/>
      <c r="H9328" s="95"/>
    </row>
    <row r="9329" spans="5:8" x14ac:dyDescent="0.2">
      <c r="E9329" s="95"/>
      <c r="F9329" s="95"/>
      <c r="G9329" s="95"/>
      <c r="H9329" s="95"/>
    </row>
    <row r="9330" spans="5:8" x14ac:dyDescent="0.2">
      <c r="E9330" s="95"/>
      <c r="F9330" s="95"/>
      <c r="G9330" s="95"/>
      <c r="H9330" s="95"/>
    </row>
    <row r="9331" spans="5:8" x14ac:dyDescent="0.2">
      <c r="E9331" s="95"/>
      <c r="F9331" s="95"/>
      <c r="G9331" s="95"/>
      <c r="H9331" s="95"/>
    </row>
    <row r="9332" spans="5:8" x14ac:dyDescent="0.2">
      <c r="E9332" s="95"/>
      <c r="F9332" s="95"/>
      <c r="G9332" s="95"/>
      <c r="H9332" s="95"/>
    </row>
    <row r="9333" spans="5:8" x14ac:dyDescent="0.2">
      <c r="E9333" s="95"/>
      <c r="F9333" s="95"/>
      <c r="G9333" s="95"/>
      <c r="H9333" s="95"/>
    </row>
    <row r="9334" spans="5:8" x14ac:dyDescent="0.2">
      <c r="E9334" s="95"/>
      <c r="F9334" s="95"/>
      <c r="G9334" s="95"/>
      <c r="H9334" s="95"/>
    </row>
    <row r="9335" spans="5:8" x14ac:dyDescent="0.2">
      <c r="E9335" s="95"/>
      <c r="F9335" s="95"/>
      <c r="G9335" s="95"/>
      <c r="H9335" s="95"/>
    </row>
    <row r="9336" spans="5:8" x14ac:dyDescent="0.2">
      <c r="E9336" s="95"/>
      <c r="F9336" s="95"/>
      <c r="G9336" s="95"/>
      <c r="H9336" s="95"/>
    </row>
    <row r="9337" spans="5:8" x14ac:dyDescent="0.2">
      <c r="E9337" s="95"/>
      <c r="F9337" s="95"/>
      <c r="G9337" s="95"/>
      <c r="H9337" s="95"/>
    </row>
    <row r="9338" spans="5:8" x14ac:dyDescent="0.2">
      <c r="E9338" s="95"/>
      <c r="F9338" s="95"/>
      <c r="G9338" s="95"/>
      <c r="H9338" s="95"/>
    </row>
    <row r="9339" spans="5:8" x14ac:dyDescent="0.2">
      <c r="E9339" s="95"/>
      <c r="F9339" s="95"/>
      <c r="G9339" s="95"/>
      <c r="H9339" s="95"/>
    </row>
    <row r="9340" spans="5:8" x14ac:dyDescent="0.2">
      <c r="E9340" s="95"/>
      <c r="F9340" s="95"/>
      <c r="G9340" s="95"/>
      <c r="H9340" s="95"/>
    </row>
    <row r="9341" spans="5:8" x14ac:dyDescent="0.2">
      <c r="E9341" s="95"/>
      <c r="F9341" s="95"/>
      <c r="G9341" s="95"/>
      <c r="H9341" s="95"/>
    </row>
    <row r="9342" spans="5:8" x14ac:dyDescent="0.2">
      <c r="E9342" s="95"/>
      <c r="F9342" s="95"/>
      <c r="G9342" s="95"/>
      <c r="H9342" s="95"/>
    </row>
    <row r="9343" spans="5:8" x14ac:dyDescent="0.2">
      <c r="E9343" s="95"/>
      <c r="F9343" s="95"/>
      <c r="G9343" s="95"/>
      <c r="H9343" s="95"/>
    </row>
    <row r="9344" spans="5:8" x14ac:dyDescent="0.2">
      <c r="E9344" s="95"/>
      <c r="F9344" s="95"/>
      <c r="G9344" s="95"/>
      <c r="H9344" s="95"/>
    </row>
    <row r="9345" spans="5:8" x14ac:dyDescent="0.2">
      <c r="E9345" s="95"/>
      <c r="F9345" s="95"/>
      <c r="G9345" s="95"/>
      <c r="H9345" s="95"/>
    </row>
    <row r="9346" spans="5:8" x14ac:dyDescent="0.2">
      <c r="E9346" s="95"/>
      <c r="F9346" s="95"/>
      <c r="G9346" s="95"/>
      <c r="H9346" s="95"/>
    </row>
    <row r="9347" spans="5:8" x14ac:dyDescent="0.2">
      <c r="E9347" s="95"/>
      <c r="F9347" s="95"/>
      <c r="G9347" s="95"/>
      <c r="H9347" s="95"/>
    </row>
    <row r="9348" spans="5:8" x14ac:dyDescent="0.2">
      <c r="E9348" s="95"/>
      <c r="F9348" s="95"/>
      <c r="G9348" s="95"/>
      <c r="H9348" s="95"/>
    </row>
    <row r="9349" spans="5:8" x14ac:dyDescent="0.2">
      <c r="E9349" s="95"/>
      <c r="F9349" s="95"/>
      <c r="G9349" s="95"/>
      <c r="H9349" s="95"/>
    </row>
    <row r="9350" spans="5:8" x14ac:dyDescent="0.2">
      <c r="E9350" s="95"/>
      <c r="F9350" s="95"/>
      <c r="G9350" s="95"/>
      <c r="H9350" s="95"/>
    </row>
    <row r="9351" spans="5:8" x14ac:dyDescent="0.2">
      <c r="E9351" s="95"/>
      <c r="F9351" s="95"/>
      <c r="G9351" s="95"/>
      <c r="H9351" s="95"/>
    </row>
    <row r="9352" spans="5:8" x14ac:dyDescent="0.2">
      <c r="E9352" s="95"/>
      <c r="F9352" s="95"/>
      <c r="G9352" s="95"/>
      <c r="H9352" s="95"/>
    </row>
    <row r="9353" spans="5:8" x14ac:dyDescent="0.2">
      <c r="E9353" s="95"/>
      <c r="F9353" s="95"/>
      <c r="G9353" s="95"/>
      <c r="H9353" s="95"/>
    </row>
    <row r="9354" spans="5:8" x14ac:dyDescent="0.2">
      <c r="E9354" s="95"/>
      <c r="F9354" s="95"/>
      <c r="G9354" s="95"/>
      <c r="H9354" s="95"/>
    </row>
    <row r="9355" spans="5:8" x14ac:dyDescent="0.2">
      <c r="E9355" s="95"/>
      <c r="F9355" s="95"/>
      <c r="G9355" s="95"/>
      <c r="H9355" s="95"/>
    </row>
    <row r="9356" spans="5:8" x14ac:dyDescent="0.2">
      <c r="E9356" s="95"/>
      <c r="F9356" s="95"/>
      <c r="G9356" s="95"/>
      <c r="H9356" s="95"/>
    </row>
    <row r="9357" spans="5:8" x14ac:dyDescent="0.2">
      <c r="E9357" s="95"/>
      <c r="F9357" s="95"/>
      <c r="G9357" s="95"/>
      <c r="H9357" s="95"/>
    </row>
    <row r="9358" spans="5:8" x14ac:dyDescent="0.2">
      <c r="E9358" s="95"/>
      <c r="F9358" s="95"/>
      <c r="G9358" s="95"/>
      <c r="H9358" s="95"/>
    </row>
    <row r="9359" spans="5:8" x14ac:dyDescent="0.2">
      <c r="E9359" s="95"/>
      <c r="F9359" s="95"/>
      <c r="G9359" s="95"/>
      <c r="H9359" s="95"/>
    </row>
    <row r="9360" spans="5:8" x14ac:dyDescent="0.2">
      <c r="E9360" s="95"/>
      <c r="F9360" s="95"/>
      <c r="G9360" s="95"/>
      <c r="H9360" s="95"/>
    </row>
    <row r="9361" spans="5:8" x14ac:dyDescent="0.2">
      <c r="E9361" s="95"/>
      <c r="F9361" s="95"/>
      <c r="G9361" s="95"/>
      <c r="H9361" s="95"/>
    </row>
    <row r="9362" spans="5:8" x14ac:dyDescent="0.2">
      <c r="E9362" s="95"/>
      <c r="F9362" s="95"/>
      <c r="G9362" s="95"/>
      <c r="H9362" s="95"/>
    </row>
    <row r="9363" spans="5:8" x14ac:dyDescent="0.2">
      <c r="E9363" s="95"/>
      <c r="F9363" s="95"/>
      <c r="G9363" s="95"/>
      <c r="H9363" s="95"/>
    </row>
    <row r="9364" spans="5:8" x14ac:dyDescent="0.2">
      <c r="E9364" s="95"/>
      <c r="F9364" s="95"/>
      <c r="G9364" s="95"/>
      <c r="H9364" s="95"/>
    </row>
    <row r="9365" spans="5:8" x14ac:dyDescent="0.2">
      <c r="E9365" s="95"/>
      <c r="F9365" s="95"/>
      <c r="G9365" s="95"/>
      <c r="H9365" s="95"/>
    </row>
    <row r="9366" spans="5:8" x14ac:dyDescent="0.2">
      <c r="E9366" s="95"/>
      <c r="F9366" s="95"/>
      <c r="G9366" s="95"/>
      <c r="H9366" s="95"/>
    </row>
    <row r="9367" spans="5:8" x14ac:dyDescent="0.2">
      <c r="E9367" s="95"/>
      <c r="F9367" s="95"/>
      <c r="G9367" s="95"/>
      <c r="H9367" s="95"/>
    </row>
    <row r="9368" spans="5:8" x14ac:dyDescent="0.2">
      <c r="E9368" s="95"/>
      <c r="F9368" s="95"/>
      <c r="G9368" s="95"/>
      <c r="H9368" s="95"/>
    </row>
    <row r="9369" spans="5:8" x14ac:dyDescent="0.2">
      <c r="E9369" s="95"/>
      <c r="F9369" s="95"/>
      <c r="G9369" s="95"/>
      <c r="H9369" s="95"/>
    </row>
    <row r="9370" spans="5:8" x14ac:dyDescent="0.2">
      <c r="E9370" s="95"/>
      <c r="F9370" s="95"/>
      <c r="G9370" s="95"/>
      <c r="H9370" s="95"/>
    </row>
    <row r="9371" spans="5:8" x14ac:dyDescent="0.2">
      <c r="E9371" s="95"/>
      <c r="F9371" s="95"/>
      <c r="G9371" s="95"/>
      <c r="H9371" s="95"/>
    </row>
    <row r="9372" spans="5:8" x14ac:dyDescent="0.2">
      <c r="E9372" s="95"/>
      <c r="F9372" s="95"/>
      <c r="G9372" s="95"/>
      <c r="H9372" s="95"/>
    </row>
    <row r="9373" spans="5:8" x14ac:dyDescent="0.2">
      <c r="E9373" s="95"/>
      <c r="F9373" s="95"/>
      <c r="G9373" s="95"/>
      <c r="H9373" s="95"/>
    </row>
    <row r="9374" spans="5:8" x14ac:dyDescent="0.2">
      <c r="E9374" s="95"/>
      <c r="F9374" s="95"/>
      <c r="G9374" s="95"/>
      <c r="H9374" s="95"/>
    </row>
    <row r="9375" spans="5:8" x14ac:dyDescent="0.2">
      <c r="E9375" s="95"/>
      <c r="F9375" s="95"/>
      <c r="G9375" s="95"/>
      <c r="H9375" s="95"/>
    </row>
    <row r="9376" spans="5:8" x14ac:dyDescent="0.2">
      <c r="E9376" s="95"/>
      <c r="F9376" s="95"/>
      <c r="G9376" s="95"/>
      <c r="H9376" s="95"/>
    </row>
    <row r="9377" spans="5:8" x14ac:dyDescent="0.2">
      <c r="E9377" s="95"/>
      <c r="F9377" s="95"/>
      <c r="G9377" s="95"/>
      <c r="H9377" s="95"/>
    </row>
    <row r="9378" spans="5:8" x14ac:dyDescent="0.2">
      <c r="E9378" s="95"/>
      <c r="F9378" s="95"/>
      <c r="G9378" s="95"/>
      <c r="H9378" s="95"/>
    </row>
    <row r="9379" spans="5:8" x14ac:dyDescent="0.2">
      <c r="E9379" s="95"/>
      <c r="F9379" s="95"/>
      <c r="G9379" s="95"/>
      <c r="H9379" s="95"/>
    </row>
    <row r="9380" spans="5:8" x14ac:dyDescent="0.2">
      <c r="E9380" s="95"/>
      <c r="F9380" s="95"/>
      <c r="G9380" s="95"/>
      <c r="H9380" s="95"/>
    </row>
    <row r="9381" spans="5:8" x14ac:dyDescent="0.2">
      <c r="E9381" s="95"/>
      <c r="F9381" s="95"/>
      <c r="G9381" s="95"/>
      <c r="H9381" s="95"/>
    </row>
    <row r="9382" spans="5:8" x14ac:dyDescent="0.2">
      <c r="E9382" s="95"/>
      <c r="F9382" s="95"/>
      <c r="G9382" s="95"/>
      <c r="H9382" s="95"/>
    </row>
    <row r="9383" spans="5:8" x14ac:dyDescent="0.2">
      <c r="E9383" s="95"/>
      <c r="F9383" s="95"/>
      <c r="G9383" s="95"/>
      <c r="H9383" s="95"/>
    </row>
    <row r="9384" spans="5:8" x14ac:dyDescent="0.2">
      <c r="E9384" s="95"/>
      <c r="F9384" s="95"/>
      <c r="G9384" s="95"/>
      <c r="H9384" s="95"/>
    </row>
    <row r="9385" spans="5:8" x14ac:dyDescent="0.2">
      <c r="E9385" s="95"/>
      <c r="F9385" s="95"/>
      <c r="G9385" s="95"/>
      <c r="H9385" s="95"/>
    </row>
    <row r="9386" spans="5:8" x14ac:dyDescent="0.2">
      <c r="E9386" s="95"/>
      <c r="F9386" s="95"/>
      <c r="G9386" s="95"/>
      <c r="H9386" s="95"/>
    </row>
    <row r="9387" spans="5:8" x14ac:dyDescent="0.2">
      <c r="E9387" s="95"/>
      <c r="F9387" s="95"/>
      <c r="G9387" s="95"/>
      <c r="H9387" s="95"/>
    </row>
    <row r="9388" spans="5:8" x14ac:dyDescent="0.2">
      <c r="E9388" s="95"/>
      <c r="F9388" s="95"/>
      <c r="G9388" s="95"/>
      <c r="H9388" s="95"/>
    </row>
    <row r="9389" spans="5:8" x14ac:dyDescent="0.2">
      <c r="E9389" s="95"/>
      <c r="F9389" s="95"/>
      <c r="G9389" s="95"/>
      <c r="H9389" s="95"/>
    </row>
    <row r="9390" spans="5:8" x14ac:dyDescent="0.2">
      <c r="E9390" s="95"/>
      <c r="F9390" s="95"/>
      <c r="G9390" s="95"/>
      <c r="H9390" s="95"/>
    </row>
    <row r="9391" spans="5:8" x14ac:dyDescent="0.2">
      <c r="E9391" s="95"/>
      <c r="F9391" s="95"/>
      <c r="G9391" s="95"/>
      <c r="H9391" s="95"/>
    </row>
    <row r="9392" spans="5:8" x14ac:dyDescent="0.2">
      <c r="E9392" s="95"/>
      <c r="F9392" s="95"/>
      <c r="G9392" s="95"/>
      <c r="H9392" s="95"/>
    </row>
    <row r="9393" spans="5:8" x14ac:dyDescent="0.2">
      <c r="E9393" s="95"/>
      <c r="F9393" s="95"/>
      <c r="G9393" s="95"/>
      <c r="H9393" s="95"/>
    </row>
    <row r="9394" spans="5:8" x14ac:dyDescent="0.2">
      <c r="E9394" s="95"/>
      <c r="F9394" s="95"/>
      <c r="G9394" s="95"/>
      <c r="H9394" s="95"/>
    </row>
    <row r="9395" spans="5:8" x14ac:dyDescent="0.2">
      <c r="E9395" s="95"/>
      <c r="F9395" s="95"/>
      <c r="G9395" s="95"/>
      <c r="H9395" s="95"/>
    </row>
    <row r="9396" spans="5:8" x14ac:dyDescent="0.2">
      <c r="E9396" s="95"/>
      <c r="F9396" s="95"/>
      <c r="G9396" s="95"/>
      <c r="H9396" s="95"/>
    </row>
    <row r="9397" spans="5:8" x14ac:dyDescent="0.2">
      <c r="E9397" s="95"/>
      <c r="F9397" s="95"/>
      <c r="G9397" s="95"/>
      <c r="H9397" s="95"/>
    </row>
    <row r="9398" spans="5:8" x14ac:dyDescent="0.2">
      <c r="E9398" s="95"/>
      <c r="F9398" s="95"/>
      <c r="G9398" s="95"/>
      <c r="H9398" s="95"/>
    </row>
    <row r="9399" spans="5:8" x14ac:dyDescent="0.2">
      <c r="E9399" s="95"/>
      <c r="F9399" s="95"/>
      <c r="G9399" s="95"/>
      <c r="H9399" s="95"/>
    </row>
    <row r="9400" spans="5:8" x14ac:dyDescent="0.2">
      <c r="E9400" s="95"/>
      <c r="F9400" s="95"/>
      <c r="G9400" s="95"/>
      <c r="H9400" s="95"/>
    </row>
    <row r="9401" spans="5:8" x14ac:dyDescent="0.2">
      <c r="E9401" s="95"/>
      <c r="F9401" s="95"/>
      <c r="G9401" s="95"/>
      <c r="H9401" s="95"/>
    </row>
    <row r="9402" spans="5:8" x14ac:dyDescent="0.2">
      <c r="E9402" s="95"/>
      <c r="F9402" s="95"/>
      <c r="G9402" s="95"/>
      <c r="H9402" s="95"/>
    </row>
    <row r="9403" spans="5:8" x14ac:dyDescent="0.2">
      <c r="E9403" s="95"/>
      <c r="F9403" s="95"/>
      <c r="G9403" s="95"/>
      <c r="H9403" s="95"/>
    </row>
    <row r="9404" spans="5:8" x14ac:dyDescent="0.2">
      <c r="E9404" s="95"/>
      <c r="F9404" s="95"/>
      <c r="G9404" s="95"/>
      <c r="H9404" s="95"/>
    </row>
    <row r="9405" spans="5:8" x14ac:dyDescent="0.2">
      <c r="E9405" s="95"/>
      <c r="F9405" s="95"/>
      <c r="G9405" s="95"/>
      <c r="H9405" s="95"/>
    </row>
    <row r="9406" spans="5:8" x14ac:dyDescent="0.2">
      <c r="E9406" s="95"/>
      <c r="F9406" s="95"/>
      <c r="G9406" s="95"/>
      <c r="H9406" s="95"/>
    </row>
    <row r="9407" spans="5:8" x14ac:dyDescent="0.2">
      <c r="E9407" s="95"/>
      <c r="F9407" s="95"/>
      <c r="G9407" s="95"/>
      <c r="H9407" s="95"/>
    </row>
    <row r="9408" spans="5:8" x14ac:dyDescent="0.2">
      <c r="E9408" s="95"/>
      <c r="F9408" s="95"/>
      <c r="G9408" s="95"/>
      <c r="H9408" s="95"/>
    </row>
    <row r="9409" spans="5:8" x14ac:dyDescent="0.2">
      <c r="E9409" s="95"/>
      <c r="F9409" s="95"/>
      <c r="G9409" s="95"/>
      <c r="H9409" s="95"/>
    </row>
    <row r="9410" spans="5:8" x14ac:dyDescent="0.2">
      <c r="E9410" s="95"/>
      <c r="F9410" s="95"/>
      <c r="G9410" s="95"/>
      <c r="H9410" s="95"/>
    </row>
    <row r="9411" spans="5:8" x14ac:dyDescent="0.2">
      <c r="E9411" s="95"/>
      <c r="F9411" s="95"/>
      <c r="G9411" s="95"/>
      <c r="H9411" s="95"/>
    </row>
    <row r="9412" spans="5:8" x14ac:dyDescent="0.2">
      <c r="E9412" s="95"/>
      <c r="F9412" s="95"/>
      <c r="G9412" s="95"/>
      <c r="H9412" s="95"/>
    </row>
    <row r="9413" spans="5:8" x14ac:dyDescent="0.2">
      <c r="E9413" s="95"/>
      <c r="F9413" s="95"/>
      <c r="G9413" s="95"/>
      <c r="H9413" s="95"/>
    </row>
    <row r="9414" spans="5:8" x14ac:dyDescent="0.2">
      <c r="E9414" s="95"/>
      <c r="F9414" s="95"/>
      <c r="G9414" s="95"/>
      <c r="H9414" s="95"/>
    </row>
    <row r="9415" spans="5:8" x14ac:dyDescent="0.2">
      <c r="E9415" s="95"/>
      <c r="F9415" s="95"/>
      <c r="G9415" s="95"/>
      <c r="H9415" s="95"/>
    </row>
    <row r="9416" spans="5:8" x14ac:dyDescent="0.2">
      <c r="E9416" s="95"/>
      <c r="F9416" s="95"/>
      <c r="G9416" s="95"/>
      <c r="H9416" s="95"/>
    </row>
    <row r="9417" spans="5:8" x14ac:dyDescent="0.2">
      <c r="E9417" s="95"/>
      <c r="F9417" s="95"/>
      <c r="G9417" s="95"/>
      <c r="H9417" s="95"/>
    </row>
    <row r="9418" spans="5:8" x14ac:dyDescent="0.2">
      <c r="E9418" s="95"/>
      <c r="F9418" s="95"/>
      <c r="G9418" s="95"/>
      <c r="H9418" s="95"/>
    </row>
    <row r="9419" spans="5:8" x14ac:dyDescent="0.2">
      <c r="E9419" s="95"/>
      <c r="F9419" s="95"/>
      <c r="G9419" s="95"/>
      <c r="H9419" s="95"/>
    </row>
    <row r="9420" spans="5:8" x14ac:dyDescent="0.2">
      <c r="E9420" s="95"/>
      <c r="F9420" s="95"/>
      <c r="G9420" s="95"/>
      <c r="H9420" s="95"/>
    </row>
    <row r="9421" spans="5:8" x14ac:dyDescent="0.2">
      <c r="E9421" s="95"/>
      <c r="F9421" s="95"/>
      <c r="G9421" s="95"/>
      <c r="H9421" s="95"/>
    </row>
    <row r="9422" spans="5:8" x14ac:dyDescent="0.2">
      <c r="E9422" s="95"/>
      <c r="F9422" s="95"/>
      <c r="G9422" s="95"/>
      <c r="H9422" s="95"/>
    </row>
    <row r="9423" spans="5:8" x14ac:dyDescent="0.2">
      <c r="E9423" s="95"/>
      <c r="F9423" s="95"/>
      <c r="G9423" s="95"/>
      <c r="H9423" s="95"/>
    </row>
    <row r="9424" spans="5:8" x14ac:dyDescent="0.2">
      <c r="E9424" s="95"/>
      <c r="F9424" s="95"/>
      <c r="G9424" s="95"/>
      <c r="H9424" s="95"/>
    </row>
    <row r="9425" spans="5:8" x14ac:dyDescent="0.2">
      <c r="E9425" s="95"/>
      <c r="F9425" s="95"/>
      <c r="G9425" s="95"/>
      <c r="H9425" s="95"/>
    </row>
    <row r="9426" spans="5:8" x14ac:dyDescent="0.2">
      <c r="E9426" s="95"/>
      <c r="F9426" s="95"/>
      <c r="G9426" s="95"/>
      <c r="H9426" s="95"/>
    </row>
    <row r="9427" spans="5:8" x14ac:dyDescent="0.2">
      <c r="E9427" s="95"/>
      <c r="F9427" s="95"/>
      <c r="G9427" s="95"/>
      <c r="H9427" s="95"/>
    </row>
    <row r="9428" spans="5:8" x14ac:dyDescent="0.2">
      <c r="E9428" s="95"/>
      <c r="F9428" s="95"/>
      <c r="G9428" s="95"/>
      <c r="H9428" s="95"/>
    </row>
    <row r="9429" spans="5:8" x14ac:dyDescent="0.2">
      <c r="E9429" s="95"/>
      <c r="F9429" s="95"/>
      <c r="G9429" s="95"/>
      <c r="H9429" s="95"/>
    </row>
    <row r="9430" spans="5:8" x14ac:dyDescent="0.2">
      <c r="E9430" s="95"/>
      <c r="F9430" s="95"/>
      <c r="G9430" s="95"/>
      <c r="H9430" s="95"/>
    </row>
    <row r="9431" spans="5:8" x14ac:dyDescent="0.2">
      <c r="E9431" s="95"/>
      <c r="F9431" s="95"/>
      <c r="G9431" s="95"/>
      <c r="H9431" s="95"/>
    </row>
    <row r="9432" spans="5:8" x14ac:dyDescent="0.2">
      <c r="E9432" s="95"/>
      <c r="F9432" s="95"/>
      <c r="G9432" s="95"/>
      <c r="H9432" s="95"/>
    </row>
    <row r="9433" spans="5:8" x14ac:dyDescent="0.2">
      <c r="E9433" s="95"/>
      <c r="F9433" s="95"/>
      <c r="G9433" s="95"/>
      <c r="H9433" s="95"/>
    </row>
    <row r="9434" spans="5:8" x14ac:dyDescent="0.2">
      <c r="E9434" s="95"/>
      <c r="F9434" s="95"/>
      <c r="G9434" s="95"/>
      <c r="H9434" s="95"/>
    </row>
    <row r="9435" spans="5:8" x14ac:dyDescent="0.2">
      <c r="E9435" s="95"/>
      <c r="F9435" s="95"/>
      <c r="G9435" s="95"/>
      <c r="H9435" s="95"/>
    </row>
    <row r="9436" spans="5:8" x14ac:dyDescent="0.2">
      <c r="E9436" s="95"/>
      <c r="F9436" s="95"/>
      <c r="G9436" s="95"/>
      <c r="H9436" s="95"/>
    </row>
    <row r="9437" spans="5:8" x14ac:dyDescent="0.2">
      <c r="E9437" s="95"/>
      <c r="F9437" s="95"/>
      <c r="G9437" s="95"/>
      <c r="H9437" s="95"/>
    </row>
    <row r="9438" spans="5:8" x14ac:dyDescent="0.2">
      <c r="E9438" s="95"/>
      <c r="F9438" s="95"/>
      <c r="G9438" s="95"/>
      <c r="H9438" s="95"/>
    </row>
    <row r="9439" spans="5:8" x14ac:dyDescent="0.2">
      <c r="E9439" s="95"/>
      <c r="F9439" s="95"/>
      <c r="G9439" s="95"/>
      <c r="H9439" s="95"/>
    </row>
    <row r="9440" spans="5:8" x14ac:dyDescent="0.2">
      <c r="E9440" s="95"/>
      <c r="F9440" s="95"/>
      <c r="G9440" s="95"/>
      <c r="H9440" s="95"/>
    </row>
    <row r="9441" spans="5:8" x14ac:dyDescent="0.2">
      <c r="E9441" s="95"/>
      <c r="F9441" s="95"/>
      <c r="G9441" s="95"/>
      <c r="H9441" s="95"/>
    </row>
    <row r="9442" spans="5:8" x14ac:dyDescent="0.2">
      <c r="E9442" s="95"/>
      <c r="F9442" s="95"/>
      <c r="G9442" s="95"/>
      <c r="H9442" s="95"/>
    </row>
    <row r="9443" spans="5:8" x14ac:dyDescent="0.2">
      <c r="E9443" s="95"/>
      <c r="F9443" s="95"/>
      <c r="G9443" s="95"/>
      <c r="H9443" s="95"/>
    </row>
    <row r="9444" spans="5:8" x14ac:dyDescent="0.2">
      <c r="E9444" s="95"/>
      <c r="F9444" s="95"/>
      <c r="G9444" s="95"/>
      <c r="H9444" s="95"/>
    </row>
    <row r="9445" spans="5:8" x14ac:dyDescent="0.2">
      <c r="E9445" s="95"/>
      <c r="F9445" s="95"/>
      <c r="G9445" s="95"/>
      <c r="H9445" s="95"/>
    </row>
    <row r="9446" spans="5:8" x14ac:dyDescent="0.2">
      <c r="E9446" s="95"/>
      <c r="F9446" s="95"/>
      <c r="G9446" s="95"/>
      <c r="H9446" s="95"/>
    </row>
    <row r="9447" spans="5:8" x14ac:dyDescent="0.2">
      <c r="E9447" s="95"/>
      <c r="F9447" s="95"/>
      <c r="G9447" s="95"/>
      <c r="H9447" s="95"/>
    </row>
    <row r="9448" spans="5:8" x14ac:dyDescent="0.2">
      <c r="E9448" s="95"/>
      <c r="F9448" s="95"/>
      <c r="G9448" s="95"/>
      <c r="H9448" s="95"/>
    </row>
    <row r="9449" spans="5:8" x14ac:dyDescent="0.2">
      <c r="E9449" s="95"/>
      <c r="F9449" s="95"/>
      <c r="G9449" s="95"/>
      <c r="H9449" s="95"/>
    </row>
    <row r="9450" spans="5:8" x14ac:dyDescent="0.2">
      <c r="E9450" s="95"/>
      <c r="F9450" s="95"/>
      <c r="G9450" s="95"/>
      <c r="H9450" s="95"/>
    </row>
    <row r="9451" spans="5:8" x14ac:dyDescent="0.2">
      <c r="E9451" s="95"/>
      <c r="F9451" s="95"/>
      <c r="G9451" s="95"/>
      <c r="H9451" s="95"/>
    </row>
    <row r="9452" spans="5:8" x14ac:dyDescent="0.2">
      <c r="E9452" s="95"/>
      <c r="F9452" s="95"/>
      <c r="G9452" s="95"/>
      <c r="H9452" s="95"/>
    </row>
    <row r="9453" spans="5:8" x14ac:dyDescent="0.2">
      <c r="E9453" s="95"/>
      <c r="F9453" s="95"/>
      <c r="G9453" s="95"/>
      <c r="H9453" s="95"/>
    </row>
    <row r="9454" spans="5:8" x14ac:dyDescent="0.2">
      <c r="E9454" s="95"/>
      <c r="F9454" s="95"/>
      <c r="G9454" s="95"/>
      <c r="H9454" s="95"/>
    </row>
    <row r="9455" spans="5:8" x14ac:dyDescent="0.2">
      <c r="E9455" s="95"/>
      <c r="F9455" s="95"/>
      <c r="G9455" s="95"/>
      <c r="H9455" s="95"/>
    </row>
    <row r="9456" spans="5:8" x14ac:dyDescent="0.2">
      <c r="E9456" s="95"/>
      <c r="F9456" s="95"/>
      <c r="G9456" s="95"/>
      <c r="H9456" s="95"/>
    </row>
    <row r="9457" spans="5:8" x14ac:dyDescent="0.2">
      <c r="E9457" s="95"/>
      <c r="F9457" s="95"/>
      <c r="G9457" s="95"/>
      <c r="H9457" s="95"/>
    </row>
    <row r="9458" spans="5:8" x14ac:dyDescent="0.2">
      <c r="E9458" s="95"/>
      <c r="F9458" s="95"/>
      <c r="G9458" s="95"/>
      <c r="H9458" s="95"/>
    </row>
    <row r="9459" spans="5:8" x14ac:dyDescent="0.2">
      <c r="E9459" s="95"/>
      <c r="F9459" s="95"/>
      <c r="G9459" s="95"/>
      <c r="H9459" s="95"/>
    </row>
    <row r="9460" spans="5:8" x14ac:dyDescent="0.2">
      <c r="E9460" s="95"/>
      <c r="F9460" s="95"/>
      <c r="G9460" s="95"/>
      <c r="H9460" s="95"/>
    </row>
    <row r="9461" spans="5:8" x14ac:dyDescent="0.2">
      <c r="E9461" s="95"/>
      <c r="F9461" s="95"/>
      <c r="G9461" s="95"/>
      <c r="H9461" s="95"/>
    </row>
    <row r="9462" spans="5:8" x14ac:dyDescent="0.2">
      <c r="E9462" s="95"/>
      <c r="F9462" s="95"/>
      <c r="G9462" s="95"/>
      <c r="H9462" s="95"/>
    </row>
    <row r="9463" spans="5:8" x14ac:dyDescent="0.2">
      <c r="E9463" s="95"/>
      <c r="F9463" s="95"/>
      <c r="G9463" s="95"/>
      <c r="H9463" s="95"/>
    </row>
    <row r="9464" spans="5:8" x14ac:dyDescent="0.2">
      <c r="E9464" s="95"/>
      <c r="F9464" s="95"/>
      <c r="G9464" s="95"/>
      <c r="H9464" s="95"/>
    </row>
    <row r="9465" spans="5:8" x14ac:dyDescent="0.2">
      <c r="E9465" s="95"/>
      <c r="F9465" s="95"/>
      <c r="G9465" s="95"/>
      <c r="H9465" s="95"/>
    </row>
    <row r="9466" spans="5:8" x14ac:dyDescent="0.2">
      <c r="E9466" s="95"/>
      <c r="F9466" s="95"/>
      <c r="G9466" s="95"/>
      <c r="H9466" s="95"/>
    </row>
    <row r="9467" spans="5:8" x14ac:dyDescent="0.2">
      <c r="E9467" s="95"/>
      <c r="F9467" s="95"/>
      <c r="G9467" s="95"/>
      <c r="H9467" s="95"/>
    </row>
    <row r="9468" spans="5:8" x14ac:dyDescent="0.2">
      <c r="E9468" s="95"/>
      <c r="F9468" s="95"/>
      <c r="G9468" s="95"/>
      <c r="H9468" s="95"/>
    </row>
    <row r="9469" spans="5:8" x14ac:dyDescent="0.2">
      <c r="E9469" s="95"/>
      <c r="F9469" s="95"/>
      <c r="G9469" s="95"/>
      <c r="H9469" s="95"/>
    </row>
    <row r="9470" spans="5:8" x14ac:dyDescent="0.2">
      <c r="E9470" s="95"/>
      <c r="F9470" s="95"/>
      <c r="G9470" s="95"/>
      <c r="H9470" s="95"/>
    </row>
    <row r="9471" spans="5:8" x14ac:dyDescent="0.2">
      <c r="E9471" s="95"/>
      <c r="F9471" s="95"/>
      <c r="G9471" s="95"/>
      <c r="H9471" s="95"/>
    </row>
    <row r="9472" spans="5:8" x14ac:dyDescent="0.2">
      <c r="E9472" s="95"/>
      <c r="F9472" s="95"/>
      <c r="G9472" s="95"/>
      <c r="H9472" s="95"/>
    </row>
    <row r="9473" spans="5:8" x14ac:dyDescent="0.2">
      <c r="E9473" s="95"/>
      <c r="F9473" s="95"/>
      <c r="G9473" s="95"/>
      <c r="H9473" s="95"/>
    </row>
    <row r="9474" spans="5:8" x14ac:dyDescent="0.2">
      <c r="E9474" s="95"/>
      <c r="F9474" s="95"/>
      <c r="G9474" s="95"/>
      <c r="H9474" s="95"/>
    </row>
    <row r="9475" spans="5:8" x14ac:dyDescent="0.2">
      <c r="E9475" s="95"/>
      <c r="F9475" s="95"/>
      <c r="G9475" s="95"/>
      <c r="H9475" s="95"/>
    </row>
    <row r="9476" spans="5:8" x14ac:dyDescent="0.2">
      <c r="E9476" s="95"/>
      <c r="F9476" s="95"/>
      <c r="G9476" s="95"/>
      <c r="H9476" s="95"/>
    </row>
    <row r="9477" spans="5:8" x14ac:dyDescent="0.2">
      <c r="E9477" s="95"/>
      <c r="F9477" s="95"/>
      <c r="G9477" s="95"/>
      <c r="H9477" s="95"/>
    </row>
    <row r="9478" spans="5:8" x14ac:dyDescent="0.2">
      <c r="E9478" s="95"/>
      <c r="F9478" s="95"/>
      <c r="G9478" s="95"/>
      <c r="H9478" s="95"/>
    </row>
    <row r="9479" spans="5:8" x14ac:dyDescent="0.2">
      <c r="E9479" s="95"/>
      <c r="F9479" s="95"/>
      <c r="G9479" s="95"/>
      <c r="H9479" s="95"/>
    </row>
    <row r="9480" spans="5:8" x14ac:dyDescent="0.2">
      <c r="E9480" s="95"/>
      <c r="F9480" s="95"/>
      <c r="G9480" s="95"/>
      <c r="H9480" s="95"/>
    </row>
    <row r="9481" spans="5:8" x14ac:dyDescent="0.2">
      <c r="E9481" s="95"/>
      <c r="F9481" s="95"/>
      <c r="G9481" s="95"/>
      <c r="H9481" s="95"/>
    </row>
    <row r="9482" spans="5:8" x14ac:dyDescent="0.2">
      <c r="E9482" s="95"/>
      <c r="F9482" s="95"/>
      <c r="G9482" s="95"/>
      <c r="H9482" s="95"/>
    </row>
    <row r="9483" spans="5:8" x14ac:dyDescent="0.2">
      <c r="E9483" s="95"/>
      <c r="F9483" s="95"/>
      <c r="G9483" s="95"/>
      <c r="H9483" s="95"/>
    </row>
    <row r="9484" spans="5:8" x14ac:dyDescent="0.2">
      <c r="E9484" s="95"/>
      <c r="F9484" s="95"/>
      <c r="G9484" s="95"/>
      <c r="H9484" s="95"/>
    </row>
    <row r="9485" spans="5:8" x14ac:dyDescent="0.2">
      <c r="E9485" s="95"/>
      <c r="F9485" s="95"/>
      <c r="G9485" s="95"/>
      <c r="H9485" s="95"/>
    </row>
    <row r="9486" spans="5:8" x14ac:dyDescent="0.2">
      <c r="E9486" s="95"/>
      <c r="F9486" s="95"/>
      <c r="G9486" s="95"/>
      <c r="H9486" s="95"/>
    </row>
    <row r="9487" spans="5:8" x14ac:dyDescent="0.2">
      <c r="E9487" s="95"/>
      <c r="F9487" s="95"/>
      <c r="G9487" s="95"/>
      <c r="H9487" s="95"/>
    </row>
    <row r="9488" spans="5:8" x14ac:dyDescent="0.2">
      <c r="E9488" s="95"/>
      <c r="F9488" s="95"/>
      <c r="G9488" s="95"/>
      <c r="H9488" s="95"/>
    </row>
    <row r="9489" spans="5:8" x14ac:dyDescent="0.2">
      <c r="E9489" s="95"/>
      <c r="F9489" s="95"/>
      <c r="G9489" s="95"/>
      <c r="H9489" s="95"/>
    </row>
    <row r="9490" spans="5:8" x14ac:dyDescent="0.2">
      <c r="E9490" s="95"/>
      <c r="F9490" s="95"/>
      <c r="G9490" s="95"/>
      <c r="H9490" s="95"/>
    </row>
    <row r="9491" spans="5:8" x14ac:dyDescent="0.2">
      <c r="E9491" s="95"/>
      <c r="F9491" s="95"/>
      <c r="G9491" s="95"/>
      <c r="H9491" s="95"/>
    </row>
    <row r="9492" spans="5:8" x14ac:dyDescent="0.2">
      <c r="E9492" s="95"/>
      <c r="F9492" s="95"/>
      <c r="G9492" s="95"/>
      <c r="H9492" s="95"/>
    </row>
    <row r="9493" spans="5:8" x14ac:dyDescent="0.2">
      <c r="E9493" s="95"/>
      <c r="F9493" s="95"/>
      <c r="G9493" s="95"/>
      <c r="H9493" s="95"/>
    </row>
    <row r="9494" spans="5:8" x14ac:dyDescent="0.2">
      <c r="E9494" s="95"/>
      <c r="F9494" s="95"/>
      <c r="G9494" s="95"/>
      <c r="H9494" s="95"/>
    </row>
    <row r="9495" spans="5:8" x14ac:dyDescent="0.2">
      <c r="E9495" s="95"/>
      <c r="F9495" s="95"/>
      <c r="G9495" s="95"/>
      <c r="H9495" s="95"/>
    </row>
    <row r="9496" spans="5:8" x14ac:dyDescent="0.2">
      <c r="E9496" s="95"/>
      <c r="F9496" s="95"/>
      <c r="G9496" s="95"/>
      <c r="H9496" s="95"/>
    </row>
    <row r="9497" spans="5:8" x14ac:dyDescent="0.2">
      <c r="E9497" s="95"/>
      <c r="F9497" s="95"/>
      <c r="G9497" s="95"/>
      <c r="H9497" s="95"/>
    </row>
    <row r="9498" spans="5:8" x14ac:dyDescent="0.2">
      <c r="E9498" s="95"/>
      <c r="F9498" s="95"/>
      <c r="G9498" s="95"/>
      <c r="H9498" s="95"/>
    </row>
    <row r="9499" spans="5:8" x14ac:dyDescent="0.2">
      <c r="E9499" s="95"/>
      <c r="F9499" s="95"/>
      <c r="G9499" s="95"/>
      <c r="H9499" s="95"/>
    </row>
    <row r="9500" spans="5:8" x14ac:dyDescent="0.2">
      <c r="E9500" s="95"/>
      <c r="F9500" s="95"/>
      <c r="G9500" s="95"/>
      <c r="H9500" s="95"/>
    </row>
    <row r="9501" spans="5:8" x14ac:dyDescent="0.2">
      <c r="E9501" s="95"/>
      <c r="F9501" s="95"/>
      <c r="G9501" s="95"/>
      <c r="H9501" s="95"/>
    </row>
    <row r="9502" spans="5:8" x14ac:dyDescent="0.2">
      <c r="E9502" s="95"/>
      <c r="F9502" s="95"/>
      <c r="G9502" s="95"/>
      <c r="H9502" s="95"/>
    </row>
    <row r="9503" spans="5:8" x14ac:dyDescent="0.2">
      <c r="E9503" s="95"/>
      <c r="F9503" s="95"/>
      <c r="G9503" s="95"/>
      <c r="H9503" s="95"/>
    </row>
    <row r="9504" spans="5:8" x14ac:dyDescent="0.2">
      <c r="E9504" s="95"/>
      <c r="F9504" s="95"/>
      <c r="G9504" s="95"/>
      <c r="H9504" s="95"/>
    </row>
    <row r="9505" spans="5:8" x14ac:dyDescent="0.2">
      <c r="E9505" s="95"/>
      <c r="F9505" s="95"/>
      <c r="G9505" s="95"/>
      <c r="H9505" s="95"/>
    </row>
    <row r="9506" spans="5:8" x14ac:dyDescent="0.2">
      <c r="E9506" s="95"/>
      <c r="F9506" s="95"/>
      <c r="G9506" s="95"/>
      <c r="H9506" s="95"/>
    </row>
    <row r="9507" spans="5:8" x14ac:dyDescent="0.2">
      <c r="E9507" s="95"/>
      <c r="F9507" s="95"/>
      <c r="G9507" s="95"/>
      <c r="H9507" s="95"/>
    </row>
    <row r="9508" spans="5:8" x14ac:dyDescent="0.2">
      <c r="E9508" s="95"/>
      <c r="F9508" s="95"/>
      <c r="G9508" s="95"/>
      <c r="H9508" s="95"/>
    </row>
    <row r="9509" spans="5:8" x14ac:dyDescent="0.2">
      <c r="E9509" s="95"/>
      <c r="F9509" s="95"/>
      <c r="G9509" s="95"/>
      <c r="H9509" s="95"/>
    </row>
    <row r="9510" spans="5:8" x14ac:dyDescent="0.2">
      <c r="E9510" s="95"/>
      <c r="F9510" s="95"/>
      <c r="G9510" s="95"/>
      <c r="H9510" s="95"/>
    </row>
    <row r="9511" spans="5:8" x14ac:dyDescent="0.2">
      <c r="E9511" s="95"/>
      <c r="F9511" s="95"/>
      <c r="G9511" s="95"/>
      <c r="H9511" s="95"/>
    </row>
    <row r="9512" spans="5:8" x14ac:dyDescent="0.2">
      <c r="E9512" s="95"/>
      <c r="F9512" s="95"/>
      <c r="G9512" s="95"/>
      <c r="H9512" s="95"/>
    </row>
    <row r="9513" spans="5:8" x14ac:dyDescent="0.2">
      <c r="E9513" s="95"/>
      <c r="F9513" s="95"/>
      <c r="G9513" s="95"/>
      <c r="H9513" s="95"/>
    </row>
    <row r="9514" spans="5:8" x14ac:dyDescent="0.2">
      <c r="E9514" s="95"/>
      <c r="F9514" s="95"/>
      <c r="G9514" s="95"/>
      <c r="H9514" s="95"/>
    </row>
    <row r="9515" spans="5:8" x14ac:dyDescent="0.2">
      <c r="E9515" s="95"/>
      <c r="F9515" s="95"/>
      <c r="G9515" s="95"/>
      <c r="H9515" s="95"/>
    </row>
    <row r="9516" spans="5:8" x14ac:dyDescent="0.2">
      <c r="E9516" s="95"/>
      <c r="F9516" s="95"/>
      <c r="G9516" s="95"/>
      <c r="H9516" s="95"/>
    </row>
    <row r="9517" spans="5:8" x14ac:dyDescent="0.2">
      <c r="E9517" s="95"/>
      <c r="F9517" s="95"/>
      <c r="G9517" s="95"/>
      <c r="H9517" s="95"/>
    </row>
    <row r="9518" spans="5:8" x14ac:dyDescent="0.2">
      <c r="E9518" s="95"/>
      <c r="F9518" s="95"/>
      <c r="G9518" s="95"/>
      <c r="H9518" s="95"/>
    </row>
    <row r="9519" spans="5:8" x14ac:dyDescent="0.2">
      <c r="E9519" s="95"/>
      <c r="F9519" s="95"/>
      <c r="G9519" s="95"/>
      <c r="H9519" s="95"/>
    </row>
    <row r="9520" spans="5:8" x14ac:dyDescent="0.2">
      <c r="E9520" s="95"/>
      <c r="F9520" s="95"/>
      <c r="G9520" s="95"/>
      <c r="H9520" s="95"/>
    </row>
    <row r="9521" spans="5:8" x14ac:dyDescent="0.2">
      <c r="E9521" s="95"/>
      <c r="F9521" s="95"/>
      <c r="G9521" s="95"/>
      <c r="H9521" s="95"/>
    </row>
    <row r="9522" spans="5:8" x14ac:dyDescent="0.2">
      <c r="E9522" s="95"/>
      <c r="F9522" s="95"/>
      <c r="G9522" s="95"/>
      <c r="H9522" s="95"/>
    </row>
    <row r="9523" spans="5:8" x14ac:dyDescent="0.2">
      <c r="E9523" s="95"/>
      <c r="F9523" s="95"/>
      <c r="G9523" s="95"/>
      <c r="H9523" s="95"/>
    </row>
    <row r="9524" spans="5:8" x14ac:dyDescent="0.2">
      <c r="E9524" s="95"/>
      <c r="F9524" s="95"/>
      <c r="G9524" s="95"/>
      <c r="H9524" s="95"/>
    </row>
    <row r="9525" spans="5:8" x14ac:dyDescent="0.2">
      <c r="E9525" s="95"/>
      <c r="F9525" s="95"/>
      <c r="G9525" s="95"/>
      <c r="H9525" s="95"/>
    </row>
    <row r="9526" spans="5:8" x14ac:dyDescent="0.2">
      <c r="E9526" s="95"/>
      <c r="F9526" s="95"/>
      <c r="G9526" s="95"/>
      <c r="H9526" s="95"/>
    </row>
    <row r="9527" spans="5:8" x14ac:dyDescent="0.2">
      <c r="E9527" s="95"/>
      <c r="F9527" s="95"/>
      <c r="G9527" s="95"/>
      <c r="H9527" s="95"/>
    </row>
    <row r="9528" spans="5:8" x14ac:dyDescent="0.2">
      <c r="E9528" s="95"/>
      <c r="F9528" s="95"/>
      <c r="G9528" s="95"/>
      <c r="H9528" s="95"/>
    </row>
    <row r="9529" spans="5:8" x14ac:dyDescent="0.2">
      <c r="E9529" s="95"/>
      <c r="F9529" s="95"/>
      <c r="G9529" s="95"/>
      <c r="H9529" s="95"/>
    </row>
    <row r="9530" spans="5:8" x14ac:dyDescent="0.2">
      <c r="E9530" s="95"/>
      <c r="F9530" s="95"/>
      <c r="G9530" s="95"/>
      <c r="H9530" s="95"/>
    </row>
    <row r="9531" spans="5:8" x14ac:dyDescent="0.2">
      <c r="E9531" s="95"/>
      <c r="F9531" s="95"/>
      <c r="G9531" s="95"/>
      <c r="H9531" s="95"/>
    </row>
    <row r="9532" spans="5:8" x14ac:dyDescent="0.2">
      <c r="E9532" s="95"/>
      <c r="F9532" s="95"/>
      <c r="G9532" s="95"/>
      <c r="H9532" s="95"/>
    </row>
    <row r="9533" spans="5:8" x14ac:dyDescent="0.2">
      <c r="E9533" s="95"/>
      <c r="F9533" s="95"/>
      <c r="G9533" s="95"/>
      <c r="H9533" s="95"/>
    </row>
    <row r="9534" spans="5:8" x14ac:dyDescent="0.2">
      <c r="E9534" s="95"/>
      <c r="F9534" s="95"/>
      <c r="G9534" s="95"/>
      <c r="H9534" s="95"/>
    </row>
    <row r="9535" spans="5:8" x14ac:dyDescent="0.2">
      <c r="E9535" s="95"/>
      <c r="F9535" s="95"/>
      <c r="G9535" s="95"/>
      <c r="H9535" s="95"/>
    </row>
    <row r="9536" spans="5:8" x14ac:dyDescent="0.2">
      <c r="E9536" s="95"/>
      <c r="F9536" s="95"/>
      <c r="G9536" s="95"/>
      <c r="H9536" s="95"/>
    </row>
    <row r="9537" spans="5:8" x14ac:dyDescent="0.2">
      <c r="E9537" s="95"/>
      <c r="F9537" s="95"/>
      <c r="G9537" s="95"/>
      <c r="H9537" s="95"/>
    </row>
    <row r="9538" spans="5:8" x14ac:dyDescent="0.2">
      <c r="E9538" s="95"/>
      <c r="F9538" s="95"/>
      <c r="G9538" s="95"/>
      <c r="H9538" s="95"/>
    </row>
    <row r="9539" spans="5:8" x14ac:dyDescent="0.2">
      <c r="E9539" s="95"/>
      <c r="F9539" s="95"/>
      <c r="G9539" s="95"/>
      <c r="H9539" s="95"/>
    </row>
    <row r="9540" spans="5:8" x14ac:dyDescent="0.2">
      <c r="E9540" s="95"/>
      <c r="F9540" s="95"/>
      <c r="G9540" s="95"/>
      <c r="H9540" s="95"/>
    </row>
    <row r="9541" spans="5:8" x14ac:dyDescent="0.2">
      <c r="E9541" s="95"/>
      <c r="F9541" s="95"/>
      <c r="G9541" s="95"/>
      <c r="H9541" s="95"/>
    </row>
    <row r="9542" spans="5:8" x14ac:dyDescent="0.2">
      <c r="E9542" s="95"/>
      <c r="F9542" s="95"/>
      <c r="G9542" s="95"/>
      <c r="H9542" s="95"/>
    </row>
    <row r="9543" spans="5:8" x14ac:dyDescent="0.2">
      <c r="E9543" s="95"/>
      <c r="F9543" s="95"/>
      <c r="G9543" s="95"/>
      <c r="H9543" s="95"/>
    </row>
    <row r="9544" spans="5:8" x14ac:dyDescent="0.2">
      <c r="E9544" s="95"/>
      <c r="F9544" s="95"/>
      <c r="G9544" s="95"/>
      <c r="H9544" s="95"/>
    </row>
    <row r="9545" spans="5:8" x14ac:dyDescent="0.2">
      <c r="E9545" s="95"/>
      <c r="F9545" s="95"/>
      <c r="G9545" s="95"/>
      <c r="H9545" s="95"/>
    </row>
    <row r="9546" spans="5:8" x14ac:dyDescent="0.2">
      <c r="E9546" s="95"/>
      <c r="F9546" s="95"/>
      <c r="G9546" s="95"/>
      <c r="H9546" s="95"/>
    </row>
    <row r="9547" spans="5:8" x14ac:dyDescent="0.2">
      <c r="E9547" s="95"/>
      <c r="F9547" s="95"/>
      <c r="G9547" s="95"/>
      <c r="H9547" s="95"/>
    </row>
    <row r="9548" spans="5:8" x14ac:dyDescent="0.2">
      <c r="E9548" s="95"/>
      <c r="F9548" s="95"/>
      <c r="G9548" s="95"/>
      <c r="H9548" s="95"/>
    </row>
    <row r="9549" spans="5:8" x14ac:dyDescent="0.2">
      <c r="E9549" s="95"/>
      <c r="F9549" s="95"/>
      <c r="G9549" s="95"/>
      <c r="H9549" s="95"/>
    </row>
    <row r="9550" spans="5:8" x14ac:dyDescent="0.2">
      <c r="E9550" s="95"/>
      <c r="F9550" s="95"/>
      <c r="G9550" s="95"/>
      <c r="H9550" s="95"/>
    </row>
    <row r="9551" spans="5:8" x14ac:dyDescent="0.2">
      <c r="E9551" s="95"/>
      <c r="F9551" s="95"/>
      <c r="G9551" s="95"/>
      <c r="H9551" s="95"/>
    </row>
    <row r="9552" spans="5:8" x14ac:dyDescent="0.2">
      <c r="E9552" s="95"/>
      <c r="F9552" s="95"/>
      <c r="G9552" s="95"/>
      <c r="H9552" s="95"/>
    </row>
    <row r="9553" spans="5:8" x14ac:dyDescent="0.2">
      <c r="E9553" s="95"/>
      <c r="F9553" s="95"/>
      <c r="G9553" s="95"/>
      <c r="H9553" s="95"/>
    </row>
    <row r="9554" spans="5:8" x14ac:dyDescent="0.2">
      <c r="E9554" s="95"/>
      <c r="F9554" s="95"/>
      <c r="G9554" s="95"/>
      <c r="H9554" s="95"/>
    </row>
    <row r="9555" spans="5:8" x14ac:dyDescent="0.2">
      <c r="E9555" s="95"/>
      <c r="F9555" s="95"/>
      <c r="G9555" s="95"/>
      <c r="H9555" s="95"/>
    </row>
    <row r="9556" spans="5:8" x14ac:dyDescent="0.2">
      <c r="E9556" s="95"/>
      <c r="F9556" s="95"/>
      <c r="G9556" s="95"/>
      <c r="H9556" s="95"/>
    </row>
    <row r="9557" spans="5:8" x14ac:dyDescent="0.2">
      <c r="E9557" s="95"/>
      <c r="F9557" s="95"/>
      <c r="G9557" s="95"/>
      <c r="H9557" s="95"/>
    </row>
    <row r="9558" spans="5:8" x14ac:dyDescent="0.2">
      <c r="E9558" s="95"/>
      <c r="F9558" s="95"/>
      <c r="G9558" s="95"/>
      <c r="H9558" s="95"/>
    </row>
    <row r="9559" spans="5:8" x14ac:dyDescent="0.2">
      <c r="E9559" s="95"/>
      <c r="F9559" s="95"/>
      <c r="G9559" s="95"/>
      <c r="H9559" s="95"/>
    </row>
    <row r="9560" spans="5:8" x14ac:dyDescent="0.2">
      <c r="E9560" s="95"/>
      <c r="F9560" s="95"/>
      <c r="G9560" s="95"/>
      <c r="H9560" s="95"/>
    </row>
    <row r="9561" spans="5:8" x14ac:dyDescent="0.2">
      <c r="E9561" s="95"/>
      <c r="F9561" s="95"/>
      <c r="G9561" s="95"/>
      <c r="H9561" s="95"/>
    </row>
    <row r="9562" spans="5:8" x14ac:dyDescent="0.2">
      <c r="E9562" s="95"/>
      <c r="F9562" s="95"/>
      <c r="G9562" s="95"/>
      <c r="H9562" s="95"/>
    </row>
    <row r="9563" spans="5:8" x14ac:dyDescent="0.2">
      <c r="E9563" s="95"/>
      <c r="F9563" s="95"/>
      <c r="G9563" s="95"/>
      <c r="H9563" s="95"/>
    </row>
    <row r="9564" spans="5:8" x14ac:dyDescent="0.2">
      <c r="E9564" s="95"/>
      <c r="F9564" s="95"/>
      <c r="G9564" s="95"/>
      <c r="H9564" s="95"/>
    </row>
    <row r="9565" spans="5:8" x14ac:dyDescent="0.2">
      <c r="E9565" s="95"/>
      <c r="F9565" s="95"/>
      <c r="G9565" s="95"/>
      <c r="H9565" s="95"/>
    </row>
    <row r="9566" spans="5:8" x14ac:dyDescent="0.2">
      <c r="E9566" s="95"/>
      <c r="F9566" s="95"/>
      <c r="G9566" s="95"/>
      <c r="H9566" s="95"/>
    </row>
    <row r="9567" spans="5:8" x14ac:dyDescent="0.2">
      <c r="E9567" s="95"/>
      <c r="F9567" s="95"/>
      <c r="G9567" s="95"/>
      <c r="H9567" s="95"/>
    </row>
    <row r="9568" spans="5:8" x14ac:dyDescent="0.2">
      <c r="E9568" s="95"/>
      <c r="F9568" s="95"/>
      <c r="G9568" s="95"/>
      <c r="H9568" s="95"/>
    </row>
    <row r="9569" spans="5:8" x14ac:dyDescent="0.2">
      <c r="E9569" s="95"/>
      <c r="F9569" s="95"/>
      <c r="G9569" s="95"/>
      <c r="H9569" s="95"/>
    </row>
    <row r="9570" spans="5:8" x14ac:dyDescent="0.2">
      <c r="E9570" s="95"/>
      <c r="F9570" s="95"/>
      <c r="G9570" s="95"/>
      <c r="H9570" s="95"/>
    </row>
    <row r="9571" spans="5:8" x14ac:dyDescent="0.2">
      <c r="E9571" s="95"/>
      <c r="F9571" s="95"/>
      <c r="G9571" s="95"/>
      <c r="H9571" s="95"/>
    </row>
    <row r="9572" spans="5:8" x14ac:dyDescent="0.2">
      <c r="E9572" s="95"/>
      <c r="F9572" s="95"/>
      <c r="G9572" s="95"/>
      <c r="H9572" s="95"/>
    </row>
    <row r="9573" spans="5:8" x14ac:dyDescent="0.2">
      <c r="E9573" s="95"/>
      <c r="F9573" s="95"/>
      <c r="G9573" s="95"/>
      <c r="H9573" s="95"/>
    </row>
    <row r="9574" spans="5:8" x14ac:dyDescent="0.2">
      <c r="E9574" s="95"/>
      <c r="F9574" s="95"/>
      <c r="G9574" s="95"/>
      <c r="H9574" s="95"/>
    </row>
    <row r="9575" spans="5:8" x14ac:dyDescent="0.2">
      <c r="E9575" s="95"/>
      <c r="F9575" s="95"/>
      <c r="G9575" s="95"/>
      <c r="H9575" s="95"/>
    </row>
    <row r="9576" spans="5:8" x14ac:dyDescent="0.2">
      <c r="E9576" s="95"/>
      <c r="F9576" s="95"/>
      <c r="G9576" s="95"/>
      <c r="H9576" s="95"/>
    </row>
    <row r="9577" spans="5:8" x14ac:dyDescent="0.2">
      <c r="E9577" s="95"/>
      <c r="F9577" s="95"/>
      <c r="G9577" s="95"/>
      <c r="H9577" s="95"/>
    </row>
    <row r="9578" spans="5:8" x14ac:dyDescent="0.2">
      <c r="E9578" s="95"/>
      <c r="F9578" s="95"/>
      <c r="G9578" s="95"/>
      <c r="H9578" s="95"/>
    </row>
    <row r="9579" spans="5:8" x14ac:dyDescent="0.2">
      <c r="E9579" s="95"/>
      <c r="F9579" s="95"/>
      <c r="G9579" s="95"/>
      <c r="H9579" s="95"/>
    </row>
    <row r="9580" spans="5:8" x14ac:dyDescent="0.2">
      <c r="E9580" s="95"/>
      <c r="F9580" s="95"/>
      <c r="G9580" s="95"/>
      <c r="H9580" s="95"/>
    </row>
    <row r="9581" spans="5:8" x14ac:dyDescent="0.2">
      <c r="E9581" s="95"/>
      <c r="F9581" s="95"/>
      <c r="G9581" s="95"/>
      <c r="H9581" s="95"/>
    </row>
    <row r="9582" spans="5:8" x14ac:dyDescent="0.2">
      <c r="E9582" s="95"/>
      <c r="F9582" s="95"/>
      <c r="G9582" s="95"/>
      <c r="H9582" s="95"/>
    </row>
    <row r="9583" spans="5:8" x14ac:dyDescent="0.2">
      <c r="E9583" s="95"/>
      <c r="F9583" s="95"/>
      <c r="G9583" s="95"/>
      <c r="H9583" s="95"/>
    </row>
    <row r="9584" spans="5:8" x14ac:dyDescent="0.2">
      <c r="E9584" s="95"/>
      <c r="F9584" s="95"/>
      <c r="G9584" s="95"/>
      <c r="H9584" s="95"/>
    </row>
    <row r="9585" spans="5:8" x14ac:dyDescent="0.2">
      <c r="E9585" s="95"/>
      <c r="F9585" s="95"/>
      <c r="G9585" s="95"/>
      <c r="H9585" s="95"/>
    </row>
    <row r="9586" spans="5:8" x14ac:dyDescent="0.2">
      <c r="E9586" s="95"/>
      <c r="F9586" s="95"/>
      <c r="G9586" s="95"/>
      <c r="H9586" s="95"/>
    </row>
    <row r="9587" spans="5:8" x14ac:dyDescent="0.2">
      <c r="E9587" s="95"/>
      <c r="F9587" s="95"/>
      <c r="G9587" s="95"/>
      <c r="H9587" s="95"/>
    </row>
    <row r="9588" spans="5:8" x14ac:dyDescent="0.2">
      <c r="E9588" s="95"/>
      <c r="F9588" s="95"/>
      <c r="G9588" s="95"/>
      <c r="H9588" s="95"/>
    </row>
    <row r="9589" spans="5:8" x14ac:dyDescent="0.2">
      <c r="E9589" s="95"/>
      <c r="F9589" s="95"/>
      <c r="G9589" s="95"/>
      <c r="H9589" s="95"/>
    </row>
    <row r="9590" spans="5:8" x14ac:dyDescent="0.2">
      <c r="E9590" s="95"/>
      <c r="F9590" s="95"/>
      <c r="G9590" s="95"/>
      <c r="H9590" s="95"/>
    </row>
    <row r="9591" spans="5:8" x14ac:dyDescent="0.2">
      <c r="E9591" s="95"/>
      <c r="F9591" s="95"/>
      <c r="G9591" s="95"/>
      <c r="H9591" s="95"/>
    </row>
    <row r="9592" spans="5:8" x14ac:dyDescent="0.2">
      <c r="E9592" s="95"/>
      <c r="F9592" s="95"/>
      <c r="G9592" s="95"/>
      <c r="H9592" s="95"/>
    </row>
    <row r="9593" spans="5:8" x14ac:dyDescent="0.2">
      <c r="E9593" s="95"/>
      <c r="F9593" s="95"/>
      <c r="G9593" s="95"/>
      <c r="H9593" s="95"/>
    </row>
    <row r="9594" spans="5:8" x14ac:dyDescent="0.2">
      <c r="E9594" s="95"/>
      <c r="F9594" s="95"/>
      <c r="G9594" s="95"/>
      <c r="H9594" s="95"/>
    </row>
    <row r="9595" spans="5:8" x14ac:dyDescent="0.2">
      <c r="E9595" s="95"/>
      <c r="F9595" s="95"/>
      <c r="G9595" s="95"/>
      <c r="H9595" s="95"/>
    </row>
    <row r="9596" spans="5:8" x14ac:dyDescent="0.2">
      <c r="E9596" s="95"/>
      <c r="F9596" s="95"/>
      <c r="G9596" s="95"/>
      <c r="H9596" s="95"/>
    </row>
    <row r="9597" spans="5:8" x14ac:dyDescent="0.2">
      <c r="E9597" s="95"/>
      <c r="F9597" s="95"/>
      <c r="G9597" s="95"/>
      <c r="H9597" s="95"/>
    </row>
    <row r="9598" spans="5:8" x14ac:dyDescent="0.2">
      <c r="E9598" s="95"/>
      <c r="F9598" s="95"/>
      <c r="G9598" s="95"/>
      <c r="H9598" s="95"/>
    </row>
    <row r="9599" spans="5:8" x14ac:dyDescent="0.2">
      <c r="E9599" s="95"/>
      <c r="F9599" s="95"/>
      <c r="G9599" s="95"/>
      <c r="H9599" s="95"/>
    </row>
    <row r="9600" spans="5:8" x14ac:dyDescent="0.2">
      <c r="E9600" s="95"/>
      <c r="F9600" s="95"/>
      <c r="G9600" s="95"/>
      <c r="H9600" s="95"/>
    </row>
    <row r="9601" spans="5:8" x14ac:dyDescent="0.2">
      <c r="E9601" s="95"/>
      <c r="F9601" s="95"/>
      <c r="G9601" s="95"/>
      <c r="H9601" s="95"/>
    </row>
    <row r="9602" spans="5:8" x14ac:dyDescent="0.2">
      <c r="E9602" s="95"/>
      <c r="F9602" s="95"/>
      <c r="G9602" s="95"/>
      <c r="H9602" s="95"/>
    </row>
    <row r="9603" spans="5:8" x14ac:dyDescent="0.2">
      <c r="E9603" s="95"/>
      <c r="F9603" s="95"/>
      <c r="G9603" s="95"/>
      <c r="H9603" s="95"/>
    </row>
    <row r="9604" spans="5:8" x14ac:dyDescent="0.2">
      <c r="E9604" s="95"/>
      <c r="F9604" s="95"/>
      <c r="G9604" s="95"/>
      <c r="H9604" s="95"/>
    </row>
    <row r="9605" spans="5:8" x14ac:dyDescent="0.2">
      <c r="E9605" s="95"/>
      <c r="F9605" s="95"/>
      <c r="G9605" s="95"/>
      <c r="H9605" s="95"/>
    </row>
    <row r="9606" spans="5:8" x14ac:dyDescent="0.2">
      <c r="E9606" s="95"/>
      <c r="F9606" s="95"/>
      <c r="G9606" s="95"/>
      <c r="H9606" s="95"/>
    </row>
    <row r="9607" spans="5:8" x14ac:dyDescent="0.2">
      <c r="E9607" s="95"/>
      <c r="F9607" s="95"/>
      <c r="G9607" s="95"/>
      <c r="H9607" s="95"/>
    </row>
    <row r="9608" spans="5:8" x14ac:dyDescent="0.2">
      <c r="E9608" s="95"/>
      <c r="F9608" s="95"/>
      <c r="G9608" s="95"/>
      <c r="H9608" s="95"/>
    </row>
    <row r="9609" spans="5:8" x14ac:dyDescent="0.2">
      <c r="E9609" s="95"/>
      <c r="F9609" s="95"/>
      <c r="G9609" s="95"/>
      <c r="H9609" s="95"/>
    </row>
    <row r="9610" spans="5:8" x14ac:dyDescent="0.2">
      <c r="E9610" s="95"/>
      <c r="F9610" s="95"/>
      <c r="G9610" s="95"/>
      <c r="H9610" s="95"/>
    </row>
    <row r="9611" spans="5:8" x14ac:dyDescent="0.2">
      <c r="E9611" s="95"/>
      <c r="F9611" s="95"/>
      <c r="G9611" s="95"/>
      <c r="H9611" s="95"/>
    </row>
    <row r="9612" spans="5:8" x14ac:dyDescent="0.2">
      <c r="E9612" s="95"/>
      <c r="F9612" s="95"/>
      <c r="G9612" s="95"/>
      <c r="H9612" s="95"/>
    </row>
    <row r="9613" spans="5:8" x14ac:dyDescent="0.2">
      <c r="E9613" s="95"/>
      <c r="F9613" s="95"/>
      <c r="G9613" s="95"/>
      <c r="H9613" s="95"/>
    </row>
    <row r="9614" spans="5:8" x14ac:dyDescent="0.2">
      <c r="E9614" s="95"/>
      <c r="F9614" s="95"/>
      <c r="G9614" s="95"/>
      <c r="H9614" s="95"/>
    </row>
    <row r="9615" spans="5:8" x14ac:dyDescent="0.2">
      <c r="E9615" s="95"/>
      <c r="F9615" s="95"/>
      <c r="G9615" s="95"/>
      <c r="H9615" s="95"/>
    </row>
    <row r="9616" spans="5:8" x14ac:dyDescent="0.2">
      <c r="E9616" s="95"/>
      <c r="F9616" s="95"/>
      <c r="G9616" s="95"/>
      <c r="H9616" s="95"/>
    </row>
    <row r="9617" spans="5:8" x14ac:dyDescent="0.2">
      <c r="E9617" s="95"/>
      <c r="F9617" s="95"/>
      <c r="G9617" s="95"/>
      <c r="H9617" s="95"/>
    </row>
    <row r="9618" spans="5:8" x14ac:dyDescent="0.2">
      <c r="E9618" s="95"/>
      <c r="F9618" s="95"/>
      <c r="G9618" s="95"/>
      <c r="H9618" s="95"/>
    </row>
    <row r="9619" spans="5:8" x14ac:dyDescent="0.2">
      <c r="E9619" s="95"/>
      <c r="F9619" s="95"/>
      <c r="G9619" s="95"/>
      <c r="H9619" s="95"/>
    </row>
    <row r="9620" spans="5:8" x14ac:dyDescent="0.2">
      <c r="E9620" s="95"/>
      <c r="F9620" s="95"/>
      <c r="G9620" s="95"/>
      <c r="H9620" s="95"/>
    </row>
    <row r="9621" spans="5:8" x14ac:dyDescent="0.2">
      <c r="E9621" s="95"/>
      <c r="F9621" s="95"/>
      <c r="G9621" s="95"/>
      <c r="H9621" s="95"/>
    </row>
    <row r="9622" spans="5:8" x14ac:dyDescent="0.2">
      <c r="E9622" s="95"/>
      <c r="F9622" s="95"/>
      <c r="G9622" s="95"/>
      <c r="H9622" s="95"/>
    </row>
    <row r="9623" spans="5:8" x14ac:dyDescent="0.2">
      <c r="E9623" s="95"/>
      <c r="F9623" s="95"/>
      <c r="G9623" s="95"/>
      <c r="H9623" s="95"/>
    </row>
    <row r="9624" spans="5:8" x14ac:dyDescent="0.2">
      <c r="E9624" s="95"/>
      <c r="F9624" s="95"/>
      <c r="G9624" s="95"/>
      <c r="H9624" s="95"/>
    </row>
    <row r="9625" spans="5:8" x14ac:dyDescent="0.2">
      <c r="E9625" s="95"/>
      <c r="F9625" s="95"/>
      <c r="G9625" s="95"/>
      <c r="H9625" s="95"/>
    </row>
    <row r="9626" spans="5:8" x14ac:dyDescent="0.2">
      <c r="E9626" s="95"/>
      <c r="F9626" s="95"/>
      <c r="G9626" s="95"/>
      <c r="H9626" s="95"/>
    </row>
    <row r="9627" spans="5:8" x14ac:dyDescent="0.2">
      <c r="E9627" s="95"/>
      <c r="F9627" s="95"/>
      <c r="G9627" s="95"/>
      <c r="H9627" s="95"/>
    </row>
    <row r="9628" spans="5:8" x14ac:dyDescent="0.2">
      <c r="E9628" s="95"/>
      <c r="F9628" s="95"/>
      <c r="G9628" s="95"/>
      <c r="H9628" s="95"/>
    </row>
    <row r="9629" spans="5:8" x14ac:dyDescent="0.2">
      <c r="E9629" s="95"/>
      <c r="F9629" s="95"/>
      <c r="G9629" s="95"/>
      <c r="H9629" s="95"/>
    </row>
    <row r="9630" spans="5:8" x14ac:dyDescent="0.2">
      <c r="E9630" s="95"/>
      <c r="F9630" s="95"/>
      <c r="G9630" s="95"/>
      <c r="H9630" s="95"/>
    </row>
    <row r="9631" spans="5:8" x14ac:dyDescent="0.2">
      <c r="E9631" s="95"/>
      <c r="F9631" s="95"/>
      <c r="G9631" s="95"/>
      <c r="H9631" s="95"/>
    </row>
    <row r="9632" spans="5:8" x14ac:dyDescent="0.2">
      <c r="E9632" s="95"/>
      <c r="F9632" s="95"/>
      <c r="G9632" s="95"/>
      <c r="H9632" s="95"/>
    </row>
    <row r="9633" spans="5:8" x14ac:dyDescent="0.2">
      <c r="E9633" s="95"/>
      <c r="F9633" s="95"/>
      <c r="G9633" s="95"/>
      <c r="H9633" s="95"/>
    </row>
    <row r="9634" spans="5:8" x14ac:dyDescent="0.2">
      <c r="E9634" s="95"/>
      <c r="F9634" s="95"/>
      <c r="G9634" s="95"/>
      <c r="H9634" s="95"/>
    </row>
    <row r="9635" spans="5:8" x14ac:dyDescent="0.2">
      <c r="E9635" s="95"/>
      <c r="F9635" s="95"/>
      <c r="G9635" s="95"/>
      <c r="H9635" s="95"/>
    </row>
    <row r="9636" spans="5:8" x14ac:dyDescent="0.2">
      <c r="E9636" s="95"/>
      <c r="F9636" s="95"/>
      <c r="G9636" s="95"/>
      <c r="H9636" s="95"/>
    </row>
    <row r="9637" spans="5:8" x14ac:dyDescent="0.2">
      <c r="E9637" s="95"/>
      <c r="F9637" s="95"/>
      <c r="G9637" s="95"/>
      <c r="H9637" s="95"/>
    </row>
    <row r="9638" spans="5:8" x14ac:dyDescent="0.2">
      <c r="E9638" s="95"/>
      <c r="F9638" s="95"/>
      <c r="G9638" s="95"/>
      <c r="H9638" s="95"/>
    </row>
    <row r="9639" spans="5:8" x14ac:dyDescent="0.2">
      <c r="E9639" s="95"/>
      <c r="F9639" s="95"/>
      <c r="G9639" s="95"/>
      <c r="H9639" s="95"/>
    </row>
    <row r="9640" spans="5:8" x14ac:dyDescent="0.2">
      <c r="E9640" s="95"/>
      <c r="F9640" s="95"/>
      <c r="G9640" s="95"/>
      <c r="H9640" s="95"/>
    </row>
    <row r="9641" spans="5:8" x14ac:dyDescent="0.2">
      <c r="E9641" s="95"/>
      <c r="F9641" s="95"/>
      <c r="G9641" s="95"/>
      <c r="H9641" s="95"/>
    </row>
    <row r="9642" spans="5:8" x14ac:dyDescent="0.2">
      <c r="E9642" s="95"/>
      <c r="F9642" s="95"/>
      <c r="G9642" s="95"/>
      <c r="H9642" s="95"/>
    </row>
    <row r="9643" spans="5:8" x14ac:dyDescent="0.2">
      <c r="E9643" s="95"/>
      <c r="F9643" s="95"/>
      <c r="G9643" s="95"/>
      <c r="H9643" s="95"/>
    </row>
    <row r="9644" spans="5:8" x14ac:dyDescent="0.2">
      <c r="E9644" s="95"/>
      <c r="F9644" s="95"/>
      <c r="G9644" s="95"/>
      <c r="H9644" s="95"/>
    </row>
    <row r="9645" spans="5:8" x14ac:dyDescent="0.2">
      <c r="E9645" s="95"/>
      <c r="F9645" s="95"/>
      <c r="G9645" s="95"/>
      <c r="H9645" s="95"/>
    </row>
    <row r="9646" spans="5:8" x14ac:dyDescent="0.2">
      <c r="E9646" s="95"/>
      <c r="F9646" s="95"/>
      <c r="G9646" s="95"/>
      <c r="H9646" s="95"/>
    </row>
    <row r="9647" spans="5:8" x14ac:dyDescent="0.2">
      <c r="E9647" s="95"/>
      <c r="F9647" s="95"/>
      <c r="G9647" s="95"/>
      <c r="H9647" s="95"/>
    </row>
    <row r="9648" spans="5:8" x14ac:dyDescent="0.2">
      <c r="E9648" s="95"/>
      <c r="F9648" s="95"/>
      <c r="G9648" s="95"/>
      <c r="H9648" s="95"/>
    </row>
    <row r="9649" spans="5:8" x14ac:dyDescent="0.2">
      <c r="E9649" s="95"/>
      <c r="F9649" s="95"/>
      <c r="G9649" s="95"/>
      <c r="H9649" s="95"/>
    </row>
    <row r="9650" spans="5:8" x14ac:dyDescent="0.2">
      <c r="E9650" s="95"/>
      <c r="F9650" s="95"/>
      <c r="G9650" s="95"/>
      <c r="H9650" s="95"/>
    </row>
    <row r="9651" spans="5:8" x14ac:dyDescent="0.2">
      <c r="E9651" s="95"/>
      <c r="F9651" s="95"/>
      <c r="G9651" s="95"/>
      <c r="H9651" s="95"/>
    </row>
    <row r="9652" spans="5:8" x14ac:dyDescent="0.2">
      <c r="E9652" s="95"/>
      <c r="F9652" s="95"/>
      <c r="G9652" s="95"/>
      <c r="H9652" s="95"/>
    </row>
    <row r="9653" spans="5:8" x14ac:dyDescent="0.2">
      <c r="E9653" s="95"/>
      <c r="F9653" s="95"/>
      <c r="G9653" s="95"/>
      <c r="H9653" s="95"/>
    </row>
    <row r="9654" spans="5:8" x14ac:dyDescent="0.2">
      <c r="E9654" s="95"/>
      <c r="F9654" s="95"/>
      <c r="G9654" s="95"/>
      <c r="H9654" s="95"/>
    </row>
    <row r="9655" spans="5:8" x14ac:dyDescent="0.2">
      <c r="E9655" s="95"/>
      <c r="F9655" s="95"/>
      <c r="G9655" s="95"/>
      <c r="H9655" s="95"/>
    </row>
    <row r="9656" spans="5:8" x14ac:dyDescent="0.2">
      <c r="E9656" s="95"/>
      <c r="F9656" s="95"/>
      <c r="G9656" s="95"/>
      <c r="H9656" s="95"/>
    </row>
    <row r="9657" spans="5:8" x14ac:dyDescent="0.2">
      <c r="E9657" s="95"/>
      <c r="F9657" s="95"/>
      <c r="G9657" s="95"/>
      <c r="H9657" s="95"/>
    </row>
    <row r="9658" spans="5:8" x14ac:dyDescent="0.2">
      <c r="E9658" s="95"/>
      <c r="F9658" s="95"/>
      <c r="G9658" s="95"/>
      <c r="H9658" s="95"/>
    </row>
    <row r="9659" spans="5:8" x14ac:dyDescent="0.2">
      <c r="E9659" s="95"/>
      <c r="F9659" s="95"/>
      <c r="G9659" s="95"/>
      <c r="H9659" s="95"/>
    </row>
    <row r="9660" spans="5:8" x14ac:dyDescent="0.2">
      <c r="E9660" s="95"/>
      <c r="F9660" s="95"/>
      <c r="G9660" s="95"/>
      <c r="H9660" s="95"/>
    </row>
    <row r="9661" spans="5:8" x14ac:dyDescent="0.2">
      <c r="E9661" s="95"/>
      <c r="F9661" s="95"/>
      <c r="G9661" s="95"/>
      <c r="H9661" s="95"/>
    </row>
    <row r="9662" spans="5:8" x14ac:dyDescent="0.2">
      <c r="E9662" s="95"/>
      <c r="F9662" s="95"/>
      <c r="G9662" s="95"/>
      <c r="H9662" s="95"/>
    </row>
    <row r="9663" spans="5:8" x14ac:dyDescent="0.2">
      <c r="E9663" s="95"/>
      <c r="F9663" s="95"/>
      <c r="G9663" s="95"/>
      <c r="H9663" s="95"/>
    </row>
    <row r="9664" spans="5:8" x14ac:dyDescent="0.2">
      <c r="E9664" s="95"/>
      <c r="F9664" s="95"/>
      <c r="G9664" s="95"/>
      <c r="H9664" s="95"/>
    </row>
    <row r="9665" spans="5:8" x14ac:dyDescent="0.2">
      <c r="E9665" s="95"/>
      <c r="F9665" s="95"/>
      <c r="G9665" s="95"/>
      <c r="H9665" s="95"/>
    </row>
    <row r="9666" spans="5:8" x14ac:dyDescent="0.2">
      <c r="E9666" s="95"/>
      <c r="F9666" s="95"/>
      <c r="G9666" s="95"/>
      <c r="H9666" s="95"/>
    </row>
    <row r="9667" spans="5:8" x14ac:dyDescent="0.2">
      <c r="E9667" s="95"/>
      <c r="F9667" s="95"/>
      <c r="G9667" s="95"/>
      <c r="H9667" s="95"/>
    </row>
    <row r="9668" spans="5:8" x14ac:dyDescent="0.2">
      <c r="E9668" s="95"/>
      <c r="F9668" s="95"/>
      <c r="G9668" s="95"/>
      <c r="H9668" s="95"/>
    </row>
    <row r="9669" spans="5:8" x14ac:dyDescent="0.2">
      <c r="E9669" s="95"/>
      <c r="F9669" s="95"/>
      <c r="G9669" s="95"/>
      <c r="H9669" s="95"/>
    </row>
    <row r="9670" spans="5:8" x14ac:dyDescent="0.2">
      <c r="E9670" s="95"/>
      <c r="F9670" s="95"/>
      <c r="G9670" s="95"/>
      <c r="H9670" s="95"/>
    </row>
    <row r="9671" spans="5:8" x14ac:dyDescent="0.2">
      <c r="E9671" s="95"/>
      <c r="F9671" s="95"/>
      <c r="G9671" s="95"/>
      <c r="H9671" s="95"/>
    </row>
    <row r="9672" spans="5:8" x14ac:dyDescent="0.2">
      <c r="E9672" s="95"/>
      <c r="F9672" s="95"/>
      <c r="G9672" s="95"/>
      <c r="H9672" s="95"/>
    </row>
    <row r="9673" spans="5:8" x14ac:dyDescent="0.2">
      <c r="E9673" s="95"/>
      <c r="F9673" s="95"/>
      <c r="G9673" s="95"/>
      <c r="H9673" s="95"/>
    </row>
    <row r="9674" spans="5:8" x14ac:dyDescent="0.2">
      <c r="E9674" s="95"/>
      <c r="F9674" s="95"/>
      <c r="G9674" s="95"/>
      <c r="H9674" s="95"/>
    </row>
    <row r="9675" spans="5:8" x14ac:dyDescent="0.2">
      <c r="E9675" s="95"/>
      <c r="F9675" s="95"/>
      <c r="G9675" s="95"/>
      <c r="H9675" s="95"/>
    </row>
    <row r="9676" spans="5:8" x14ac:dyDescent="0.2">
      <c r="E9676" s="95"/>
      <c r="F9676" s="95"/>
      <c r="G9676" s="95"/>
      <c r="H9676" s="95"/>
    </row>
    <row r="9677" spans="5:8" x14ac:dyDescent="0.2">
      <c r="E9677" s="95"/>
      <c r="F9677" s="95"/>
      <c r="G9677" s="95"/>
      <c r="H9677" s="95"/>
    </row>
    <row r="9678" spans="5:8" x14ac:dyDescent="0.2">
      <c r="E9678" s="95"/>
      <c r="F9678" s="95"/>
      <c r="G9678" s="95"/>
      <c r="H9678" s="95"/>
    </row>
    <row r="9679" spans="5:8" x14ac:dyDescent="0.2">
      <c r="E9679" s="95"/>
      <c r="F9679" s="95"/>
      <c r="G9679" s="95"/>
      <c r="H9679" s="95"/>
    </row>
    <row r="9680" spans="5:8" x14ac:dyDescent="0.2">
      <c r="E9680" s="95"/>
      <c r="F9680" s="95"/>
      <c r="G9680" s="95"/>
      <c r="H9680" s="95"/>
    </row>
    <row r="9681" spans="5:8" x14ac:dyDescent="0.2">
      <c r="E9681" s="95"/>
      <c r="F9681" s="95"/>
      <c r="G9681" s="95"/>
      <c r="H9681" s="95"/>
    </row>
    <row r="9682" spans="5:8" x14ac:dyDescent="0.2">
      <c r="E9682" s="95"/>
      <c r="F9682" s="95"/>
      <c r="G9682" s="95"/>
      <c r="H9682" s="95"/>
    </row>
    <row r="9683" spans="5:8" x14ac:dyDescent="0.2">
      <c r="E9683" s="95"/>
      <c r="F9683" s="95"/>
      <c r="G9683" s="95"/>
      <c r="H9683" s="95"/>
    </row>
    <row r="9684" spans="5:8" x14ac:dyDescent="0.2">
      <c r="E9684" s="95"/>
      <c r="F9684" s="95"/>
      <c r="G9684" s="95"/>
      <c r="H9684" s="95"/>
    </row>
    <row r="9685" spans="5:8" x14ac:dyDescent="0.2">
      <c r="E9685" s="95"/>
      <c r="F9685" s="95"/>
      <c r="G9685" s="95"/>
      <c r="H9685" s="95"/>
    </row>
    <row r="9686" spans="5:8" x14ac:dyDescent="0.2">
      <c r="E9686" s="95"/>
      <c r="F9686" s="95"/>
      <c r="G9686" s="95"/>
      <c r="H9686" s="95"/>
    </row>
    <row r="9687" spans="5:8" x14ac:dyDescent="0.2">
      <c r="E9687" s="95"/>
      <c r="F9687" s="95"/>
      <c r="G9687" s="95"/>
      <c r="H9687" s="95"/>
    </row>
    <row r="9688" spans="5:8" x14ac:dyDescent="0.2">
      <c r="E9688" s="95"/>
      <c r="F9688" s="95"/>
      <c r="G9688" s="95"/>
      <c r="H9688" s="95"/>
    </row>
    <row r="9689" spans="5:8" x14ac:dyDescent="0.2">
      <c r="E9689" s="95"/>
      <c r="F9689" s="95"/>
      <c r="G9689" s="95"/>
      <c r="H9689" s="95"/>
    </row>
    <row r="9690" spans="5:8" x14ac:dyDescent="0.2">
      <c r="E9690" s="95"/>
      <c r="F9690" s="95"/>
      <c r="G9690" s="95"/>
      <c r="H9690" s="95"/>
    </row>
    <row r="9691" spans="5:8" x14ac:dyDescent="0.2">
      <c r="E9691" s="95"/>
      <c r="F9691" s="95"/>
      <c r="G9691" s="95"/>
      <c r="H9691" s="95"/>
    </row>
    <row r="9692" spans="5:8" x14ac:dyDescent="0.2">
      <c r="E9692" s="95"/>
      <c r="F9692" s="95"/>
      <c r="G9692" s="95"/>
      <c r="H9692" s="95"/>
    </row>
    <row r="9693" spans="5:8" x14ac:dyDescent="0.2">
      <c r="E9693" s="95"/>
      <c r="F9693" s="95"/>
      <c r="G9693" s="95"/>
      <c r="H9693" s="95"/>
    </row>
    <row r="9694" spans="5:8" x14ac:dyDescent="0.2">
      <c r="E9694" s="95"/>
      <c r="F9694" s="95"/>
      <c r="G9694" s="95"/>
      <c r="H9694" s="95"/>
    </row>
    <row r="9695" spans="5:8" x14ac:dyDescent="0.2">
      <c r="E9695" s="95"/>
      <c r="F9695" s="95"/>
      <c r="G9695" s="95"/>
      <c r="H9695" s="95"/>
    </row>
    <row r="9696" spans="5:8" x14ac:dyDescent="0.2">
      <c r="E9696" s="95"/>
      <c r="F9696" s="95"/>
      <c r="G9696" s="95"/>
      <c r="H9696" s="95"/>
    </row>
    <row r="9697" spans="5:8" x14ac:dyDescent="0.2">
      <c r="E9697" s="95"/>
      <c r="F9697" s="95"/>
      <c r="G9697" s="95"/>
      <c r="H9697" s="95"/>
    </row>
    <row r="9698" spans="5:8" x14ac:dyDescent="0.2">
      <c r="E9698" s="95"/>
      <c r="F9698" s="95"/>
      <c r="G9698" s="95"/>
      <c r="H9698" s="95"/>
    </row>
    <row r="9699" spans="5:8" x14ac:dyDescent="0.2">
      <c r="E9699" s="95"/>
      <c r="F9699" s="95"/>
      <c r="G9699" s="95"/>
      <c r="H9699" s="95"/>
    </row>
    <row r="9700" spans="5:8" x14ac:dyDescent="0.2">
      <c r="E9700" s="95"/>
      <c r="F9700" s="95"/>
      <c r="G9700" s="95"/>
      <c r="H9700" s="95"/>
    </row>
    <row r="9701" spans="5:8" x14ac:dyDescent="0.2">
      <c r="E9701" s="95"/>
      <c r="F9701" s="95"/>
      <c r="G9701" s="95"/>
      <c r="H9701" s="95"/>
    </row>
    <row r="9702" spans="5:8" x14ac:dyDescent="0.2">
      <c r="E9702" s="95"/>
      <c r="F9702" s="95"/>
      <c r="G9702" s="95"/>
      <c r="H9702" s="95"/>
    </row>
    <row r="9703" spans="5:8" x14ac:dyDescent="0.2">
      <c r="E9703" s="95"/>
      <c r="F9703" s="95"/>
      <c r="G9703" s="95"/>
      <c r="H9703" s="95"/>
    </row>
    <row r="9704" spans="5:8" x14ac:dyDescent="0.2">
      <c r="E9704" s="95"/>
      <c r="F9704" s="95"/>
      <c r="G9704" s="95"/>
      <c r="H9704" s="95"/>
    </row>
    <row r="9705" spans="5:8" x14ac:dyDescent="0.2">
      <c r="E9705" s="95"/>
      <c r="F9705" s="95"/>
      <c r="G9705" s="95"/>
      <c r="H9705" s="95"/>
    </row>
    <row r="9706" spans="5:8" x14ac:dyDescent="0.2">
      <c r="E9706" s="95"/>
      <c r="F9706" s="95"/>
      <c r="G9706" s="95"/>
      <c r="H9706" s="95"/>
    </row>
    <row r="9707" spans="5:8" x14ac:dyDescent="0.2">
      <c r="E9707" s="95"/>
      <c r="F9707" s="95"/>
      <c r="G9707" s="95"/>
      <c r="H9707" s="95"/>
    </row>
    <row r="9708" spans="5:8" x14ac:dyDescent="0.2">
      <c r="E9708" s="95"/>
      <c r="F9708" s="95"/>
      <c r="G9708" s="95"/>
      <c r="H9708" s="95"/>
    </row>
    <row r="9709" spans="5:8" x14ac:dyDescent="0.2">
      <c r="E9709" s="95"/>
      <c r="F9709" s="95"/>
      <c r="G9709" s="95"/>
      <c r="H9709" s="95"/>
    </row>
    <row r="9710" spans="5:8" x14ac:dyDescent="0.2">
      <c r="E9710" s="95"/>
      <c r="F9710" s="95"/>
      <c r="G9710" s="95"/>
      <c r="H9710" s="95"/>
    </row>
    <row r="9711" spans="5:8" x14ac:dyDescent="0.2">
      <c r="E9711" s="95"/>
      <c r="F9711" s="95"/>
      <c r="G9711" s="95"/>
      <c r="H9711" s="95"/>
    </row>
    <row r="9712" spans="5:8" x14ac:dyDescent="0.2">
      <c r="E9712" s="95"/>
      <c r="F9712" s="95"/>
      <c r="G9712" s="95"/>
      <c r="H9712" s="95"/>
    </row>
    <row r="9713" spans="5:8" x14ac:dyDescent="0.2">
      <c r="E9713" s="95"/>
      <c r="F9713" s="95"/>
      <c r="G9713" s="95"/>
      <c r="H9713" s="95"/>
    </row>
    <row r="9714" spans="5:8" x14ac:dyDescent="0.2">
      <c r="E9714" s="95"/>
      <c r="F9714" s="95"/>
      <c r="G9714" s="95"/>
      <c r="H9714" s="95"/>
    </row>
    <row r="9715" spans="5:8" x14ac:dyDescent="0.2">
      <c r="E9715" s="95"/>
      <c r="F9715" s="95"/>
      <c r="G9715" s="95"/>
      <c r="H9715" s="95"/>
    </row>
    <row r="9716" spans="5:8" x14ac:dyDescent="0.2">
      <c r="E9716" s="95"/>
      <c r="F9716" s="95"/>
      <c r="G9716" s="95"/>
      <c r="H9716" s="95"/>
    </row>
    <row r="9717" spans="5:8" x14ac:dyDescent="0.2">
      <c r="E9717" s="95"/>
      <c r="F9717" s="95"/>
      <c r="G9717" s="95"/>
      <c r="H9717" s="95"/>
    </row>
    <row r="9718" spans="5:8" x14ac:dyDescent="0.2">
      <c r="E9718" s="95"/>
      <c r="F9718" s="95"/>
      <c r="G9718" s="95"/>
      <c r="H9718" s="95"/>
    </row>
    <row r="9719" spans="5:8" x14ac:dyDescent="0.2">
      <c r="E9719" s="95"/>
      <c r="F9719" s="95"/>
      <c r="G9719" s="95"/>
      <c r="H9719" s="95"/>
    </row>
    <row r="9720" spans="5:8" x14ac:dyDescent="0.2">
      <c r="E9720" s="95"/>
      <c r="F9720" s="95"/>
      <c r="G9720" s="95"/>
      <c r="H9720" s="95"/>
    </row>
    <row r="9721" spans="5:8" x14ac:dyDescent="0.2">
      <c r="E9721" s="95"/>
      <c r="F9721" s="95"/>
      <c r="G9721" s="95"/>
      <c r="H9721" s="95"/>
    </row>
    <row r="9722" spans="5:8" x14ac:dyDescent="0.2">
      <c r="E9722" s="95"/>
      <c r="F9722" s="95"/>
      <c r="G9722" s="95"/>
      <c r="H9722" s="95"/>
    </row>
    <row r="9723" spans="5:8" x14ac:dyDescent="0.2">
      <c r="E9723" s="95"/>
      <c r="F9723" s="95"/>
      <c r="G9723" s="95"/>
      <c r="H9723" s="95"/>
    </row>
    <row r="9724" spans="5:8" x14ac:dyDescent="0.2">
      <c r="E9724" s="95"/>
      <c r="F9724" s="95"/>
      <c r="G9724" s="95"/>
      <c r="H9724" s="95"/>
    </row>
    <row r="9725" spans="5:8" x14ac:dyDescent="0.2">
      <c r="E9725" s="95"/>
      <c r="F9725" s="95"/>
      <c r="G9725" s="95"/>
      <c r="H9725" s="95"/>
    </row>
    <row r="9726" spans="5:8" x14ac:dyDescent="0.2">
      <c r="E9726" s="95"/>
      <c r="F9726" s="95"/>
      <c r="G9726" s="95"/>
      <c r="H9726" s="95"/>
    </row>
    <row r="9727" spans="5:8" x14ac:dyDescent="0.2">
      <c r="E9727" s="95"/>
      <c r="F9727" s="95"/>
      <c r="G9727" s="95"/>
      <c r="H9727" s="95"/>
    </row>
    <row r="9728" spans="5:8" x14ac:dyDescent="0.2">
      <c r="E9728" s="95"/>
      <c r="F9728" s="95"/>
      <c r="G9728" s="95"/>
      <c r="H9728" s="95"/>
    </row>
    <row r="9729" spans="5:8" x14ac:dyDescent="0.2">
      <c r="E9729" s="95"/>
      <c r="F9729" s="95"/>
      <c r="G9729" s="95"/>
      <c r="H9729" s="95"/>
    </row>
    <row r="9730" spans="5:8" x14ac:dyDescent="0.2">
      <c r="E9730" s="95"/>
      <c r="F9730" s="95"/>
      <c r="G9730" s="95"/>
      <c r="H9730" s="95"/>
    </row>
    <row r="9731" spans="5:8" x14ac:dyDescent="0.2">
      <c r="E9731" s="95"/>
      <c r="F9731" s="95"/>
      <c r="G9731" s="95"/>
      <c r="H9731" s="95"/>
    </row>
    <row r="9732" spans="5:8" x14ac:dyDescent="0.2">
      <c r="E9732" s="95"/>
      <c r="F9732" s="95"/>
      <c r="G9732" s="95"/>
      <c r="H9732" s="95"/>
    </row>
    <row r="9733" spans="5:8" x14ac:dyDescent="0.2">
      <c r="E9733" s="95"/>
      <c r="F9733" s="95"/>
      <c r="G9733" s="95"/>
      <c r="H9733" s="95"/>
    </row>
    <row r="9734" spans="5:8" x14ac:dyDescent="0.2">
      <c r="E9734" s="95"/>
      <c r="F9734" s="95"/>
      <c r="G9734" s="95"/>
      <c r="H9734" s="95"/>
    </row>
    <row r="9735" spans="5:8" x14ac:dyDescent="0.2">
      <c r="E9735" s="95"/>
      <c r="F9735" s="95"/>
      <c r="G9735" s="95"/>
      <c r="H9735" s="95"/>
    </row>
    <row r="9736" spans="5:8" x14ac:dyDescent="0.2">
      <c r="E9736" s="95"/>
      <c r="F9736" s="95"/>
      <c r="G9736" s="95"/>
      <c r="H9736" s="95"/>
    </row>
    <row r="9737" spans="5:8" x14ac:dyDescent="0.2">
      <c r="E9737" s="95"/>
      <c r="F9737" s="95"/>
      <c r="G9737" s="95"/>
      <c r="H9737" s="95"/>
    </row>
    <row r="9738" spans="5:8" x14ac:dyDescent="0.2">
      <c r="E9738" s="95"/>
      <c r="F9738" s="95"/>
      <c r="G9738" s="95"/>
      <c r="H9738" s="95"/>
    </row>
    <row r="9739" spans="5:8" x14ac:dyDescent="0.2">
      <c r="E9739" s="95"/>
      <c r="F9739" s="95"/>
      <c r="G9739" s="95"/>
      <c r="H9739" s="95"/>
    </row>
    <row r="9740" spans="5:8" x14ac:dyDescent="0.2">
      <c r="E9740" s="95"/>
      <c r="F9740" s="95"/>
      <c r="G9740" s="95"/>
      <c r="H9740" s="95"/>
    </row>
    <row r="9741" spans="5:8" x14ac:dyDescent="0.2">
      <c r="E9741" s="95"/>
      <c r="F9741" s="95"/>
      <c r="G9741" s="95"/>
      <c r="H9741" s="95"/>
    </row>
    <row r="9742" spans="5:8" x14ac:dyDescent="0.2">
      <c r="E9742" s="95"/>
      <c r="F9742" s="95"/>
      <c r="G9742" s="95"/>
      <c r="H9742" s="95"/>
    </row>
    <row r="9743" spans="5:8" x14ac:dyDescent="0.2">
      <c r="E9743" s="95"/>
      <c r="F9743" s="95"/>
      <c r="G9743" s="95"/>
      <c r="H9743" s="95"/>
    </row>
    <row r="9744" spans="5:8" x14ac:dyDescent="0.2">
      <c r="E9744" s="95"/>
      <c r="F9744" s="95"/>
      <c r="G9744" s="95"/>
      <c r="H9744" s="95"/>
    </row>
    <row r="9745" spans="5:8" x14ac:dyDescent="0.2">
      <c r="E9745" s="95"/>
      <c r="F9745" s="95"/>
      <c r="G9745" s="95"/>
      <c r="H9745" s="95"/>
    </row>
    <row r="9746" spans="5:8" x14ac:dyDescent="0.2">
      <c r="E9746" s="95"/>
      <c r="F9746" s="95"/>
      <c r="G9746" s="95"/>
      <c r="H9746" s="95"/>
    </row>
    <row r="9747" spans="5:8" x14ac:dyDescent="0.2">
      <c r="E9747" s="95"/>
      <c r="F9747" s="95"/>
      <c r="G9747" s="95"/>
      <c r="H9747" s="95"/>
    </row>
    <row r="9748" spans="5:8" x14ac:dyDescent="0.2">
      <c r="E9748" s="95"/>
      <c r="F9748" s="95"/>
      <c r="G9748" s="95"/>
      <c r="H9748" s="95"/>
    </row>
    <row r="9749" spans="5:8" x14ac:dyDescent="0.2">
      <c r="E9749" s="95"/>
      <c r="F9749" s="95"/>
      <c r="G9749" s="95"/>
      <c r="H9749" s="95"/>
    </row>
    <row r="9750" spans="5:8" x14ac:dyDescent="0.2">
      <c r="E9750" s="95"/>
      <c r="F9750" s="95"/>
      <c r="G9750" s="95"/>
      <c r="H9750" s="95"/>
    </row>
    <row r="9751" spans="5:8" x14ac:dyDescent="0.2">
      <c r="E9751" s="95"/>
      <c r="F9751" s="95"/>
      <c r="G9751" s="95"/>
      <c r="H9751" s="95"/>
    </row>
    <row r="9752" spans="5:8" x14ac:dyDescent="0.2">
      <c r="E9752" s="95"/>
      <c r="F9752" s="95"/>
      <c r="G9752" s="95"/>
      <c r="H9752" s="95"/>
    </row>
    <row r="9753" spans="5:8" x14ac:dyDescent="0.2">
      <c r="E9753" s="95"/>
      <c r="F9753" s="95"/>
      <c r="G9753" s="95"/>
      <c r="H9753" s="95"/>
    </row>
    <row r="9754" spans="5:8" x14ac:dyDescent="0.2">
      <c r="E9754" s="95"/>
      <c r="F9754" s="95"/>
      <c r="G9754" s="95"/>
      <c r="H9754" s="95"/>
    </row>
    <row r="9755" spans="5:8" x14ac:dyDescent="0.2">
      <c r="E9755" s="95"/>
      <c r="F9755" s="95"/>
      <c r="G9755" s="95"/>
      <c r="H9755" s="95"/>
    </row>
    <row r="9756" spans="5:8" x14ac:dyDescent="0.2">
      <c r="E9756" s="95"/>
      <c r="F9756" s="95"/>
      <c r="G9756" s="95"/>
      <c r="H9756" s="95"/>
    </row>
    <row r="9757" spans="5:8" x14ac:dyDescent="0.2">
      <c r="E9757" s="95"/>
      <c r="F9757" s="95"/>
      <c r="G9757" s="95"/>
      <c r="H9757" s="95"/>
    </row>
    <row r="9758" spans="5:8" x14ac:dyDescent="0.2">
      <c r="E9758" s="95"/>
      <c r="F9758" s="95"/>
      <c r="G9758" s="95"/>
      <c r="H9758" s="95"/>
    </row>
    <row r="9759" spans="5:8" x14ac:dyDescent="0.2">
      <c r="E9759" s="95"/>
      <c r="F9759" s="95"/>
      <c r="G9759" s="95"/>
      <c r="H9759" s="95"/>
    </row>
    <row r="9760" spans="5:8" x14ac:dyDescent="0.2">
      <c r="E9760" s="95"/>
      <c r="F9760" s="95"/>
      <c r="G9760" s="95"/>
      <c r="H9760" s="95"/>
    </row>
    <row r="9761" spans="5:8" x14ac:dyDescent="0.2">
      <c r="E9761" s="95"/>
      <c r="F9761" s="95"/>
      <c r="G9761" s="95"/>
      <c r="H9761" s="95"/>
    </row>
    <row r="9762" spans="5:8" x14ac:dyDescent="0.2">
      <c r="E9762" s="95"/>
      <c r="F9762" s="95"/>
      <c r="G9762" s="95"/>
      <c r="H9762" s="95"/>
    </row>
    <row r="9763" spans="5:8" x14ac:dyDescent="0.2">
      <c r="E9763" s="95"/>
      <c r="F9763" s="95"/>
      <c r="G9763" s="95"/>
      <c r="H9763" s="95"/>
    </row>
    <row r="9764" spans="5:8" x14ac:dyDescent="0.2">
      <c r="E9764" s="95"/>
      <c r="F9764" s="95"/>
      <c r="G9764" s="95"/>
      <c r="H9764" s="95"/>
    </row>
    <row r="9765" spans="5:8" x14ac:dyDescent="0.2">
      <c r="E9765" s="95"/>
      <c r="F9765" s="95"/>
      <c r="G9765" s="95"/>
      <c r="H9765" s="95"/>
    </row>
    <row r="9766" spans="5:8" x14ac:dyDescent="0.2">
      <c r="E9766" s="95"/>
      <c r="F9766" s="95"/>
      <c r="G9766" s="95"/>
      <c r="H9766" s="95"/>
    </row>
    <row r="9767" spans="5:8" x14ac:dyDescent="0.2">
      <c r="E9767" s="95"/>
      <c r="F9767" s="95"/>
      <c r="G9767" s="95"/>
      <c r="H9767" s="95"/>
    </row>
    <row r="9768" spans="5:8" x14ac:dyDescent="0.2">
      <c r="E9768" s="95"/>
      <c r="F9768" s="95"/>
      <c r="G9768" s="95"/>
      <c r="H9768" s="95"/>
    </row>
    <row r="9769" spans="5:8" x14ac:dyDescent="0.2">
      <c r="E9769" s="95"/>
      <c r="F9769" s="95"/>
      <c r="G9769" s="95"/>
      <c r="H9769" s="95"/>
    </row>
    <row r="9770" spans="5:8" x14ac:dyDescent="0.2">
      <c r="E9770" s="95"/>
      <c r="F9770" s="95"/>
      <c r="G9770" s="95"/>
      <c r="H9770" s="95"/>
    </row>
    <row r="9771" spans="5:8" x14ac:dyDescent="0.2">
      <c r="E9771" s="95"/>
      <c r="F9771" s="95"/>
      <c r="G9771" s="95"/>
      <c r="H9771" s="95"/>
    </row>
    <row r="9772" spans="5:8" x14ac:dyDescent="0.2">
      <c r="E9772" s="95"/>
      <c r="F9772" s="95"/>
      <c r="G9772" s="95"/>
      <c r="H9772" s="95"/>
    </row>
    <row r="9773" spans="5:8" x14ac:dyDescent="0.2">
      <c r="E9773" s="95"/>
      <c r="F9773" s="95"/>
      <c r="G9773" s="95"/>
      <c r="H9773" s="95"/>
    </row>
    <row r="9774" spans="5:8" x14ac:dyDescent="0.2">
      <c r="E9774" s="95"/>
      <c r="F9774" s="95"/>
      <c r="G9774" s="95"/>
      <c r="H9774" s="95"/>
    </row>
    <row r="9775" spans="5:8" x14ac:dyDescent="0.2">
      <c r="E9775" s="95"/>
      <c r="F9775" s="95"/>
      <c r="G9775" s="95"/>
      <c r="H9775" s="95"/>
    </row>
    <row r="9776" spans="5:8" x14ac:dyDescent="0.2">
      <c r="E9776" s="95"/>
      <c r="F9776" s="95"/>
      <c r="G9776" s="95"/>
      <c r="H9776" s="95"/>
    </row>
    <row r="9777" spans="5:8" x14ac:dyDescent="0.2">
      <c r="E9777" s="95"/>
      <c r="F9777" s="95"/>
      <c r="G9777" s="95"/>
      <c r="H9777" s="95"/>
    </row>
    <row r="9778" spans="5:8" x14ac:dyDescent="0.2">
      <c r="E9778" s="95"/>
      <c r="F9778" s="95"/>
      <c r="G9778" s="95"/>
      <c r="H9778" s="95"/>
    </row>
    <row r="9779" spans="5:8" x14ac:dyDescent="0.2">
      <c r="E9779" s="95"/>
      <c r="F9779" s="95"/>
      <c r="G9779" s="95"/>
      <c r="H9779" s="95"/>
    </row>
    <row r="9780" spans="5:8" x14ac:dyDescent="0.2">
      <c r="E9780" s="95"/>
      <c r="F9780" s="95"/>
      <c r="G9780" s="95"/>
      <c r="H9780" s="95"/>
    </row>
    <row r="9781" spans="5:8" x14ac:dyDescent="0.2">
      <c r="E9781" s="95"/>
      <c r="F9781" s="95"/>
      <c r="G9781" s="95"/>
      <c r="H9781" s="95"/>
    </row>
    <row r="9782" spans="5:8" x14ac:dyDescent="0.2">
      <c r="E9782" s="95"/>
      <c r="F9782" s="95"/>
      <c r="G9782" s="95"/>
      <c r="H9782" s="95"/>
    </row>
    <row r="9783" spans="5:8" x14ac:dyDescent="0.2">
      <c r="E9783" s="95"/>
      <c r="F9783" s="95"/>
      <c r="G9783" s="95"/>
      <c r="H9783" s="95"/>
    </row>
    <row r="9784" spans="5:8" x14ac:dyDescent="0.2">
      <c r="E9784" s="95"/>
      <c r="F9784" s="95"/>
      <c r="G9784" s="95"/>
      <c r="H9784" s="95"/>
    </row>
    <row r="9785" spans="5:8" x14ac:dyDescent="0.2">
      <c r="E9785" s="95"/>
      <c r="F9785" s="95"/>
      <c r="G9785" s="95"/>
      <c r="H9785" s="95"/>
    </row>
    <row r="9786" spans="5:8" x14ac:dyDescent="0.2">
      <c r="E9786" s="95"/>
      <c r="F9786" s="95"/>
      <c r="G9786" s="95"/>
      <c r="H9786" s="95"/>
    </row>
    <row r="9787" spans="5:8" x14ac:dyDescent="0.2">
      <c r="E9787" s="95"/>
      <c r="F9787" s="95"/>
      <c r="G9787" s="95"/>
      <c r="H9787" s="95"/>
    </row>
    <row r="9788" spans="5:8" x14ac:dyDescent="0.2">
      <c r="E9788" s="95"/>
      <c r="F9788" s="95"/>
      <c r="G9788" s="95"/>
      <c r="H9788" s="95"/>
    </row>
    <row r="9789" spans="5:8" x14ac:dyDescent="0.2">
      <c r="E9789" s="95"/>
      <c r="F9789" s="95"/>
      <c r="G9789" s="95"/>
      <c r="H9789" s="95"/>
    </row>
    <row r="9790" spans="5:8" x14ac:dyDescent="0.2">
      <c r="E9790" s="95"/>
      <c r="F9790" s="95"/>
      <c r="G9790" s="95"/>
      <c r="H9790" s="95"/>
    </row>
    <row r="9791" spans="5:8" x14ac:dyDescent="0.2">
      <c r="E9791" s="95"/>
      <c r="F9791" s="95"/>
      <c r="G9791" s="95"/>
      <c r="H9791" s="95"/>
    </row>
    <row r="9792" spans="5:8" x14ac:dyDescent="0.2">
      <c r="E9792" s="95"/>
      <c r="F9792" s="95"/>
      <c r="G9792" s="95"/>
      <c r="H9792" s="95"/>
    </row>
    <row r="9793" spans="5:8" x14ac:dyDescent="0.2">
      <c r="E9793" s="95"/>
      <c r="F9793" s="95"/>
      <c r="G9793" s="95"/>
      <c r="H9793" s="95"/>
    </row>
    <row r="9794" spans="5:8" x14ac:dyDescent="0.2">
      <c r="E9794" s="95"/>
      <c r="F9794" s="95"/>
      <c r="G9794" s="95"/>
      <c r="H9794" s="95"/>
    </row>
    <row r="9795" spans="5:8" x14ac:dyDescent="0.2">
      <c r="E9795" s="95"/>
      <c r="F9795" s="95"/>
      <c r="G9795" s="95"/>
      <c r="H9795" s="95"/>
    </row>
    <row r="9796" spans="5:8" x14ac:dyDescent="0.2">
      <c r="E9796" s="95"/>
      <c r="F9796" s="95"/>
      <c r="G9796" s="95"/>
      <c r="H9796" s="95"/>
    </row>
    <row r="9797" spans="5:8" x14ac:dyDescent="0.2">
      <c r="E9797" s="95"/>
      <c r="F9797" s="95"/>
      <c r="G9797" s="95"/>
      <c r="H9797" s="95"/>
    </row>
    <row r="9798" spans="5:8" x14ac:dyDescent="0.2">
      <c r="E9798" s="95"/>
      <c r="F9798" s="95"/>
      <c r="G9798" s="95"/>
      <c r="H9798" s="95"/>
    </row>
    <row r="9799" spans="5:8" x14ac:dyDescent="0.2">
      <c r="E9799" s="95"/>
      <c r="F9799" s="95"/>
      <c r="G9799" s="95"/>
      <c r="H9799" s="95"/>
    </row>
    <row r="9800" spans="5:8" x14ac:dyDescent="0.2">
      <c r="E9800" s="95"/>
      <c r="F9800" s="95"/>
      <c r="G9800" s="95"/>
      <c r="H9800" s="95"/>
    </row>
    <row r="9801" spans="5:8" x14ac:dyDescent="0.2">
      <c r="E9801" s="95"/>
      <c r="F9801" s="95"/>
      <c r="G9801" s="95"/>
      <c r="H9801" s="95"/>
    </row>
    <row r="9802" spans="5:8" x14ac:dyDescent="0.2">
      <c r="E9802" s="95"/>
      <c r="F9802" s="95"/>
      <c r="G9802" s="95"/>
      <c r="H9802" s="95"/>
    </row>
    <row r="9803" spans="5:8" x14ac:dyDescent="0.2">
      <c r="E9803" s="95"/>
      <c r="F9803" s="95"/>
      <c r="G9803" s="95"/>
      <c r="H9803" s="95"/>
    </row>
    <row r="9804" spans="5:8" x14ac:dyDescent="0.2">
      <c r="E9804" s="95"/>
      <c r="F9804" s="95"/>
      <c r="G9804" s="95"/>
      <c r="H9804" s="95"/>
    </row>
    <row r="9805" spans="5:8" x14ac:dyDescent="0.2">
      <c r="E9805" s="95"/>
      <c r="F9805" s="95"/>
      <c r="G9805" s="95"/>
      <c r="H9805" s="95"/>
    </row>
    <row r="9806" spans="5:8" x14ac:dyDescent="0.2">
      <c r="E9806" s="95"/>
      <c r="F9806" s="95"/>
      <c r="G9806" s="95"/>
      <c r="H9806" s="95"/>
    </row>
    <row r="9807" spans="5:8" x14ac:dyDescent="0.2">
      <c r="E9807" s="95"/>
      <c r="F9807" s="95"/>
      <c r="G9807" s="95"/>
      <c r="H9807" s="95"/>
    </row>
    <row r="9808" spans="5:8" x14ac:dyDescent="0.2">
      <c r="E9808" s="95"/>
      <c r="F9808" s="95"/>
      <c r="G9808" s="95"/>
      <c r="H9808" s="95"/>
    </row>
    <row r="9809" spans="5:8" x14ac:dyDescent="0.2">
      <c r="E9809" s="95"/>
      <c r="F9809" s="95"/>
      <c r="G9809" s="95"/>
      <c r="H9809" s="95"/>
    </row>
    <row r="9810" spans="5:8" x14ac:dyDescent="0.2">
      <c r="E9810" s="95"/>
      <c r="F9810" s="95"/>
      <c r="G9810" s="95"/>
      <c r="H9810" s="95"/>
    </row>
    <row r="9811" spans="5:8" x14ac:dyDescent="0.2">
      <c r="E9811" s="95"/>
      <c r="F9811" s="95"/>
      <c r="G9811" s="95"/>
      <c r="H9811" s="95"/>
    </row>
    <row r="9812" spans="5:8" x14ac:dyDescent="0.2">
      <c r="E9812" s="95"/>
      <c r="F9812" s="95"/>
      <c r="G9812" s="95"/>
      <c r="H9812" s="95"/>
    </row>
    <row r="9813" spans="5:8" x14ac:dyDescent="0.2">
      <c r="E9813" s="95"/>
      <c r="F9813" s="95"/>
      <c r="G9813" s="95"/>
      <c r="H9813" s="95"/>
    </row>
    <row r="9814" spans="5:8" x14ac:dyDescent="0.2">
      <c r="E9814" s="95"/>
      <c r="F9814" s="95"/>
      <c r="G9814" s="95"/>
      <c r="H9814" s="95"/>
    </row>
    <row r="9815" spans="5:8" x14ac:dyDescent="0.2">
      <c r="E9815" s="95"/>
      <c r="F9815" s="95"/>
      <c r="G9815" s="95"/>
      <c r="H9815" s="95"/>
    </row>
    <row r="9816" spans="5:8" x14ac:dyDescent="0.2">
      <c r="E9816" s="95"/>
      <c r="F9816" s="95"/>
      <c r="G9816" s="95"/>
      <c r="H9816" s="95"/>
    </row>
    <row r="9817" spans="5:8" x14ac:dyDescent="0.2">
      <c r="E9817" s="95"/>
      <c r="F9817" s="95"/>
      <c r="G9817" s="95"/>
      <c r="H9817" s="95"/>
    </row>
    <row r="9818" spans="5:8" x14ac:dyDescent="0.2">
      <c r="E9818" s="95"/>
      <c r="F9818" s="95"/>
      <c r="G9818" s="95"/>
      <c r="H9818" s="95"/>
    </row>
    <row r="9819" spans="5:8" x14ac:dyDescent="0.2">
      <c r="E9819" s="95"/>
      <c r="F9819" s="95"/>
      <c r="G9819" s="95"/>
      <c r="H9819" s="95"/>
    </row>
    <row r="9820" spans="5:8" x14ac:dyDescent="0.2">
      <c r="E9820" s="95"/>
      <c r="F9820" s="95"/>
      <c r="G9820" s="95"/>
      <c r="H9820" s="95"/>
    </row>
    <row r="9821" spans="5:8" x14ac:dyDescent="0.2">
      <c r="E9821" s="95"/>
      <c r="F9821" s="95"/>
      <c r="G9821" s="95"/>
      <c r="H9821" s="95"/>
    </row>
    <row r="9822" spans="5:8" x14ac:dyDescent="0.2">
      <c r="E9822" s="95"/>
      <c r="F9822" s="95"/>
      <c r="G9822" s="95"/>
      <c r="H9822" s="95"/>
    </row>
    <row r="9823" spans="5:8" x14ac:dyDescent="0.2">
      <c r="E9823" s="95"/>
      <c r="F9823" s="95"/>
      <c r="G9823" s="95"/>
      <c r="H9823" s="95"/>
    </row>
    <row r="9824" spans="5:8" x14ac:dyDescent="0.2">
      <c r="E9824" s="95"/>
      <c r="F9824" s="95"/>
      <c r="G9824" s="95"/>
      <c r="H9824" s="95"/>
    </row>
    <row r="9825" spans="5:8" x14ac:dyDescent="0.2">
      <c r="E9825" s="95"/>
      <c r="F9825" s="95"/>
      <c r="G9825" s="95"/>
      <c r="H9825" s="95"/>
    </row>
    <row r="9826" spans="5:8" x14ac:dyDescent="0.2">
      <c r="E9826" s="95"/>
      <c r="F9826" s="95"/>
      <c r="G9826" s="95"/>
      <c r="H9826" s="95"/>
    </row>
    <row r="9827" spans="5:8" x14ac:dyDescent="0.2">
      <c r="E9827" s="95"/>
      <c r="F9827" s="95"/>
      <c r="G9827" s="95"/>
      <c r="H9827" s="95"/>
    </row>
    <row r="9828" spans="5:8" x14ac:dyDescent="0.2">
      <c r="E9828" s="95"/>
      <c r="F9828" s="95"/>
      <c r="G9828" s="95"/>
      <c r="H9828" s="95"/>
    </row>
    <row r="9829" spans="5:8" x14ac:dyDescent="0.2">
      <c r="E9829" s="95"/>
      <c r="F9829" s="95"/>
      <c r="G9829" s="95"/>
      <c r="H9829" s="95"/>
    </row>
    <row r="9830" spans="5:8" x14ac:dyDescent="0.2">
      <c r="E9830" s="95"/>
      <c r="F9830" s="95"/>
      <c r="G9830" s="95"/>
      <c r="H9830" s="95"/>
    </row>
    <row r="9831" spans="5:8" x14ac:dyDescent="0.2">
      <c r="E9831" s="95"/>
      <c r="F9831" s="95"/>
      <c r="G9831" s="95"/>
      <c r="H9831" s="95"/>
    </row>
    <row r="9832" spans="5:8" x14ac:dyDescent="0.2">
      <c r="E9832" s="95"/>
      <c r="F9832" s="95"/>
      <c r="G9832" s="95"/>
      <c r="H9832" s="95"/>
    </row>
    <row r="9833" spans="5:8" x14ac:dyDescent="0.2">
      <c r="E9833" s="95"/>
      <c r="F9833" s="95"/>
      <c r="G9833" s="95"/>
      <c r="H9833" s="95"/>
    </row>
    <row r="9834" spans="5:8" x14ac:dyDescent="0.2">
      <c r="E9834" s="95"/>
      <c r="F9834" s="95"/>
      <c r="G9834" s="95"/>
      <c r="H9834" s="95"/>
    </row>
    <row r="9835" spans="5:8" x14ac:dyDescent="0.2">
      <c r="E9835" s="95"/>
      <c r="F9835" s="95"/>
      <c r="G9835" s="95"/>
      <c r="H9835" s="95"/>
    </row>
    <row r="9836" spans="5:8" x14ac:dyDescent="0.2">
      <c r="E9836" s="95"/>
      <c r="F9836" s="95"/>
      <c r="G9836" s="95"/>
      <c r="H9836" s="95"/>
    </row>
    <row r="9837" spans="5:8" x14ac:dyDescent="0.2">
      <c r="E9837" s="95"/>
      <c r="F9837" s="95"/>
      <c r="G9837" s="95"/>
      <c r="H9837" s="95"/>
    </row>
    <row r="9838" spans="5:8" x14ac:dyDescent="0.2">
      <c r="E9838" s="95"/>
      <c r="F9838" s="95"/>
      <c r="G9838" s="95"/>
      <c r="H9838" s="95"/>
    </row>
    <row r="9839" spans="5:8" x14ac:dyDescent="0.2">
      <c r="E9839" s="95"/>
      <c r="F9839" s="95"/>
      <c r="G9839" s="95"/>
      <c r="H9839" s="95"/>
    </row>
    <row r="9840" spans="5:8" x14ac:dyDescent="0.2">
      <c r="E9840" s="95"/>
      <c r="F9840" s="95"/>
      <c r="G9840" s="95"/>
      <c r="H9840" s="95"/>
    </row>
    <row r="9841" spans="5:8" x14ac:dyDescent="0.2">
      <c r="E9841" s="95"/>
      <c r="F9841" s="95"/>
      <c r="G9841" s="95"/>
      <c r="H9841" s="95"/>
    </row>
    <row r="9842" spans="5:8" x14ac:dyDescent="0.2">
      <c r="E9842" s="95"/>
      <c r="F9842" s="95"/>
      <c r="G9842" s="95"/>
      <c r="H9842" s="95"/>
    </row>
    <row r="9843" spans="5:8" x14ac:dyDescent="0.2">
      <c r="E9843" s="95"/>
      <c r="F9843" s="95"/>
      <c r="G9843" s="95"/>
      <c r="H9843" s="95"/>
    </row>
    <row r="9844" spans="5:8" x14ac:dyDescent="0.2">
      <c r="E9844" s="95"/>
      <c r="F9844" s="95"/>
      <c r="G9844" s="95"/>
      <c r="H9844" s="95"/>
    </row>
    <row r="9845" spans="5:8" x14ac:dyDescent="0.2">
      <c r="E9845" s="95"/>
      <c r="F9845" s="95"/>
      <c r="G9845" s="95"/>
      <c r="H9845" s="95"/>
    </row>
    <row r="9846" spans="5:8" x14ac:dyDescent="0.2">
      <c r="E9846" s="95"/>
      <c r="F9846" s="95"/>
      <c r="G9846" s="95"/>
      <c r="H9846" s="95"/>
    </row>
    <row r="9847" spans="5:8" x14ac:dyDescent="0.2">
      <c r="E9847" s="95"/>
      <c r="F9847" s="95"/>
      <c r="G9847" s="95"/>
      <c r="H9847" s="95"/>
    </row>
    <row r="9848" spans="5:8" x14ac:dyDescent="0.2">
      <c r="E9848" s="95"/>
      <c r="F9848" s="95"/>
      <c r="G9848" s="95"/>
      <c r="H9848" s="95"/>
    </row>
    <row r="9849" spans="5:8" x14ac:dyDescent="0.2">
      <c r="E9849" s="95"/>
      <c r="F9849" s="95"/>
      <c r="G9849" s="95"/>
      <c r="H9849" s="95"/>
    </row>
    <row r="9850" spans="5:8" x14ac:dyDescent="0.2">
      <c r="E9850" s="95"/>
      <c r="F9850" s="95"/>
      <c r="G9850" s="95"/>
      <c r="H9850" s="95"/>
    </row>
    <row r="9851" spans="5:8" x14ac:dyDescent="0.2">
      <c r="E9851" s="95"/>
      <c r="F9851" s="95"/>
      <c r="G9851" s="95"/>
      <c r="H9851" s="95"/>
    </row>
    <row r="9852" spans="5:8" x14ac:dyDescent="0.2">
      <c r="E9852" s="95"/>
      <c r="F9852" s="95"/>
      <c r="G9852" s="95"/>
      <c r="H9852" s="95"/>
    </row>
    <row r="9853" spans="5:8" x14ac:dyDescent="0.2">
      <c r="E9853" s="95"/>
      <c r="F9853" s="95"/>
      <c r="G9853" s="95"/>
      <c r="H9853" s="95"/>
    </row>
    <row r="9854" spans="5:8" x14ac:dyDescent="0.2">
      <c r="E9854" s="95"/>
      <c r="F9854" s="95"/>
      <c r="G9854" s="95"/>
      <c r="H9854" s="95"/>
    </row>
    <row r="9855" spans="5:8" x14ac:dyDescent="0.2">
      <c r="E9855" s="95"/>
      <c r="F9855" s="95"/>
      <c r="G9855" s="95"/>
      <c r="H9855" s="95"/>
    </row>
    <row r="9856" spans="5:8" x14ac:dyDescent="0.2">
      <c r="E9856" s="95"/>
      <c r="F9856" s="95"/>
      <c r="G9856" s="95"/>
      <c r="H9856" s="95"/>
    </row>
    <row r="9857" spans="5:8" x14ac:dyDescent="0.2">
      <c r="E9857" s="95"/>
      <c r="F9857" s="95"/>
      <c r="G9857" s="95"/>
      <c r="H9857" s="95"/>
    </row>
    <row r="9858" spans="5:8" x14ac:dyDescent="0.2">
      <c r="E9858" s="95"/>
      <c r="F9858" s="95"/>
      <c r="G9858" s="95"/>
      <c r="H9858" s="95"/>
    </row>
    <row r="9859" spans="5:8" x14ac:dyDescent="0.2">
      <c r="E9859" s="95"/>
      <c r="F9859" s="95"/>
      <c r="G9859" s="95"/>
      <c r="H9859" s="95"/>
    </row>
    <row r="9860" spans="5:8" x14ac:dyDescent="0.2">
      <c r="E9860" s="95"/>
      <c r="F9860" s="95"/>
      <c r="G9860" s="95"/>
      <c r="H9860" s="95"/>
    </row>
    <row r="9861" spans="5:8" x14ac:dyDescent="0.2">
      <c r="E9861" s="95"/>
      <c r="F9861" s="95"/>
      <c r="G9861" s="95"/>
      <c r="H9861" s="95"/>
    </row>
    <row r="9862" spans="5:8" x14ac:dyDescent="0.2">
      <c r="E9862" s="95"/>
      <c r="F9862" s="95"/>
      <c r="G9862" s="95"/>
      <c r="H9862" s="95"/>
    </row>
    <row r="9863" spans="5:8" x14ac:dyDescent="0.2">
      <c r="E9863" s="95"/>
      <c r="F9863" s="95"/>
      <c r="G9863" s="95"/>
      <c r="H9863" s="95"/>
    </row>
    <row r="9864" spans="5:8" x14ac:dyDescent="0.2">
      <c r="E9864" s="95"/>
      <c r="F9864" s="95"/>
      <c r="G9864" s="95"/>
      <c r="H9864" s="95"/>
    </row>
    <row r="9865" spans="5:8" x14ac:dyDescent="0.2">
      <c r="E9865" s="95"/>
      <c r="F9865" s="95"/>
      <c r="G9865" s="95"/>
      <c r="H9865" s="95"/>
    </row>
    <row r="9866" spans="5:8" x14ac:dyDescent="0.2">
      <c r="E9866" s="95"/>
      <c r="F9866" s="95"/>
      <c r="G9866" s="95"/>
      <c r="H9866" s="95"/>
    </row>
    <row r="9867" spans="5:8" x14ac:dyDescent="0.2">
      <c r="E9867" s="95"/>
      <c r="F9867" s="95"/>
      <c r="G9867" s="95"/>
      <c r="H9867" s="95"/>
    </row>
    <row r="9868" spans="5:8" x14ac:dyDescent="0.2">
      <c r="E9868" s="95"/>
      <c r="F9868" s="95"/>
      <c r="G9868" s="95"/>
      <c r="H9868" s="95"/>
    </row>
    <row r="9869" spans="5:8" x14ac:dyDescent="0.2">
      <c r="E9869" s="95"/>
      <c r="F9869" s="95"/>
      <c r="G9869" s="95"/>
      <c r="H9869" s="95"/>
    </row>
    <row r="9870" spans="5:8" x14ac:dyDescent="0.2">
      <c r="E9870" s="95"/>
      <c r="F9870" s="95"/>
      <c r="G9870" s="95"/>
      <c r="H9870" s="95"/>
    </row>
    <row r="9871" spans="5:8" x14ac:dyDescent="0.2">
      <c r="E9871" s="95"/>
      <c r="F9871" s="95"/>
      <c r="G9871" s="95"/>
      <c r="H9871" s="95"/>
    </row>
    <row r="9872" spans="5:8" x14ac:dyDescent="0.2">
      <c r="E9872" s="95"/>
      <c r="F9872" s="95"/>
      <c r="G9872" s="95"/>
      <c r="H9872" s="95"/>
    </row>
    <row r="9873" spans="5:8" x14ac:dyDescent="0.2">
      <c r="E9873" s="95"/>
      <c r="F9873" s="95"/>
      <c r="G9873" s="95"/>
      <c r="H9873" s="95"/>
    </row>
    <row r="9874" spans="5:8" x14ac:dyDescent="0.2">
      <c r="E9874" s="95"/>
      <c r="F9874" s="95"/>
      <c r="G9874" s="95"/>
      <c r="H9874" s="95"/>
    </row>
    <row r="9875" spans="5:8" x14ac:dyDescent="0.2">
      <c r="E9875" s="95"/>
      <c r="F9875" s="95"/>
      <c r="G9875" s="95"/>
      <c r="H9875" s="95"/>
    </row>
    <row r="9876" spans="5:8" x14ac:dyDescent="0.2">
      <c r="E9876" s="95"/>
      <c r="F9876" s="95"/>
      <c r="G9876" s="95"/>
      <c r="H9876" s="95"/>
    </row>
    <row r="9877" spans="5:8" x14ac:dyDescent="0.2">
      <c r="E9877" s="95"/>
      <c r="F9877" s="95"/>
      <c r="G9877" s="95"/>
      <c r="H9877" s="95"/>
    </row>
    <row r="9878" spans="5:8" x14ac:dyDescent="0.2">
      <c r="E9878" s="95"/>
      <c r="F9878" s="95"/>
      <c r="G9878" s="95"/>
      <c r="H9878" s="95"/>
    </row>
    <row r="9879" spans="5:8" x14ac:dyDescent="0.2">
      <c r="E9879" s="95"/>
      <c r="F9879" s="95"/>
      <c r="G9879" s="95"/>
      <c r="H9879" s="95"/>
    </row>
    <row r="9880" spans="5:8" x14ac:dyDescent="0.2">
      <c r="E9880" s="95"/>
      <c r="F9880" s="95"/>
      <c r="G9880" s="95"/>
      <c r="H9880" s="95"/>
    </row>
    <row r="9881" spans="5:8" x14ac:dyDescent="0.2">
      <c r="E9881" s="95"/>
      <c r="F9881" s="95"/>
      <c r="G9881" s="95"/>
      <c r="H9881" s="95"/>
    </row>
    <row r="9882" spans="5:8" x14ac:dyDescent="0.2">
      <c r="E9882" s="95"/>
      <c r="F9882" s="95"/>
      <c r="G9882" s="95"/>
      <c r="H9882" s="95"/>
    </row>
    <row r="9883" spans="5:8" x14ac:dyDescent="0.2">
      <c r="E9883" s="95"/>
      <c r="F9883" s="95"/>
      <c r="G9883" s="95"/>
      <c r="H9883" s="95"/>
    </row>
    <row r="9884" spans="5:8" x14ac:dyDescent="0.2">
      <c r="E9884" s="95"/>
      <c r="F9884" s="95"/>
      <c r="G9884" s="95"/>
      <c r="H9884" s="95"/>
    </row>
    <row r="9885" spans="5:8" x14ac:dyDescent="0.2">
      <c r="E9885" s="95"/>
      <c r="F9885" s="95"/>
      <c r="G9885" s="95"/>
      <c r="H9885" s="95"/>
    </row>
    <row r="9886" spans="5:8" x14ac:dyDescent="0.2">
      <c r="E9886" s="95"/>
      <c r="F9886" s="95"/>
      <c r="G9886" s="95"/>
      <c r="H9886" s="95"/>
    </row>
    <row r="9887" spans="5:8" x14ac:dyDescent="0.2">
      <c r="E9887" s="95"/>
      <c r="F9887" s="95"/>
      <c r="G9887" s="95"/>
      <c r="H9887" s="95"/>
    </row>
    <row r="9888" spans="5:8" x14ac:dyDescent="0.2">
      <c r="E9888" s="95"/>
      <c r="F9888" s="95"/>
      <c r="G9888" s="95"/>
      <c r="H9888" s="95"/>
    </row>
    <row r="9889" spans="5:8" x14ac:dyDescent="0.2">
      <c r="E9889" s="95"/>
      <c r="F9889" s="95"/>
      <c r="G9889" s="95"/>
      <c r="H9889" s="95"/>
    </row>
    <row r="9890" spans="5:8" x14ac:dyDescent="0.2">
      <c r="E9890" s="95"/>
      <c r="F9890" s="95"/>
      <c r="G9890" s="95"/>
      <c r="H9890" s="95"/>
    </row>
    <row r="9891" spans="5:8" x14ac:dyDescent="0.2">
      <c r="E9891" s="95"/>
      <c r="F9891" s="95"/>
      <c r="G9891" s="95"/>
      <c r="H9891" s="95"/>
    </row>
    <row r="9892" spans="5:8" x14ac:dyDescent="0.2">
      <c r="E9892" s="95"/>
      <c r="F9892" s="95"/>
      <c r="G9892" s="95"/>
      <c r="H9892" s="95"/>
    </row>
    <row r="9893" spans="5:8" x14ac:dyDescent="0.2">
      <c r="E9893" s="95"/>
      <c r="F9893" s="95"/>
      <c r="G9893" s="95"/>
      <c r="H9893" s="95"/>
    </row>
    <row r="9894" spans="5:8" x14ac:dyDescent="0.2">
      <c r="E9894" s="95"/>
      <c r="F9894" s="95"/>
      <c r="G9894" s="95"/>
      <c r="H9894" s="95"/>
    </row>
    <row r="9895" spans="5:8" x14ac:dyDescent="0.2">
      <c r="E9895" s="95"/>
      <c r="F9895" s="95"/>
      <c r="G9895" s="95"/>
      <c r="H9895" s="95"/>
    </row>
    <row r="9896" spans="5:8" x14ac:dyDescent="0.2">
      <c r="E9896" s="95"/>
      <c r="F9896" s="95"/>
      <c r="G9896" s="95"/>
      <c r="H9896" s="95"/>
    </row>
    <row r="9897" spans="5:8" x14ac:dyDescent="0.2">
      <c r="E9897" s="95"/>
      <c r="F9897" s="95"/>
      <c r="G9897" s="95"/>
      <c r="H9897" s="95"/>
    </row>
    <row r="9898" spans="5:8" x14ac:dyDescent="0.2">
      <c r="E9898" s="95"/>
      <c r="F9898" s="95"/>
      <c r="G9898" s="95"/>
      <c r="H9898" s="95"/>
    </row>
    <row r="9899" spans="5:8" x14ac:dyDescent="0.2">
      <c r="E9899" s="95"/>
      <c r="F9899" s="95"/>
      <c r="G9899" s="95"/>
      <c r="H9899" s="95"/>
    </row>
    <row r="9900" spans="5:8" x14ac:dyDescent="0.2">
      <c r="E9900" s="95"/>
      <c r="F9900" s="95"/>
      <c r="G9900" s="95"/>
      <c r="H9900" s="95"/>
    </row>
    <row r="9901" spans="5:8" x14ac:dyDescent="0.2">
      <c r="E9901" s="95"/>
      <c r="F9901" s="95"/>
      <c r="G9901" s="95"/>
      <c r="H9901" s="95"/>
    </row>
    <row r="9902" spans="5:8" x14ac:dyDescent="0.2">
      <c r="E9902" s="95"/>
      <c r="F9902" s="95"/>
      <c r="G9902" s="95"/>
      <c r="H9902" s="95"/>
    </row>
    <row r="9903" spans="5:8" x14ac:dyDescent="0.2">
      <c r="E9903" s="95"/>
      <c r="F9903" s="95"/>
      <c r="G9903" s="95"/>
      <c r="H9903" s="95"/>
    </row>
    <row r="9904" spans="5:8" x14ac:dyDescent="0.2">
      <c r="E9904" s="95"/>
      <c r="F9904" s="95"/>
      <c r="G9904" s="95"/>
      <c r="H9904" s="95"/>
    </row>
    <row r="9905" spans="5:8" x14ac:dyDescent="0.2">
      <c r="E9905" s="95"/>
      <c r="F9905" s="95"/>
      <c r="G9905" s="95"/>
      <c r="H9905" s="95"/>
    </row>
    <row r="9906" spans="5:8" x14ac:dyDescent="0.2">
      <c r="E9906" s="95"/>
      <c r="F9906" s="95"/>
      <c r="G9906" s="95"/>
      <c r="H9906" s="95"/>
    </row>
    <row r="9907" spans="5:8" x14ac:dyDescent="0.2">
      <c r="E9907" s="95"/>
      <c r="F9907" s="95"/>
      <c r="G9907" s="95"/>
      <c r="H9907" s="95"/>
    </row>
    <row r="9908" spans="5:8" x14ac:dyDescent="0.2">
      <c r="E9908" s="95"/>
      <c r="F9908" s="95"/>
      <c r="G9908" s="95"/>
      <c r="H9908" s="95"/>
    </row>
    <row r="9909" spans="5:8" x14ac:dyDescent="0.2">
      <c r="E9909" s="95"/>
      <c r="F9909" s="95"/>
      <c r="G9909" s="95"/>
      <c r="H9909" s="95"/>
    </row>
    <row r="9910" spans="5:8" x14ac:dyDescent="0.2">
      <c r="E9910" s="95"/>
      <c r="F9910" s="95"/>
      <c r="G9910" s="95"/>
      <c r="H9910" s="95"/>
    </row>
    <row r="9911" spans="5:8" x14ac:dyDescent="0.2">
      <c r="E9911" s="95"/>
      <c r="F9911" s="95"/>
      <c r="G9911" s="95"/>
      <c r="H9911" s="95"/>
    </row>
    <row r="9912" spans="5:8" x14ac:dyDescent="0.2">
      <c r="E9912" s="95"/>
      <c r="F9912" s="95"/>
      <c r="G9912" s="95"/>
      <c r="H9912" s="95"/>
    </row>
    <row r="9913" spans="5:8" x14ac:dyDescent="0.2">
      <c r="E9913" s="95"/>
      <c r="F9913" s="95"/>
      <c r="G9913" s="95"/>
      <c r="H9913" s="95"/>
    </row>
    <row r="9914" spans="5:8" x14ac:dyDescent="0.2">
      <c r="E9914" s="95"/>
      <c r="F9914" s="95"/>
      <c r="G9914" s="95"/>
      <c r="H9914" s="95"/>
    </row>
    <row r="9915" spans="5:8" x14ac:dyDescent="0.2">
      <c r="E9915" s="95"/>
      <c r="F9915" s="95"/>
      <c r="G9915" s="95"/>
      <c r="H9915" s="95"/>
    </row>
    <row r="9916" spans="5:8" x14ac:dyDescent="0.2">
      <c r="E9916" s="95"/>
      <c r="F9916" s="95"/>
      <c r="G9916" s="95"/>
      <c r="H9916" s="95"/>
    </row>
    <row r="9917" spans="5:8" x14ac:dyDescent="0.2">
      <c r="E9917" s="95"/>
      <c r="F9917" s="95"/>
      <c r="G9917" s="95"/>
      <c r="H9917" s="95"/>
    </row>
    <row r="9918" spans="5:8" x14ac:dyDescent="0.2">
      <c r="E9918" s="95"/>
      <c r="F9918" s="95"/>
      <c r="G9918" s="95"/>
      <c r="H9918" s="95"/>
    </row>
    <row r="9919" spans="5:8" x14ac:dyDescent="0.2">
      <c r="E9919" s="95"/>
      <c r="F9919" s="95"/>
      <c r="G9919" s="95"/>
      <c r="H9919" s="95"/>
    </row>
    <row r="9920" spans="5:8" x14ac:dyDescent="0.2">
      <c r="E9920" s="95"/>
      <c r="F9920" s="95"/>
      <c r="G9920" s="95"/>
      <c r="H9920" s="95"/>
    </row>
    <row r="9921" spans="5:8" x14ac:dyDescent="0.2">
      <c r="E9921" s="95"/>
      <c r="F9921" s="95"/>
      <c r="G9921" s="95"/>
      <c r="H9921" s="95"/>
    </row>
    <row r="9922" spans="5:8" x14ac:dyDescent="0.2">
      <c r="E9922" s="95"/>
      <c r="F9922" s="95"/>
      <c r="G9922" s="95"/>
      <c r="H9922" s="95"/>
    </row>
    <row r="9923" spans="5:8" x14ac:dyDescent="0.2">
      <c r="E9923" s="95"/>
      <c r="F9923" s="95"/>
      <c r="G9923" s="95"/>
      <c r="H9923" s="95"/>
    </row>
    <row r="9924" spans="5:8" x14ac:dyDescent="0.2">
      <c r="E9924" s="95"/>
      <c r="F9924" s="95"/>
      <c r="G9924" s="95"/>
      <c r="H9924" s="95"/>
    </row>
    <row r="9925" spans="5:8" x14ac:dyDescent="0.2">
      <c r="E9925" s="95"/>
      <c r="F9925" s="95"/>
      <c r="G9925" s="95"/>
      <c r="H9925" s="95"/>
    </row>
    <row r="9926" spans="5:8" x14ac:dyDescent="0.2">
      <c r="E9926" s="95"/>
      <c r="F9926" s="95"/>
      <c r="G9926" s="95"/>
      <c r="H9926" s="95"/>
    </row>
    <row r="9927" spans="5:8" x14ac:dyDescent="0.2">
      <c r="E9927" s="95"/>
      <c r="F9927" s="95"/>
      <c r="G9927" s="95"/>
      <c r="H9927" s="95"/>
    </row>
    <row r="9928" spans="5:8" x14ac:dyDescent="0.2">
      <c r="E9928" s="95"/>
      <c r="F9928" s="95"/>
      <c r="G9928" s="95"/>
      <c r="H9928" s="95"/>
    </row>
    <row r="9929" spans="5:8" x14ac:dyDescent="0.2">
      <c r="E9929" s="95"/>
      <c r="F9929" s="95"/>
      <c r="G9929" s="95"/>
      <c r="H9929" s="95"/>
    </row>
    <row r="9930" spans="5:8" x14ac:dyDescent="0.2">
      <c r="E9930" s="95"/>
      <c r="F9930" s="95"/>
      <c r="G9930" s="95"/>
      <c r="H9930" s="95"/>
    </row>
    <row r="9931" spans="5:8" x14ac:dyDescent="0.2">
      <c r="E9931" s="95"/>
      <c r="F9931" s="95"/>
      <c r="G9931" s="95"/>
      <c r="H9931" s="95"/>
    </row>
    <row r="9932" spans="5:8" x14ac:dyDescent="0.2">
      <c r="E9932" s="95"/>
      <c r="F9932" s="95"/>
      <c r="G9932" s="95"/>
      <c r="H9932" s="95"/>
    </row>
    <row r="9933" spans="5:8" x14ac:dyDescent="0.2">
      <c r="E9933" s="95"/>
      <c r="F9933" s="95"/>
      <c r="G9933" s="95"/>
      <c r="H9933" s="95"/>
    </row>
    <row r="9934" spans="5:8" x14ac:dyDescent="0.2">
      <c r="E9934" s="95"/>
      <c r="F9934" s="95"/>
      <c r="G9934" s="95"/>
      <c r="H9934" s="95"/>
    </row>
    <row r="9935" spans="5:8" x14ac:dyDescent="0.2">
      <c r="E9935" s="95"/>
      <c r="F9935" s="95"/>
      <c r="G9935" s="95"/>
      <c r="H9935" s="95"/>
    </row>
    <row r="9936" spans="5:8" x14ac:dyDescent="0.2">
      <c r="E9936" s="95"/>
      <c r="F9936" s="95"/>
      <c r="G9936" s="95"/>
      <c r="H9936" s="95"/>
    </row>
    <row r="9937" spans="5:8" x14ac:dyDescent="0.2">
      <c r="E9937" s="95"/>
      <c r="F9937" s="95"/>
      <c r="G9937" s="95"/>
      <c r="H9937" s="95"/>
    </row>
    <row r="9938" spans="5:8" x14ac:dyDescent="0.2">
      <c r="E9938" s="95"/>
      <c r="F9938" s="95"/>
      <c r="G9938" s="95"/>
      <c r="H9938" s="95"/>
    </row>
    <row r="9939" spans="5:8" x14ac:dyDescent="0.2">
      <c r="E9939" s="95"/>
      <c r="F9939" s="95"/>
      <c r="G9939" s="95"/>
      <c r="H9939" s="95"/>
    </row>
    <row r="9940" spans="5:8" x14ac:dyDescent="0.2">
      <c r="E9940" s="95"/>
      <c r="F9940" s="95"/>
      <c r="G9940" s="95"/>
      <c r="H9940" s="95"/>
    </row>
    <row r="9941" spans="5:8" x14ac:dyDescent="0.2">
      <c r="E9941" s="95"/>
      <c r="F9941" s="95"/>
      <c r="G9941" s="95"/>
      <c r="H9941" s="95"/>
    </row>
    <row r="9942" spans="5:8" x14ac:dyDescent="0.2">
      <c r="E9942" s="95"/>
      <c r="F9942" s="95"/>
      <c r="G9942" s="95"/>
      <c r="H9942" s="95"/>
    </row>
    <row r="9943" spans="5:8" x14ac:dyDescent="0.2">
      <c r="E9943" s="95"/>
      <c r="F9943" s="95"/>
      <c r="G9943" s="95"/>
      <c r="H9943" s="95"/>
    </row>
    <row r="9944" spans="5:8" x14ac:dyDescent="0.2">
      <c r="E9944" s="95"/>
      <c r="F9944" s="95"/>
      <c r="G9944" s="95"/>
      <c r="H9944" s="95"/>
    </row>
    <row r="9945" spans="5:8" x14ac:dyDescent="0.2">
      <c r="E9945" s="95"/>
      <c r="F9945" s="95"/>
      <c r="G9945" s="95"/>
      <c r="H9945" s="95"/>
    </row>
    <row r="9946" spans="5:8" x14ac:dyDescent="0.2">
      <c r="E9946" s="95"/>
      <c r="F9946" s="95"/>
      <c r="G9946" s="95"/>
      <c r="H9946" s="95"/>
    </row>
    <row r="9947" spans="5:8" x14ac:dyDescent="0.2">
      <c r="E9947" s="95"/>
      <c r="F9947" s="95"/>
      <c r="G9947" s="95"/>
      <c r="H9947" s="95"/>
    </row>
    <row r="9948" spans="5:8" x14ac:dyDescent="0.2">
      <c r="E9948" s="95"/>
      <c r="F9948" s="95"/>
      <c r="G9948" s="95"/>
      <c r="H9948" s="95"/>
    </row>
    <row r="9949" spans="5:8" x14ac:dyDescent="0.2">
      <c r="E9949" s="95"/>
      <c r="F9949" s="95"/>
      <c r="G9949" s="95"/>
      <c r="H9949" s="95"/>
    </row>
    <row r="9950" spans="5:8" x14ac:dyDescent="0.2">
      <c r="E9950" s="95"/>
      <c r="F9950" s="95"/>
      <c r="G9950" s="95"/>
      <c r="H9950" s="95"/>
    </row>
    <row r="9951" spans="5:8" x14ac:dyDescent="0.2">
      <c r="E9951" s="95"/>
      <c r="F9951" s="95"/>
      <c r="G9951" s="95"/>
      <c r="H9951" s="95"/>
    </row>
    <row r="9952" spans="5:8" x14ac:dyDescent="0.2">
      <c r="E9952" s="95"/>
      <c r="F9952" s="95"/>
      <c r="G9952" s="95"/>
      <c r="H9952" s="95"/>
    </row>
    <row r="9953" spans="5:8" x14ac:dyDescent="0.2">
      <c r="E9953" s="95"/>
      <c r="F9953" s="95"/>
      <c r="G9953" s="95"/>
      <c r="H9953" s="95"/>
    </row>
    <row r="9954" spans="5:8" x14ac:dyDescent="0.2">
      <c r="E9954" s="95"/>
      <c r="F9954" s="95"/>
      <c r="G9954" s="95"/>
      <c r="H9954" s="95"/>
    </row>
    <row r="9955" spans="5:8" x14ac:dyDescent="0.2">
      <c r="E9955" s="95"/>
      <c r="F9955" s="95"/>
      <c r="G9955" s="95"/>
      <c r="H9955" s="95"/>
    </row>
    <row r="9956" spans="5:8" x14ac:dyDescent="0.2">
      <c r="E9956" s="95"/>
      <c r="F9956" s="95"/>
      <c r="G9956" s="95"/>
      <c r="H9956" s="95"/>
    </row>
    <row r="9957" spans="5:8" x14ac:dyDescent="0.2">
      <c r="E9957" s="95"/>
      <c r="F9957" s="95"/>
      <c r="G9957" s="95"/>
      <c r="H9957" s="95"/>
    </row>
    <row r="9958" spans="5:8" x14ac:dyDescent="0.2">
      <c r="E9958" s="95"/>
      <c r="F9958" s="95"/>
      <c r="G9958" s="95"/>
      <c r="H9958" s="95"/>
    </row>
    <row r="9959" spans="5:8" x14ac:dyDescent="0.2">
      <c r="E9959" s="95"/>
      <c r="F9959" s="95"/>
      <c r="G9959" s="95"/>
      <c r="H9959" s="95"/>
    </row>
    <row r="9960" spans="5:8" x14ac:dyDescent="0.2">
      <c r="E9960" s="95"/>
      <c r="F9960" s="95"/>
      <c r="G9960" s="95"/>
      <c r="H9960" s="95"/>
    </row>
    <row r="9961" spans="5:8" x14ac:dyDescent="0.2">
      <c r="E9961" s="95"/>
      <c r="F9961" s="95"/>
      <c r="G9961" s="95"/>
      <c r="H9961" s="95"/>
    </row>
    <row r="9962" spans="5:8" x14ac:dyDescent="0.2">
      <c r="E9962" s="95"/>
      <c r="F9962" s="95"/>
      <c r="G9962" s="95"/>
      <c r="H9962" s="95"/>
    </row>
    <row r="9963" spans="5:8" x14ac:dyDescent="0.2">
      <c r="E9963" s="95"/>
      <c r="F9963" s="95"/>
      <c r="G9963" s="95"/>
      <c r="H9963" s="95"/>
    </row>
    <row r="9964" spans="5:8" x14ac:dyDescent="0.2">
      <c r="E9964" s="95"/>
      <c r="F9964" s="95"/>
      <c r="G9964" s="95"/>
      <c r="H9964" s="95"/>
    </row>
    <row r="9965" spans="5:8" x14ac:dyDescent="0.2">
      <c r="E9965" s="95"/>
      <c r="F9965" s="95"/>
      <c r="G9965" s="95"/>
      <c r="H9965" s="95"/>
    </row>
    <row r="9966" spans="5:8" x14ac:dyDescent="0.2">
      <c r="E9966" s="95"/>
      <c r="F9966" s="95"/>
      <c r="G9966" s="95"/>
      <c r="H9966" s="95"/>
    </row>
    <row r="9967" spans="5:8" x14ac:dyDescent="0.2">
      <c r="E9967" s="95"/>
      <c r="F9967" s="95"/>
      <c r="G9967" s="95"/>
      <c r="H9967" s="95"/>
    </row>
    <row r="9968" spans="5:8" x14ac:dyDescent="0.2">
      <c r="E9968" s="95"/>
      <c r="F9968" s="95"/>
      <c r="G9968" s="95"/>
      <c r="H9968" s="95"/>
    </row>
    <row r="9969" spans="5:8" x14ac:dyDescent="0.2">
      <c r="E9969" s="95"/>
      <c r="F9969" s="95"/>
      <c r="G9969" s="95"/>
      <c r="H9969" s="95"/>
    </row>
    <row r="9970" spans="5:8" x14ac:dyDescent="0.2">
      <c r="E9970" s="95"/>
      <c r="F9970" s="95"/>
      <c r="G9970" s="95"/>
      <c r="H9970" s="95"/>
    </row>
    <row r="9971" spans="5:8" x14ac:dyDescent="0.2">
      <c r="E9971" s="95"/>
      <c r="F9971" s="95"/>
      <c r="G9971" s="95"/>
      <c r="H9971" s="95"/>
    </row>
    <row r="9972" spans="5:8" x14ac:dyDescent="0.2">
      <c r="E9972" s="95"/>
      <c r="F9972" s="95"/>
      <c r="G9972" s="95"/>
      <c r="H9972" s="95"/>
    </row>
    <row r="9973" spans="5:8" x14ac:dyDescent="0.2">
      <c r="E9973" s="95"/>
      <c r="F9973" s="95"/>
      <c r="G9973" s="95"/>
      <c r="H9973" s="95"/>
    </row>
    <row r="9974" spans="5:8" x14ac:dyDescent="0.2">
      <c r="E9974" s="95"/>
      <c r="F9974" s="95"/>
      <c r="G9974" s="95"/>
      <c r="H9974" s="95"/>
    </row>
    <row r="9975" spans="5:8" x14ac:dyDescent="0.2">
      <c r="E9975" s="95"/>
      <c r="F9975" s="95"/>
      <c r="G9975" s="95"/>
      <c r="H9975" s="95"/>
    </row>
    <row r="9976" spans="5:8" x14ac:dyDescent="0.2">
      <c r="E9976" s="95"/>
      <c r="F9976" s="95"/>
      <c r="G9976" s="95"/>
      <c r="H9976" s="95"/>
    </row>
    <row r="9977" spans="5:8" x14ac:dyDescent="0.2">
      <c r="E9977" s="95"/>
      <c r="F9977" s="95"/>
      <c r="G9977" s="95"/>
      <c r="H9977" s="95"/>
    </row>
    <row r="9978" spans="5:8" x14ac:dyDescent="0.2">
      <c r="E9978" s="95"/>
      <c r="F9978" s="95"/>
      <c r="G9978" s="95"/>
      <c r="H9978" s="95"/>
    </row>
    <row r="9979" spans="5:8" x14ac:dyDescent="0.2">
      <c r="E9979" s="95"/>
      <c r="F9979" s="95"/>
      <c r="G9979" s="95"/>
      <c r="H9979" s="95"/>
    </row>
    <row r="9980" spans="5:8" x14ac:dyDescent="0.2">
      <c r="E9980" s="95"/>
      <c r="F9980" s="95"/>
      <c r="G9980" s="95"/>
      <c r="H9980" s="95"/>
    </row>
    <row r="9981" spans="5:8" x14ac:dyDescent="0.2">
      <c r="E9981" s="95"/>
      <c r="F9981" s="95"/>
      <c r="G9981" s="95"/>
      <c r="H9981" s="95"/>
    </row>
    <row r="9982" spans="5:8" x14ac:dyDescent="0.2">
      <c r="E9982" s="95"/>
      <c r="F9982" s="95"/>
      <c r="G9982" s="95"/>
      <c r="H9982" s="95"/>
    </row>
    <row r="9983" spans="5:8" x14ac:dyDescent="0.2">
      <c r="E9983" s="95"/>
      <c r="F9983" s="95"/>
      <c r="G9983" s="95"/>
      <c r="H9983" s="95"/>
    </row>
    <row r="9984" spans="5:8" x14ac:dyDescent="0.2">
      <c r="E9984" s="95"/>
      <c r="F9984" s="95"/>
      <c r="G9984" s="95"/>
      <c r="H9984" s="95"/>
    </row>
    <row r="9985" spans="5:8" x14ac:dyDescent="0.2">
      <c r="E9985" s="95"/>
      <c r="F9985" s="95"/>
      <c r="G9985" s="95"/>
      <c r="H9985" s="95"/>
    </row>
    <row r="9986" spans="5:8" x14ac:dyDescent="0.2">
      <c r="E9986" s="95"/>
      <c r="F9986" s="95"/>
      <c r="G9986" s="95"/>
      <c r="H9986" s="95"/>
    </row>
    <row r="9987" spans="5:8" x14ac:dyDescent="0.2">
      <c r="E9987" s="95"/>
      <c r="F9987" s="95"/>
      <c r="G9987" s="95"/>
      <c r="H9987" s="95"/>
    </row>
    <row r="9988" spans="5:8" x14ac:dyDescent="0.2">
      <c r="E9988" s="95"/>
      <c r="F9988" s="95"/>
      <c r="G9988" s="95"/>
      <c r="H9988" s="95"/>
    </row>
    <row r="9989" spans="5:8" x14ac:dyDescent="0.2">
      <c r="E9989" s="95"/>
      <c r="F9989" s="95"/>
      <c r="G9989" s="95"/>
      <c r="H9989" s="95"/>
    </row>
    <row r="9990" spans="5:8" x14ac:dyDescent="0.2">
      <c r="E9990" s="95"/>
      <c r="F9990" s="95"/>
      <c r="G9990" s="95"/>
      <c r="H9990" s="95"/>
    </row>
    <row r="9991" spans="5:8" x14ac:dyDescent="0.2">
      <c r="E9991" s="95"/>
      <c r="F9991" s="95"/>
      <c r="G9991" s="95"/>
      <c r="H9991" s="95"/>
    </row>
    <row r="9992" spans="5:8" x14ac:dyDescent="0.2">
      <c r="E9992" s="95"/>
      <c r="F9992" s="95"/>
      <c r="G9992" s="95"/>
      <c r="H9992" s="95"/>
    </row>
    <row r="9993" spans="5:8" x14ac:dyDescent="0.2">
      <c r="E9993" s="95"/>
      <c r="F9993" s="95"/>
      <c r="G9993" s="95"/>
      <c r="H9993" s="95"/>
    </row>
    <row r="9994" spans="5:8" x14ac:dyDescent="0.2">
      <c r="E9994" s="95"/>
      <c r="F9994" s="95"/>
      <c r="G9994" s="95"/>
      <c r="H9994" s="95"/>
    </row>
    <row r="9995" spans="5:8" x14ac:dyDescent="0.2">
      <c r="E9995" s="95"/>
      <c r="F9995" s="95"/>
      <c r="G9995" s="95"/>
      <c r="H9995" s="95"/>
    </row>
    <row r="9996" spans="5:8" x14ac:dyDescent="0.2">
      <c r="E9996" s="95"/>
      <c r="F9996" s="95"/>
      <c r="G9996" s="95"/>
      <c r="H9996" s="95"/>
    </row>
    <row r="9997" spans="5:8" x14ac:dyDescent="0.2">
      <c r="E9997" s="95"/>
      <c r="F9997" s="95"/>
      <c r="G9997" s="95"/>
      <c r="H9997" s="95"/>
    </row>
    <row r="9998" spans="5:8" x14ac:dyDescent="0.2">
      <c r="E9998" s="95"/>
      <c r="F9998" s="95"/>
      <c r="G9998" s="95"/>
      <c r="H9998" s="95"/>
    </row>
    <row r="9999" spans="5:8" x14ac:dyDescent="0.2">
      <c r="E9999" s="95"/>
      <c r="F9999" s="95"/>
      <c r="G9999" s="95"/>
      <c r="H9999" s="95"/>
    </row>
    <row r="10000" spans="5:8" x14ac:dyDescent="0.2">
      <c r="E10000" s="95"/>
      <c r="F10000" s="95"/>
      <c r="G10000" s="95"/>
      <c r="H10000" s="95"/>
    </row>
    <row r="10001" spans="5:8" x14ac:dyDescent="0.2">
      <c r="E10001" s="95"/>
      <c r="F10001" s="95"/>
      <c r="G10001" s="95"/>
      <c r="H10001" s="95"/>
    </row>
    <row r="10002" spans="5:8" x14ac:dyDescent="0.2">
      <c r="E10002" s="95"/>
      <c r="F10002" s="95"/>
      <c r="G10002" s="95"/>
      <c r="H10002" s="95"/>
    </row>
    <row r="10003" spans="5:8" x14ac:dyDescent="0.2">
      <c r="E10003" s="95"/>
      <c r="F10003" s="95"/>
      <c r="G10003" s="95"/>
      <c r="H10003" s="95"/>
    </row>
    <row r="10004" spans="5:8" x14ac:dyDescent="0.2">
      <c r="E10004" s="95"/>
      <c r="F10004" s="95"/>
      <c r="G10004" s="95"/>
      <c r="H10004" s="95"/>
    </row>
    <row r="10005" spans="5:8" x14ac:dyDescent="0.2">
      <c r="E10005" s="95"/>
      <c r="F10005" s="95"/>
      <c r="G10005" s="95"/>
      <c r="H10005" s="95"/>
    </row>
    <row r="10006" spans="5:8" x14ac:dyDescent="0.2">
      <c r="E10006" s="95"/>
      <c r="F10006" s="95"/>
      <c r="G10006" s="95"/>
      <c r="H10006" s="95"/>
    </row>
    <row r="10007" spans="5:8" x14ac:dyDescent="0.2">
      <c r="E10007" s="95"/>
      <c r="F10007" s="95"/>
      <c r="G10007" s="95"/>
      <c r="H10007" s="95"/>
    </row>
    <row r="10008" spans="5:8" x14ac:dyDescent="0.2">
      <c r="E10008" s="95"/>
      <c r="F10008" s="95"/>
      <c r="G10008" s="95"/>
      <c r="H10008" s="95"/>
    </row>
    <row r="10009" spans="5:8" x14ac:dyDescent="0.2">
      <c r="E10009" s="95"/>
      <c r="F10009" s="95"/>
      <c r="G10009" s="95"/>
      <c r="H10009" s="95"/>
    </row>
    <row r="10010" spans="5:8" x14ac:dyDescent="0.2">
      <c r="E10010" s="95"/>
      <c r="F10010" s="95"/>
      <c r="G10010" s="95"/>
      <c r="H10010" s="95"/>
    </row>
    <row r="10011" spans="5:8" x14ac:dyDescent="0.2">
      <c r="E10011" s="95"/>
      <c r="F10011" s="95"/>
      <c r="G10011" s="95"/>
      <c r="H10011" s="95"/>
    </row>
    <row r="10012" spans="5:8" x14ac:dyDescent="0.2">
      <c r="E10012" s="95"/>
      <c r="F10012" s="95"/>
      <c r="G10012" s="95"/>
      <c r="H10012" s="95"/>
    </row>
    <row r="10013" spans="5:8" x14ac:dyDescent="0.2">
      <c r="E10013" s="95"/>
      <c r="F10013" s="95"/>
      <c r="G10013" s="95"/>
      <c r="H10013" s="95"/>
    </row>
    <row r="10014" spans="5:8" x14ac:dyDescent="0.2">
      <c r="E10014" s="95"/>
      <c r="F10014" s="95"/>
      <c r="G10014" s="95"/>
      <c r="H10014" s="95"/>
    </row>
    <row r="10015" spans="5:8" x14ac:dyDescent="0.2">
      <c r="E10015" s="95"/>
      <c r="F10015" s="95"/>
      <c r="G10015" s="95"/>
      <c r="H10015" s="95"/>
    </row>
    <row r="10016" spans="5:8" x14ac:dyDescent="0.2">
      <c r="E10016" s="95"/>
      <c r="F10016" s="95"/>
      <c r="G10016" s="95"/>
      <c r="H10016" s="95"/>
    </row>
    <row r="10017" spans="5:8" x14ac:dyDescent="0.2">
      <c r="E10017" s="95"/>
      <c r="F10017" s="95"/>
      <c r="G10017" s="95"/>
      <c r="H10017" s="95"/>
    </row>
    <row r="10018" spans="5:8" x14ac:dyDescent="0.2">
      <c r="E10018" s="95"/>
      <c r="F10018" s="95"/>
      <c r="G10018" s="95"/>
      <c r="H10018" s="95"/>
    </row>
    <row r="10019" spans="5:8" x14ac:dyDescent="0.2">
      <c r="E10019" s="95"/>
      <c r="F10019" s="95"/>
      <c r="G10019" s="95"/>
      <c r="H10019" s="95"/>
    </row>
    <row r="10020" spans="5:8" x14ac:dyDescent="0.2">
      <c r="E10020" s="95"/>
      <c r="F10020" s="95"/>
      <c r="G10020" s="95"/>
      <c r="H10020" s="95"/>
    </row>
    <row r="10021" spans="5:8" x14ac:dyDescent="0.2">
      <c r="E10021" s="95"/>
      <c r="F10021" s="95"/>
      <c r="G10021" s="95"/>
      <c r="H10021" s="95"/>
    </row>
    <row r="10022" spans="5:8" x14ac:dyDescent="0.2">
      <c r="E10022" s="95"/>
      <c r="F10022" s="95"/>
      <c r="G10022" s="95"/>
      <c r="H10022" s="95"/>
    </row>
    <row r="10023" spans="5:8" x14ac:dyDescent="0.2">
      <c r="E10023" s="95"/>
      <c r="F10023" s="95"/>
      <c r="G10023" s="95"/>
      <c r="H10023" s="95"/>
    </row>
    <row r="10024" spans="5:8" x14ac:dyDescent="0.2">
      <c r="E10024" s="95"/>
      <c r="F10024" s="95"/>
      <c r="G10024" s="95"/>
      <c r="H10024" s="95"/>
    </row>
    <row r="10025" spans="5:8" x14ac:dyDescent="0.2">
      <c r="E10025" s="95"/>
      <c r="F10025" s="95"/>
      <c r="G10025" s="95"/>
      <c r="H10025" s="95"/>
    </row>
    <row r="10026" spans="5:8" x14ac:dyDescent="0.2">
      <c r="E10026" s="95"/>
      <c r="F10026" s="95"/>
      <c r="G10026" s="95"/>
      <c r="H10026" s="95"/>
    </row>
    <row r="10027" spans="5:8" x14ac:dyDescent="0.2">
      <c r="E10027" s="95"/>
      <c r="F10027" s="95"/>
      <c r="G10027" s="95"/>
      <c r="H10027" s="95"/>
    </row>
    <row r="10028" spans="5:8" x14ac:dyDescent="0.2">
      <c r="E10028" s="95"/>
      <c r="F10028" s="95"/>
      <c r="G10028" s="95"/>
      <c r="H10028" s="95"/>
    </row>
    <row r="10029" spans="5:8" x14ac:dyDescent="0.2">
      <c r="E10029" s="95"/>
      <c r="F10029" s="95"/>
      <c r="G10029" s="95"/>
      <c r="H10029" s="95"/>
    </row>
    <row r="10030" spans="5:8" x14ac:dyDescent="0.2">
      <c r="E10030" s="95"/>
      <c r="F10030" s="95"/>
      <c r="G10030" s="95"/>
      <c r="H10030" s="95"/>
    </row>
    <row r="10031" spans="5:8" x14ac:dyDescent="0.2">
      <c r="E10031" s="95"/>
      <c r="F10031" s="95"/>
      <c r="G10031" s="95"/>
      <c r="H10031" s="95"/>
    </row>
    <row r="10032" spans="5:8" x14ac:dyDescent="0.2">
      <c r="E10032" s="95"/>
      <c r="F10032" s="95"/>
      <c r="G10032" s="95"/>
      <c r="H10032" s="95"/>
    </row>
    <row r="10033" spans="5:8" x14ac:dyDescent="0.2">
      <c r="E10033" s="95"/>
      <c r="F10033" s="95"/>
      <c r="G10033" s="95"/>
      <c r="H10033" s="95"/>
    </row>
    <row r="10034" spans="5:8" x14ac:dyDescent="0.2">
      <c r="E10034" s="95"/>
      <c r="F10034" s="95"/>
      <c r="G10034" s="95"/>
      <c r="H10034" s="95"/>
    </row>
    <row r="10035" spans="5:8" x14ac:dyDescent="0.2">
      <c r="E10035" s="95"/>
      <c r="F10035" s="95"/>
      <c r="G10035" s="95"/>
      <c r="H10035" s="95"/>
    </row>
    <row r="10036" spans="5:8" x14ac:dyDescent="0.2">
      <c r="E10036" s="95"/>
      <c r="F10036" s="95"/>
      <c r="G10036" s="95"/>
      <c r="H10036" s="95"/>
    </row>
    <row r="10037" spans="5:8" x14ac:dyDescent="0.2">
      <c r="E10037" s="95"/>
      <c r="F10037" s="95"/>
      <c r="G10037" s="95"/>
      <c r="H10037" s="95"/>
    </row>
    <row r="10038" spans="5:8" x14ac:dyDescent="0.2">
      <c r="E10038" s="95"/>
      <c r="F10038" s="95"/>
      <c r="G10038" s="95"/>
      <c r="H10038" s="95"/>
    </row>
    <row r="10039" spans="5:8" x14ac:dyDescent="0.2">
      <c r="E10039" s="95"/>
      <c r="F10039" s="95"/>
      <c r="G10039" s="95"/>
      <c r="H10039" s="95"/>
    </row>
    <row r="10040" spans="5:8" x14ac:dyDescent="0.2">
      <c r="E10040" s="95"/>
      <c r="F10040" s="95"/>
      <c r="G10040" s="95"/>
      <c r="H10040" s="95"/>
    </row>
    <row r="10041" spans="5:8" x14ac:dyDescent="0.2">
      <c r="E10041" s="95"/>
      <c r="F10041" s="95"/>
      <c r="G10041" s="95"/>
      <c r="H10041" s="95"/>
    </row>
    <row r="10042" spans="5:8" x14ac:dyDescent="0.2">
      <c r="E10042" s="95"/>
      <c r="F10042" s="95"/>
      <c r="G10042" s="95"/>
      <c r="H10042" s="95"/>
    </row>
    <row r="10043" spans="5:8" x14ac:dyDescent="0.2">
      <c r="E10043" s="95"/>
      <c r="F10043" s="95"/>
      <c r="G10043" s="95"/>
      <c r="H10043" s="95"/>
    </row>
    <row r="10044" spans="5:8" x14ac:dyDescent="0.2">
      <c r="E10044" s="95"/>
      <c r="F10044" s="95"/>
      <c r="G10044" s="95"/>
      <c r="H10044" s="95"/>
    </row>
    <row r="10045" spans="5:8" x14ac:dyDescent="0.2">
      <c r="E10045" s="95"/>
      <c r="F10045" s="95"/>
      <c r="G10045" s="95"/>
      <c r="H10045" s="95"/>
    </row>
    <row r="10046" spans="5:8" x14ac:dyDescent="0.2">
      <c r="E10046" s="95"/>
      <c r="F10046" s="95"/>
      <c r="G10046" s="95"/>
      <c r="H10046" s="95"/>
    </row>
    <row r="10047" spans="5:8" x14ac:dyDescent="0.2">
      <c r="E10047" s="95"/>
      <c r="F10047" s="95"/>
      <c r="G10047" s="95"/>
      <c r="H10047" s="95"/>
    </row>
    <row r="10048" spans="5:8" x14ac:dyDescent="0.2">
      <c r="E10048" s="95"/>
      <c r="F10048" s="95"/>
      <c r="G10048" s="95"/>
      <c r="H10048" s="95"/>
    </row>
    <row r="10049" spans="5:8" x14ac:dyDescent="0.2">
      <c r="E10049" s="95"/>
      <c r="F10049" s="95"/>
      <c r="G10049" s="95"/>
      <c r="H10049" s="95"/>
    </row>
    <row r="10050" spans="5:8" x14ac:dyDescent="0.2">
      <c r="E10050" s="95"/>
      <c r="F10050" s="95"/>
      <c r="G10050" s="95"/>
      <c r="H10050" s="95"/>
    </row>
    <row r="10051" spans="5:8" x14ac:dyDescent="0.2">
      <c r="E10051" s="95"/>
      <c r="F10051" s="95"/>
      <c r="G10051" s="95"/>
      <c r="H10051" s="95"/>
    </row>
    <row r="10052" spans="5:8" x14ac:dyDescent="0.2">
      <c r="E10052" s="95"/>
      <c r="F10052" s="95"/>
      <c r="G10052" s="95"/>
      <c r="H10052" s="95"/>
    </row>
    <row r="10053" spans="5:8" x14ac:dyDescent="0.2">
      <c r="E10053" s="95"/>
      <c r="F10053" s="95"/>
      <c r="G10053" s="95"/>
      <c r="H10053" s="95"/>
    </row>
    <row r="10054" spans="5:8" x14ac:dyDescent="0.2">
      <c r="E10054" s="95"/>
      <c r="F10054" s="95"/>
      <c r="G10054" s="95"/>
      <c r="H10054" s="95"/>
    </row>
    <row r="10055" spans="5:8" x14ac:dyDescent="0.2">
      <c r="E10055" s="95"/>
      <c r="F10055" s="95"/>
      <c r="G10055" s="95"/>
      <c r="H10055" s="95"/>
    </row>
    <row r="10056" spans="5:8" x14ac:dyDescent="0.2">
      <c r="E10056" s="95"/>
      <c r="F10056" s="95"/>
      <c r="G10056" s="95"/>
      <c r="H10056" s="95"/>
    </row>
    <row r="10057" spans="5:8" x14ac:dyDescent="0.2">
      <c r="E10057" s="95"/>
      <c r="F10057" s="95"/>
      <c r="G10057" s="95"/>
      <c r="H10057" s="95"/>
    </row>
    <row r="10058" spans="5:8" x14ac:dyDescent="0.2">
      <c r="E10058" s="95"/>
      <c r="F10058" s="95"/>
      <c r="G10058" s="95"/>
      <c r="H10058" s="95"/>
    </row>
    <row r="10059" spans="5:8" x14ac:dyDescent="0.2">
      <c r="E10059" s="95"/>
      <c r="F10059" s="95"/>
      <c r="G10059" s="95"/>
      <c r="H10059" s="95"/>
    </row>
    <row r="10060" spans="5:8" x14ac:dyDescent="0.2">
      <c r="E10060" s="95"/>
      <c r="F10060" s="95"/>
      <c r="G10060" s="95"/>
      <c r="H10060" s="95"/>
    </row>
    <row r="10061" spans="5:8" x14ac:dyDescent="0.2">
      <c r="E10061" s="95"/>
      <c r="F10061" s="95"/>
      <c r="G10061" s="95"/>
      <c r="H10061" s="95"/>
    </row>
    <row r="10062" spans="5:8" x14ac:dyDescent="0.2">
      <c r="E10062" s="95"/>
      <c r="F10062" s="95"/>
      <c r="G10062" s="95"/>
      <c r="H10062" s="95"/>
    </row>
    <row r="10063" spans="5:8" x14ac:dyDescent="0.2">
      <c r="E10063" s="95"/>
      <c r="F10063" s="95"/>
      <c r="G10063" s="95"/>
      <c r="H10063" s="95"/>
    </row>
    <row r="10064" spans="5:8" x14ac:dyDescent="0.2">
      <c r="E10064" s="95"/>
      <c r="F10064" s="95"/>
      <c r="G10064" s="95"/>
      <c r="H10064" s="95"/>
    </row>
    <row r="10065" spans="5:8" x14ac:dyDescent="0.2">
      <c r="E10065" s="95"/>
      <c r="F10065" s="95"/>
      <c r="G10065" s="95"/>
      <c r="H10065" s="95"/>
    </row>
    <row r="10066" spans="5:8" x14ac:dyDescent="0.2">
      <c r="E10066" s="95"/>
      <c r="F10066" s="95"/>
      <c r="G10066" s="95"/>
      <c r="H10066" s="95"/>
    </row>
    <row r="10067" spans="5:8" x14ac:dyDescent="0.2">
      <c r="E10067" s="95"/>
      <c r="F10067" s="95"/>
      <c r="G10067" s="95"/>
      <c r="H10067" s="95"/>
    </row>
    <row r="10068" spans="5:8" x14ac:dyDescent="0.2">
      <c r="E10068" s="95"/>
      <c r="F10068" s="95"/>
      <c r="G10068" s="95"/>
      <c r="H10068" s="95"/>
    </row>
    <row r="10069" spans="5:8" x14ac:dyDescent="0.2">
      <c r="E10069" s="95"/>
      <c r="F10069" s="95"/>
      <c r="G10069" s="95"/>
      <c r="H10069" s="95"/>
    </row>
    <row r="10070" spans="5:8" x14ac:dyDescent="0.2">
      <c r="E10070" s="95"/>
      <c r="F10070" s="95"/>
      <c r="G10070" s="95"/>
      <c r="H10070" s="95"/>
    </row>
    <row r="10071" spans="5:8" x14ac:dyDescent="0.2">
      <c r="E10071" s="95"/>
      <c r="F10071" s="95"/>
      <c r="G10071" s="95"/>
      <c r="H10071" s="95"/>
    </row>
    <row r="10072" spans="5:8" x14ac:dyDescent="0.2">
      <c r="E10072" s="95"/>
      <c r="F10072" s="95"/>
      <c r="G10072" s="95"/>
      <c r="H10072" s="95"/>
    </row>
    <row r="10073" spans="5:8" x14ac:dyDescent="0.2">
      <c r="E10073" s="95"/>
      <c r="F10073" s="95"/>
      <c r="G10073" s="95"/>
      <c r="H10073" s="95"/>
    </row>
    <row r="10074" spans="5:8" x14ac:dyDescent="0.2">
      <c r="E10074" s="95"/>
      <c r="F10074" s="95"/>
      <c r="G10074" s="95"/>
      <c r="H10074" s="95"/>
    </row>
    <row r="10075" spans="5:8" x14ac:dyDescent="0.2">
      <c r="E10075" s="95"/>
      <c r="F10075" s="95"/>
      <c r="G10075" s="95"/>
      <c r="H10075" s="95"/>
    </row>
    <row r="10076" spans="5:8" x14ac:dyDescent="0.2">
      <c r="E10076" s="95"/>
      <c r="F10076" s="95"/>
      <c r="G10076" s="95"/>
      <c r="H10076" s="95"/>
    </row>
    <row r="10077" spans="5:8" x14ac:dyDescent="0.2">
      <c r="E10077" s="95"/>
      <c r="F10077" s="95"/>
      <c r="G10077" s="95"/>
      <c r="H10077" s="95"/>
    </row>
    <row r="10078" spans="5:8" x14ac:dyDescent="0.2">
      <c r="E10078" s="95"/>
      <c r="F10078" s="95"/>
      <c r="G10078" s="95"/>
      <c r="H10078" s="95"/>
    </row>
    <row r="10079" spans="5:8" x14ac:dyDescent="0.2">
      <c r="E10079" s="95"/>
      <c r="F10079" s="95"/>
      <c r="G10079" s="95"/>
      <c r="H10079" s="95"/>
    </row>
    <row r="10080" spans="5:8" x14ac:dyDescent="0.2">
      <c r="E10080" s="95"/>
      <c r="F10080" s="95"/>
      <c r="G10080" s="95"/>
      <c r="H10080" s="95"/>
    </row>
    <row r="10081" spans="5:8" x14ac:dyDescent="0.2">
      <c r="E10081" s="95"/>
      <c r="F10081" s="95"/>
      <c r="G10081" s="95"/>
      <c r="H10081" s="95"/>
    </row>
    <row r="10082" spans="5:8" x14ac:dyDescent="0.2">
      <c r="E10082" s="95"/>
      <c r="F10082" s="95"/>
      <c r="G10082" s="95"/>
      <c r="H10082" s="95"/>
    </row>
    <row r="10083" spans="5:8" x14ac:dyDescent="0.2">
      <c r="E10083" s="95"/>
      <c r="F10083" s="95"/>
      <c r="G10083" s="95"/>
      <c r="H10083" s="95"/>
    </row>
    <row r="10084" spans="5:8" x14ac:dyDescent="0.2">
      <c r="E10084" s="95"/>
      <c r="F10084" s="95"/>
      <c r="G10084" s="95"/>
      <c r="H10084" s="95"/>
    </row>
    <row r="10085" spans="5:8" x14ac:dyDescent="0.2">
      <c r="E10085" s="95"/>
      <c r="F10085" s="95"/>
      <c r="G10085" s="95"/>
      <c r="H10085" s="95"/>
    </row>
    <row r="10086" spans="5:8" x14ac:dyDescent="0.2">
      <c r="E10086" s="95"/>
      <c r="F10086" s="95"/>
      <c r="G10086" s="95"/>
      <c r="H10086" s="95"/>
    </row>
    <row r="10087" spans="5:8" x14ac:dyDescent="0.2">
      <c r="E10087" s="95"/>
      <c r="F10087" s="95"/>
      <c r="G10087" s="95"/>
      <c r="H10087" s="95"/>
    </row>
    <row r="10088" spans="5:8" x14ac:dyDescent="0.2">
      <c r="E10088" s="95"/>
      <c r="F10088" s="95"/>
      <c r="G10088" s="95"/>
      <c r="H10088" s="95"/>
    </row>
    <row r="10089" spans="5:8" x14ac:dyDescent="0.2">
      <c r="E10089" s="95"/>
      <c r="F10089" s="95"/>
      <c r="G10089" s="95"/>
      <c r="H10089" s="95"/>
    </row>
    <row r="10090" spans="5:8" x14ac:dyDescent="0.2">
      <c r="E10090" s="95"/>
      <c r="F10090" s="95"/>
      <c r="G10090" s="95"/>
      <c r="H10090" s="95"/>
    </row>
    <row r="10091" spans="5:8" x14ac:dyDescent="0.2">
      <c r="E10091" s="95"/>
      <c r="F10091" s="95"/>
      <c r="G10091" s="95"/>
      <c r="H10091" s="95"/>
    </row>
    <row r="10092" spans="5:8" x14ac:dyDescent="0.2">
      <c r="E10092" s="95"/>
      <c r="F10092" s="95"/>
      <c r="G10092" s="95"/>
      <c r="H10092" s="95"/>
    </row>
    <row r="10093" spans="5:8" x14ac:dyDescent="0.2">
      <c r="E10093" s="95"/>
      <c r="F10093" s="95"/>
      <c r="G10093" s="95"/>
      <c r="H10093" s="95"/>
    </row>
    <row r="10094" spans="5:8" x14ac:dyDescent="0.2">
      <c r="E10094" s="95"/>
      <c r="F10094" s="95"/>
      <c r="G10094" s="95"/>
      <c r="H10094" s="95"/>
    </row>
    <row r="10095" spans="5:8" x14ac:dyDescent="0.2">
      <c r="E10095" s="95"/>
      <c r="F10095" s="95"/>
      <c r="G10095" s="95"/>
      <c r="H10095" s="95"/>
    </row>
    <row r="10096" spans="5:8" x14ac:dyDescent="0.2">
      <c r="E10096" s="95"/>
      <c r="F10096" s="95"/>
      <c r="G10096" s="95"/>
      <c r="H10096" s="95"/>
    </row>
    <row r="10097" spans="5:8" x14ac:dyDescent="0.2">
      <c r="E10097" s="95"/>
      <c r="F10097" s="95"/>
      <c r="G10097" s="95"/>
      <c r="H10097" s="95"/>
    </row>
    <row r="10098" spans="5:8" x14ac:dyDescent="0.2">
      <c r="E10098" s="95"/>
      <c r="F10098" s="95"/>
      <c r="G10098" s="95"/>
      <c r="H10098" s="95"/>
    </row>
    <row r="10099" spans="5:8" x14ac:dyDescent="0.2">
      <c r="E10099" s="95"/>
      <c r="F10099" s="95"/>
      <c r="G10099" s="95"/>
      <c r="H10099" s="95"/>
    </row>
    <row r="10100" spans="5:8" x14ac:dyDescent="0.2">
      <c r="E10100" s="95"/>
      <c r="F10100" s="95"/>
      <c r="G10100" s="95"/>
      <c r="H10100" s="95"/>
    </row>
    <row r="10101" spans="5:8" x14ac:dyDescent="0.2">
      <c r="E10101" s="95"/>
      <c r="F10101" s="95"/>
      <c r="G10101" s="95"/>
      <c r="H10101" s="95"/>
    </row>
    <row r="10102" spans="5:8" x14ac:dyDescent="0.2">
      <c r="E10102" s="95"/>
      <c r="F10102" s="95"/>
      <c r="G10102" s="95"/>
      <c r="H10102" s="95"/>
    </row>
    <row r="10103" spans="5:8" x14ac:dyDescent="0.2">
      <c r="E10103" s="95"/>
      <c r="F10103" s="95"/>
      <c r="G10103" s="95"/>
      <c r="H10103" s="95"/>
    </row>
    <row r="10104" spans="5:8" x14ac:dyDescent="0.2">
      <c r="E10104" s="95"/>
      <c r="F10104" s="95"/>
      <c r="G10104" s="95"/>
      <c r="H10104" s="95"/>
    </row>
    <row r="10105" spans="5:8" x14ac:dyDescent="0.2">
      <c r="E10105" s="95"/>
      <c r="F10105" s="95"/>
      <c r="G10105" s="95"/>
      <c r="H10105" s="95"/>
    </row>
    <row r="10106" spans="5:8" x14ac:dyDescent="0.2">
      <c r="E10106" s="95"/>
      <c r="F10106" s="95"/>
      <c r="G10106" s="95"/>
      <c r="H10106" s="95"/>
    </row>
    <row r="10107" spans="5:8" x14ac:dyDescent="0.2">
      <c r="E10107" s="95"/>
      <c r="F10107" s="95"/>
      <c r="G10107" s="95"/>
      <c r="H10107" s="95"/>
    </row>
    <row r="10108" spans="5:8" x14ac:dyDescent="0.2">
      <c r="E10108" s="95"/>
      <c r="F10108" s="95"/>
      <c r="G10108" s="95"/>
      <c r="H10108" s="95"/>
    </row>
    <row r="10109" spans="5:8" x14ac:dyDescent="0.2">
      <c r="E10109" s="95"/>
      <c r="F10109" s="95"/>
      <c r="G10109" s="95"/>
      <c r="H10109" s="95"/>
    </row>
    <row r="10110" spans="5:8" x14ac:dyDescent="0.2">
      <c r="E10110" s="95"/>
      <c r="F10110" s="95"/>
      <c r="G10110" s="95"/>
      <c r="H10110" s="95"/>
    </row>
    <row r="10111" spans="5:8" x14ac:dyDescent="0.2">
      <c r="E10111" s="95"/>
      <c r="F10111" s="95"/>
      <c r="G10111" s="95"/>
      <c r="H10111" s="95"/>
    </row>
    <row r="10112" spans="5:8" x14ac:dyDescent="0.2">
      <c r="E10112" s="95"/>
      <c r="F10112" s="95"/>
      <c r="G10112" s="95"/>
      <c r="H10112" s="95"/>
    </row>
    <row r="10113" spans="5:8" x14ac:dyDescent="0.2">
      <c r="E10113" s="95"/>
      <c r="F10113" s="95"/>
      <c r="G10113" s="95"/>
      <c r="H10113" s="95"/>
    </row>
    <row r="10114" spans="5:8" x14ac:dyDescent="0.2">
      <c r="E10114" s="95"/>
      <c r="F10114" s="95"/>
      <c r="G10114" s="95"/>
      <c r="H10114" s="95"/>
    </row>
    <row r="10115" spans="5:8" x14ac:dyDescent="0.2">
      <c r="E10115" s="95"/>
      <c r="F10115" s="95"/>
      <c r="G10115" s="95"/>
      <c r="H10115" s="95"/>
    </row>
    <row r="10116" spans="5:8" x14ac:dyDescent="0.2">
      <c r="E10116" s="95"/>
      <c r="F10116" s="95"/>
      <c r="G10116" s="95"/>
      <c r="H10116" s="95"/>
    </row>
    <row r="10117" spans="5:8" x14ac:dyDescent="0.2">
      <c r="E10117" s="95"/>
      <c r="F10117" s="95"/>
      <c r="G10117" s="95"/>
      <c r="H10117" s="95"/>
    </row>
    <row r="10118" spans="5:8" x14ac:dyDescent="0.2">
      <c r="E10118" s="95"/>
      <c r="F10118" s="95"/>
      <c r="G10118" s="95"/>
      <c r="H10118" s="95"/>
    </row>
    <row r="10119" spans="5:8" x14ac:dyDescent="0.2">
      <c r="E10119" s="95"/>
      <c r="F10119" s="95"/>
      <c r="G10119" s="95"/>
      <c r="H10119" s="95"/>
    </row>
    <row r="10120" spans="5:8" x14ac:dyDescent="0.2">
      <c r="E10120" s="95"/>
      <c r="F10120" s="95"/>
      <c r="G10120" s="95"/>
      <c r="H10120" s="95"/>
    </row>
    <row r="10121" spans="5:8" x14ac:dyDescent="0.2">
      <c r="E10121" s="95"/>
      <c r="F10121" s="95"/>
      <c r="G10121" s="95"/>
      <c r="H10121" s="95"/>
    </row>
    <row r="10122" spans="5:8" x14ac:dyDescent="0.2">
      <c r="E10122" s="95"/>
      <c r="F10122" s="95"/>
      <c r="G10122" s="95"/>
      <c r="H10122" s="95"/>
    </row>
    <row r="10123" spans="5:8" x14ac:dyDescent="0.2">
      <c r="E10123" s="95"/>
      <c r="F10123" s="95"/>
      <c r="G10123" s="95"/>
      <c r="H10123" s="95"/>
    </row>
    <row r="10124" spans="5:8" x14ac:dyDescent="0.2">
      <c r="E10124" s="95"/>
      <c r="F10124" s="95"/>
      <c r="G10124" s="95"/>
      <c r="H10124" s="95"/>
    </row>
    <row r="10125" spans="5:8" x14ac:dyDescent="0.2">
      <c r="E10125" s="95"/>
      <c r="F10125" s="95"/>
      <c r="G10125" s="95"/>
      <c r="H10125" s="95"/>
    </row>
    <row r="10126" spans="5:8" x14ac:dyDescent="0.2">
      <c r="E10126" s="95"/>
      <c r="F10126" s="95"/>
      <c r="G10126" s="95"/>
      <c r="H10126" s="95"/>
    </row>
    <row r="10127" spans="5:8" x14ac:dyDescent="0.2">
      <c r="E10127" s="95"/>
      <c r="F10127" s="95"/>
      <c r="G10127" s="95"/>
      <c r="H10127" s="95"/>
    </row>
    <row r="10128" spans="5:8" x14ac:dyDescent="0.2">
      <c r="E10128" s="95"/>
      <c r="F10128" s="95"/>
      <c r="G10128" s="95"/>
      <c r="H10128" s="95"/>
    </row>
    <row r="10129" spans="5:8" x14ac:dyDescent="0.2">
      <c r="E10129" s="95"/>
      <c r="F10129" s="95"/>
      <c r="G10129" s="95"/>
      <c r="H10129" s="95"/>
    </row>
    <row r="10130" spans="5:8" x14ac:dyDescent="0.2">
      <c r="E10130" s="95"/>
      <c r="F10130" s="95"/>
      <c r="G10130" s="95"/>
      <c r="H10130" s="95"/>
    </row>
    <row r="10131" spans="5:8" x14ac:dyDescent="0.2">
      <c r="E10131" s="95"/>
      <c r="F10131" s="95"/>
      <c r="G10131" s="95"/>
      <c r="H10131" s="95"/>
    </row>
    <row r="10132" spans="5:8" x14ac:dyDescent="0.2">
      <c r="E10132" s="95"/>
      <c r="F10132" s="95"/>
      <c r="G10132" s="95"/>
      <c r="H10132" s="95"/>
    </row>
    <row r="10133" spans="5:8" x14ac:dyDescent="0.2">
      <c r="E10133" s="95"/>
      <c r="F10133" s="95"/>
      <c r="G10133" s="95"/>
      <c r="H10133" s="95"/>
    </row>
    <row r="10134" spans="5:8" x14ac:dyDescent="0.2">
      <c r="E10134" s="95"/>
      <c r="F10134" s="95"/>
      <c r="G10134" s="95"/>
      <c r="H10134" s="95"/>
    </row>
    <row r="10135" spans="5:8" x14ac:dyDescent="0.2">
      <c r="E10135" s="95"/>
      <c r="F10135" s="95"/>
      <c r="G10135" s="95"/>
      <c r="H10135" s="95"/>
    </row>
    <row r="10136" spans="5:8" x14ac:dyDescent="0.2">
      <c r="E10136" s="95"/>
      <c r="F10136" s="95"/>
      <c r="G10136" s="95"/>
      <c r="H10136" s="95"/>
    </row>
    <row r="10137" spans="5:8" x14ac:dyDescent="0.2">
      <c r="E10137" s="95"/>
      <c r="F10137" s="95"/>
      <c r="G10137" s="95"/>
      <c r="H10137" s="95"/>
    </row>
    <row r="10138" spans="5:8" x14ac:dyDescent="0.2">
      <c r="E10138" s="95"/>
      <c r="F10138" s="95"/>
      <c r="G10138" s="95"/>
      <c r="H10138" s="95"/>
    </row>
    <row r="10139" spans="5:8" x14ac:dyDescent="0.2">
      <c r="E10139" s="95"/>
      <c r="F10139" s="95"/>
      <c r="G10139" s="95"/>
      <c r="H10139" s="95"/>
    </row>
    <row r="10140" spans="5:8" x14ac:dyDescent="0.2">
      <c r="E10140" s="95"/>
      <c r="F10140" s="95"/>
      <c r="G10140" s="95"/>
      <c r="H10140" s="95"/>
    </row>
    <row r="10141" spans="5:8" x14ac:dyDescent="0.2">
      <c r="E10141" s="95"/>
      <c r="F10141" s="95"/>
      <c r="G10141" s="95"/>
      <c r="H10141" s="95"/>
    </row>
    <row r="10142" spans="5:8" x14ac:dyDescent="0.2">
      <c r="E10142" s="95"/>
      <c r="F10142" s="95"/>
      <c r="G10142" s="95"/>
      <c r="H10142" s="95"/>
    </row>
    <row r="10143" spans="5:8" x14ac:dyDescent="0.2">
      <c r="E10143" s="95"/>
      <c r="F10143" s="95"/>
      <c r="G10143" s="95"/>
      <c r="H10143" s="95"/>
    </row>
    <row r="10144" spans="5:8" x14ac:dyDescent="0.2">
      <c r="E10144" s="95"/>
      <c r="F10144" s="95"/>
      <c r="G10144" s="95"/>
      <c r="H10144" s="95"/>
    </row>
    <row r="10145" spans="5:8" x14ac:dyDescent="0.2">
      <c r="E10145" s="95"/>
      <c r="F10145" s="95"/>
      <c r="G10145" s="95"/>
      <c r="H10145" s="95"/>
    </row>
    <row r="10146" spans="5:8" x14ac:dyDescent="0.2">
      <c r="E10146" s="95"/>
      <c r="F10146" s="95"/>
      <c r="G10146" s="95"/>
      <c r="H10146" s="95"/>
    </row>
    <row r="10147" spans="5:8" x14ac:dyDescent="0.2">
      <c r="E10147" s="95"/>
      <c r="F10147" s="95"/>
      <c r="G10147" s="95"/>
      <c r="H10147" s="95"/>
    </row>
    <row r="10148" spans="5:8" x14ac:dyDescent="0.2">
      <c r="E10148" s="95"/>
      <c r="F10148" s="95"/>
      <c r="G10148" s="95"/>
      <c r="H10148" s="95"/>
    </row>
    <row r="10149" spans="5:8" x14ac:dyDescent="0.2">
      <c r="E10149" s="95"/>
      <c r="F10149" s="95"/>
      <c r="G10149" s="95"/>
      <c r="H10149" s="95"/>
    </row>
    <row r="10150" spans="5:8" x14ac:dyDescent="0.2">
      <c r="E10150" s="95"/>
      <c r="F10150" s="95"/>
      <c r="G10150" s="95"/>
      <c r="H10150" s="95"/>
    </row>
    <row r="10151" spans="5:8" x14ac:dyDescent="0.2">
      <c r="E10151" s="95"/>
      <c r="F10151" s="95"/>
      <c r="G10151" s="95"/>
      <c r="H10151" s="95"/>
    </row>
    <row r="10152" spans="5:8" x14ac:dyDescent="0.2">
      <c r="E10152" s="95"/>
      <c r="F10152" s="95"/>
      <c r="G10152" s="95"/>
      <c r="H10152" s="95"/>
    </row>
    <row r="10153" spans="5:8" x14ac:dyDescent="0.2">
      <c r="E10153" s="95"/>
      <c r="F10153" s="95"/>
      <c r="G10153" s="95"/>
      <c r="H10153" s="95"/>
    </row>
    <row r="10154" spans="5:8" x14ac:dyDescent="0.2">
      <c r="E10154" s="95"/>
      <c r="F10154" s="95"/>
      <c r="G10154" s="95"/>
      <c r="H10154" s="95"/>
    </row>
    <row r="10155" spans="5:8" x14ac:dyDescent="0.2">
      <c r="E10155" s="95"/>
      <c r="F10155" s="95"/>
      <c r="G10155" s="95"/>
      <c r="H10155" s="95"/>
    </row>
    <row r="10156" spans="5:8" x14ac:dyDescent="0.2">
      <c r="E10156" s="95"/>
      <c r="F10156" s="95"/>
      <c r="G10156" s="95"/>
      <c r="H10156" s="95"/>
    </row>
    <row r="10157" spans="5:8" x14ac:dyDescent="0.2">
      <c r="E10157" s="95"/>
      <c r="F10157" s="95"/>
      <c r="G10157" s="95"/>
      <c r="H10157" s="95"/>
    </row>
    <row r="10158" spans="5:8" x14ac:dyDescent="0.2">
      <c r="E10158" s="95"/>
      <c r="F10158" s="95"/>
      <c r="G10158" s="95"/>
      <c r="H10158" s="95"/>
    </row>
    <row r="10159" spans="5:8" x14ac:dyDescent="0.2">
      <c r="E10159" s="95"/>
      <c r="F10159" s="95"/>
      <c r="G10159" s="95"/>
      <c r="H10159" s="95"/>
    </row>
    <row r="10160" spans="5:8" x14ac:dyDescent="0.2">
      <c r="E10160" s="95"/>
      <c r="F10160" s="95"/>
      <c r="G10160" s="95"/>
      <c r="H10160" s="95"/>
    </row>
    <row r="10161" spans="5:8" x14ac:dyDescent="0.2">
      <c r="E10161" s="95"/>
      <c r="F10161" s="95"/>
      <c r="G10161" s="95"/>
      <c r="H10161" s="95"/>
    </row>
    <row r="10162" spans="5:8" x14ac:dyDescent="0.2">
      <c r="E10162" s="95"/>
      <c r="F10162" s="95"/>
      <c r="G10162" s="95"/>
      <c r="H10162" s="95"/>
    </row>
    <row r="10163" spans="5:8" x14ac:dyDescent="0.2">
      <c r="E10163" s="95"/>
      <c r="F10163" s="95"/>
      <c r="G10163" s="95"/>
      <c r="H10163" s="95"/>
    </row>
    <row r="10164" spans="5:8" x14ac:dyDescent="0.2">
      <c r="E10164" s="95"/>
      <c r="F10164" s="95"/>
      <c r="G10164" s="95"/>
      <c r="H10164" s="95"/>
    </row>
    <row r="10165" spans="5:8" x14ac:dyDescent="0.2">
      <c r="E10165" s="95"/>
      <c r="F10165" s="95"/>
      <c r="G10165" s="95"/>
      <c r="H10165" s="95"/>
    </row>
    <row r="10166" spans="5:8" x14ac:dyDescent="0.2">
      <c r="E10166" s="95"/>
      <c r="F10166" s="95"/>
      <c r="G10166" s="95"/>
      <c r="H10166" s="95"/>
    </row>
    <row r="10167" spans="5:8" x14ac:dyDescent="0.2">
      <c r="E10167" s="95"/>
      <c r="F10167" s="95"/>
      <c r="G10167" s="95"/>
      <c r="H10167" s="95"/>
    </row>
    <row r="10168" spans="5:8" x14ac:dyDescent="0.2">
      <c r="E10168" s="95"/>
      <c r="F10168" s="95"/>
      <c r="G10168" s="95"/>
      <c r="H10168" s="95"/>
    </row>
    <row r="10169" spans="5:8" x14ac:dyDescent="0.2">
      <c r="E10169" s="95"/>
      <c r="F10169" s="95"/>
      <c r="G10169" s="95"/>
      <c r="H10169" s="95"/>
    </row>
    <row r="10170" spans="5:8" x14ac:dyDescent="0.2">
      <c r="E10170" s="95"/>
      <c r="F10170" s="95"/>
      <c r="G10170" s="95"/>
      <c r="H10170" s="95"/>
    </row>
    <row r="10171" spans="5:8" x14ac:dyDescent="0.2">
      <c r="E10171" s="95"/>
      <c r="F10171" s="95"/>
      <c r="G10171" s="95"/>
      <c r="H10171" s="95"/>
    </row>
    <row r="10172" spans="5:8" x14ac:dyDescent="0.2">
      <c r="E10172" s="95"/>
      <c r="F10172" s="95"/>
      <c r="G10172" s="95"/>
      <c r="H10172" s="95"/>
    </row>
    <row r="10173" spans="5:8" x14ac:dyDescent="0.2">
      <c r="E10173" s="95"/>
      <c r="F10173" s="95"/>
      <c r="G10173" s="95"/>
      <c r="H10173" s="95"/>
    </row>
    <row r="10174" spans="5:8" x14ac:dyDescent="0.2">
      <c r="E10174" s="95"/>
      <c r="F10174" s="95"/>
      <c r="G10174" s="95"/>
      <c r="H10174" s="95"/>
    </row>
    <row r="10175" spans="5:8" x14ac:dyDescent="0.2">
      <c r="E10175" s="95"/>
      <c r="F10175" s="95"/>
      <c r="G10175" s="95"/>
      <c r="H10175" s="95"/>
    </row>
    <row r="10176" spans="5:8" x14ac:dyDescent="0.2">
      <c r="E10176" s="95"/>
      <c r="F10176" s="95"/>
      <c r="G10176" s="95"/>
      <c r="H10176" s="95"/>
    </row>
    <row r="10177" spans="5:8" x14ac:dyDescent="0.2">
      <c r="E10177" s="95"/>
      <c r="F10177" s="95"/>
      <c r="G10177" s="95"/>
      <c r="H10177" s="95"/>
    </row>
    <row r="10178" spans="5:8" x14ac:dyDescent="0.2">
      <c r="E10178" s="95"/>
      <c r="F10178" s="95"/>
      <c r="G10178" s="95"/>
      <c r="H10178" s="95"/>
    </row>
    <row r="10179" spans="5:8" x14ac:dyDescent="0.2">
      <c r="E10179" s="95"/>
      <c r="F10179" s="95"/>
      <c r="G10179" s="95"/>
      <c r="H10179" s="95"/>
    </row>
    <row r="10180" spans="5:8" x14ac:dyDescent="0.2">
      <c r="E10180" s="95"/>
      <c r="F10180" s="95"/>
      <c r="G10180" s="95"/>
      <c r="H10180" s="95"/>
    </row>
    <row r="10181" spans="5:8" x14ac:dyDescent="0.2">
      <c r="E10181" s="95"/>
      <c r="F10181" s="95"/>
      <c r="G10181" s="95"/>
      <c r="H10181" s="95"/>
    </row>
    <row r="10182" spans="5:8" x14ac:dyDescent="0.2">
      <c r="E10182" s="95"/>
      <c r="F10182" s="95"/>
      <c r="G10182" s="95"/>
      <c r="H10182" s="95"/>
    </row>
    <row r="10183" spans="5:8" x14ac:dyDescent="0.2">
      <c r="E10183" s="95"/>
      <c r="F10183" s="95"/>
      <c r="G10183" s="95"/>
      <c r="H10183" s="95"/>
    </row>
    <row r="10184" spans="5:8" x14ac:dyDescent="0.2">
      <c r="E10184" s="95"/>
      <c r="F10184" s="95"/>
      <c r="G10184" s="95"/>
      <c r="H10184" s="95"/>
    </row>
    <row r="10185" spans="5:8" x14ac:dyDescent="0.2">
      <c r="E10185" s="95"/>
      <c r="F10185" s="95"/>
      <c r="G10185" s="95"/>
      <c r="H10185" s="95"/>
    </row>
    <row r="10186" spans="5:8" x14ac:dyDescent="0.2">
      <c r="E10186" s="95"/>
      <c r="F10186" s="95"/>
      <c r="G10186" s="95"/>
      <c r="H10186" s="95"/>
    </row>
    <row r="10187" spans="5:8" x14ac:dyDescent="0.2">
      <c r="E10187" s="95"/>
      <c r="F10187" s="95"/>
      <c r="G10187" s="95"/>
      <c r="H10187" s="95"/>
    </row>
    <row r="10188" spans="5:8" x14ac:dyDescent="0.2">
      <c r="E10188" s="95"/>
      <c r="F10188" s="95"/>
      <c r="G10188" s="95"/>
      <c r="H10188" s="95"/>
    </row>
    <row r="10189" spans="5:8" x14ac:dyDescent="0.2">
      <c r="E10189" s="95"/>
      <c r="F10189" s="95"/>
      <c r="G10189" s="95"/>
      <c r="H10189" s="95"/>
    </row>
    <row r="10190" spans="5:8" x14ac:dyDescent="0.2">
      <c r="E10190" s="95"/>
      <c r="F10190" s="95"/>
      <c r="G10190" s="95"/>
      <c r="H10190" s="95"/>
    </row>
    <row r="10191" spans="5:8" x14ac:dyDescent="0.2">
      <c r="E10191" s="95"/>
      <c r="F10191" s="95"/>
      <c r="G10191" s="95"/>
      <c r="H10191" s="95"/>
    </row>
    <row r="10192" spans="5:8" x14ac:dyDescent="0.2">
      <c r="E10192" s="95"/>
      <c r="F10192" s="95"/>
      <c r="G10192" s="95"/>
      <c r="H10192" s="95"/>
    </row>
    <row r="10193" spans="5:8" x14ac:dyDescent="0.2">
      <c r="E10193" s="95"/>
      <c r="F10193" s="95"/>
      <c r="G10193" s="95"/>
      <c r="H10193" s="95"/>
    </row>
    <row r="10194" spans="5:8" x14ac:dyDescent="0.2">
      <c r="E10194" s="95"/>
      <c r="F10194" s="95"/>
      <c r="G10194" s="95"/>
      <c r="H10194" s="95"/>
    </row>
    <row r="10195" spans="5:8" x14ac:dyDescent="0.2">
      <c r="E10195" s="95"/>
      <c r="F10195" s="95"/>
      <c r="G10195" s="95"/>
      <c r="H10195" s="95"/>
    </row>
    <row r="10196" spans="5:8" x14ac:dyDescent="0.2">
      <c r="E10196" s="95"/>
      <c r="F10196" s="95"/>
      <c r="G10196" s="95"/>
      <c r="H10196" s="95"/>
    </row>
    <row r="10197" spans="5:8" x14ac:dyDescent="0.2">
      <c r="E10197" s="95"/>
      <c r="F10197" s="95"/>
      <c r="G10197" s="95"/>
      <c r="H10197" s="95"/>
    </row>
    <row r="10198" spans="5:8" x14ac:dyDescent="0.2">
      <c r="E10198" s="95"/>
      <c r="F10198" s="95"/>
      <c r="G10198" s="95"/>
      <c r="H10198" s="95"/>
    </row>
    <row r="10199" spans="5:8" x14ac:dyDescent="0.2">
      <c r="E10199" s="95"/>
      <c r="F10199" s="95"/>
      <c r="G10199" s="95"/>
      <c r="H10199" s="95"/>
    </row>
    <row r="10200" spans="5:8" x14ac:dyDescent="0.2">
      <c r="E10200" s="95"/>
      <c r="F10200" s="95"/>
      <c r="G10200" s="95"/>
      <c r="H10200" s="95"/>
    </row>
    <row r="10201" spans="5:8" x14ac:dyDescent="0.2">
      <c r="E10201" s="95"/>
      <c r="F10201" s="95"/>
      <c r="G10201" s="95"/>
      <c r="H10201" s="95"/>
    </row>
    <row r="10202" spans="5:8" x14ac:dyDescent="0.2">
      <c r="E10202" s="95"/>
      <c r="F10202" s="95"/>
      <c r="G10202" s="95"/>
      <c r="H10202" s="95"/>
    </row>
    <row r="10203" spans="5:8" x14ac:dyDescent="0.2">
      <c r="E10203" s="95"/>
      <c r="F10203" s="95"/>
      <c r="G10203" s="95"/>
      <c r="H10203" s="95"/>
    </row>
    <row r="10204" spans="5:8" x14ac:dyDescent="0.2">
      <c r="E10204" s="95"/>
      <c r="F10204" s="95"/>
      <c r="G10204" s="95"/>
      <c r="H10204" s="95"/>
    </row>
    <row r="10205" spans="5:8" x14ac:dyDescent="0.2">
      <c r="E10205" s="95"/>
      <c r="F10205" s="95"/>
      <c r="G10205" s="95"/>
      <c r="H10205" s="95"/>
    </row>
    <row r="10206" spans="5:8" x14ac:dyDescent="0.2">
      <c r="E10206" s="95"/>
      <c r="F10206" s="95"/>
      <c r="G10206" s="95"/>
      <c r="H10206" s="95"/>
    </row>
    <row r="10207" spans="5:8" x14ac:dyDescent="0.2">
      <c r="E10207" s="95"/>
      <c r="F10207" s="95"/>
      <c r="G10207" s="95"/>
      <c r="H10207" s="95"/>
    </row>
    <row r="10208" spans="5:8" x14ac:dyDescent="0.2">
      <c r="E10208" s="95"/>
      <c r="F10208" s="95"/>
      <c r="G10208" s="95"/>
      <c r="H10208" s="95"/>
    </row>
    <row r="10209" spans="5:8" x14ac:dyDescent="0.2">
      <c r="E10209" s="95"/>
      <c r="F10209" s="95"/>
      <c r="G10209" s="95"/>
      <c r="H10209" s="95"/>
    </row>
    <row r="10210" spans="5:8" x14ac:dyDescent="0.2">
      <c r="E10210" s="95"/>
      <c r="F10210" s="95"/>
      <c r="G10210" s="95"/>
      <c r="H10210" s="95"/>
    </row>
    <row r="10211" spans="5:8" x14ac:dyDescent="0.2">
      <c r="E10211" s="95"/>
      <c r="F10211" s="95"/>
      <c r="G10211" s="95"/>
      <c r="H10211" s="95"/>
    </row>
    <row r="10212" spans="5:8" x14ac:dyDescent="0.2">
      <c r="E10212" s="95"/>
      <c r="F10212" s="95"/>
      <c r="G10212" s="95"/>
      <c r="H10212" s="95"/>
    </row>
    <row r="10213" spans="5:8" x14ac:dyDescent="0.2">
      <c r="E10213" s="95"/>
      <c r="F10213" s="95"/>
      <c r="G10213" s="95"/>
      <c r="H10213" s="95"/>
    </row>
    <row r="10214" spans="5:8" x14ac:dyDescent="0.2">
      <c r="E10214" s="95"/>
      <c r="F10214" s="95"/>
      <c r="G10214" s="95"/>
      <c r="H10214" s="95"/>
    </row>
    <row r="10215" spans="5:8" x14ac:dyDescent="0.2">
      <c r="E10215" s="95"/>
      <c r="F10215" s="95"/>
      <c r="G10215" s="95"/>
      <c r="H10215" s="95"/>
    </row>
    <row r="10216" spans="5:8" x14ac:dyDescent="0.2">
      <c r="E10216" s="95"/>
      <c r="F10216" s="95"/>
      <c r="G10216" s="95"/>
      <c r="H10216" s="95"/>
    </row>
    <row r="10217" spans="5:8" x14ac:dyDescent="0.2">
      <c r="E10217" s="95"/>
      <c r="F10217" s="95"/>
      <c r="G10217" s="95"/>
      <c r="H10217" s="95"/>
    </row>
    <row r="10218" spans="5:8" x14ac:dyDescent="0.2">
      <c r="E10218" s="95"/>
      <c r="F10218" s="95"/>
      <c r="G10218" s="95"/>
      <c r="H10218" s="95"/>
    </row>
    <row r="10219" spans="5:8" x14ac:dyDescent="0.2">
      <c r="E10219" s="95"/>
      <c r="F10219" s="95"/>
      <c r="G10219" s="95"/>
      <c r="H10219" s="95"/>
    </row>
    <row r="10220" spans="5:8" x14ac:dyDescent="0.2">
      <c r="E10220" s="95"/>
      <c r="F10220" s="95"/>
      <c r="G10220" s="95"/>
      <c r="H10220" s="95"/>
    </row>
    <row r="10221" spans="5:8" x14ac:dyDescent="0.2">
      <c r="E10221" s="95"/>
      <c r="F10221" s="95"/>
      <c r="G10221" s="95"/>
      <c r="H10221" s="95"/>
    </row>
    <row r="10222" spans="5:8" x14ac:dyDescent="0.2">
      <c r="E10222" s="95"/>
      <c r="F10222" s="95"/>
      <c r="G10222" s="95"/>
      <c r="H10222" s="95"/>
    </row>
    <row r="10223" spans="5:8" x14ac:dyDescent="0.2">
      <c r="E10223" s="95"/>
      <c r="F10223" s="95"/>
      <c r="G10223" s="95"/>
      <c r="H10223" s="95"/>
    </row>
    <row r="10224" spans="5:8" x14ac:dyDescent="0.2">
      <c r="E10224" s="95"/>
      <c r="F10224" s="95"/>
      <c r="G10224" s="95"/>
      <c r="H10224" s="95"/>
    </row>
    <row r="10225" spans="5:8" x14ac:dyDescent="0.2">
      <c r="E10225" s="95"/>
      <c r="F10225" s="95"/>
      <c r="G10225" s="95"/>
      <c r="H10225" s="95"/>
    </row>
    <row r="10226" spans="5:8" x14ac:dyDescent="0.2">
      <c r="E10226" s="95"/>
      <c r="F10226" s="95"/>
      <c r="G10226" s="95"/>
      <c r="H10226" s="95"/>
    </row>
    <row r="10227" spans="5:8" x14ac:dyDescent="0.2">
      <c r="E10227" s="95"/>
      <c r="F10227" s="95"/>
      <c r="G10227" s="95"/>
      <c r="H10227" s="95"/>
    </row>
    <row r="10228" spans="5:8" x14ac:dyDescent="0.2">
      <c r="E10228" s="95"/>
      <c r="F10228" s="95"/>
      <c r="G10228" s="95"/>
      <c r="H10228" s="95"/>
    </row>
    <row r="10229" spans="5:8" x14ac:dyDescent="0.2">
      <c r="E10229" s="95"/>
      <c r="F10229" s="95"/>
      <c r="G10229" s="95"/>
      <c r="H10229" s="95"/>
    </row>
    <row r="10230" spans="5:8" x14ac:dyDescent="0.2">
      <c r="E10230" s="95"/>
      <c r="F10230" s="95"/>
      <c r="G10230" s="95"/>
      <c r="H10230" s="95"/>
    </row>
    <row r="10231" spans="5:8" x14ac:dyDescent="0.2">
      <c r="E10231" s="95"/>
      <c r="F10231" s="95"/>
      <c r="G10231" s="95"/>
      <c r="H10231" s="95"/>
    </row>
    <row r="10232" spans="5:8" x14ac:dyDescent="0.2">
      <c r="E10232" s="95"/>
      <c r="F10232" s="95"/>
      <c r="G10232" s="95"/>
      <c r="H10232" s="95"/>
    </row>
    <row r="10233" spans="5:8" x14ac:dyDescent="0.2">
      <c r="E10233" s="95"/>
      <c r="F10233" s="95"/>
      <c r="G10233" s="95"/>
      <c r="H10233" s="95"/>
    </row>
    <row r="10234" spans="5:8" x14ac:dyDescent="0.2">
      <c r="E10234" s="95"/>
      <c r="F10234" s="95"/>
      <c r="G10234" s="95"/>
      <c r="H10234" s="95"/>
    </row>
    <row r="10235" spans="5:8" x14ac:dyDescent="0.2">
      <c r="E10235" s="95"/>
      <c r="F10235" s="95"/>
      <c r="G10235" s="95"/>
      <c r="H10235" s="95"/>
    </row>
    <row r="10236" spans="5:8" x14ac:dyDescent="0.2">
      <c r="E10236" s="95"/>
      <c r="F10236" s="95"/>
      <c r="G10236" s="95"/>
      <c r="H10236" s="95"/>
    </row>
    <row r="10237" spans="5:8" x14ac:dyDescent="0.2">
      <c r="E10237" s="95"/>
      <c r="F10237" s="95"/>
      <c r="G10237" s="95"/>
      <c r="H10237" s="95"/>
    </row>
    <row r="10238" spans="5:8" x14ac:dyDescent="0.2">
      <c r="E10238" s="95"/>
      <c r="F10238" s="95"/>
      <c r="G10238" s="95"/>
      <c r="H10238" s="95"/>
    </row>
    <row r="10239" spans="5:8" x14ac:dyDescent="0.2">
      <c r="E10239" s="95"/>
      <c r="F10239" s="95"/>
      <c r="G10239" s="95"/>
      <c r="H10239" s="95"/>
    </row>
    <row r="10240" spans="5:8" x14ac:dyDescent="0.2">
      <c r="E10240" s="95"/>
      <c r="F10240" s="95"/>
      <c r="G10240" s="95"/>
      <c r="H10240" s="95"/>
    </row>
    <row r="10241" spans="5:8" x14ac:dyDescent="0.2">
      <c r="E10241" s="95"/>
      <c r="F10241" s="95"/>
      <c r="G10241" s="95"/>
      <c r="H10241" s="95"/>
    </row>
    <row r="10242" spans="5:8" x14ac:dyDescent="0.2">
      <c r="E10242" s="95"/>
      <c r="F10242" s="95"/>
      <c r="G10242" s="95"/>
      <c r="H10242" s="95"/>
    </row>
    <row r="10243" spans="5:8" x14ac:dyDescent="0.2">
      <c r="E10243" s="95"/>
      <c r="F10243" s="95"/>
      <c r="G10243" s="95"/>
      <c r="H10243" s="95"/>
    </row>
    <row r="10244" spans="5:8" x14ac:dyDescent="0.2">
      <c r="E10244" s="95"/>
      <c r="F10244" s="95"/>
      <c r="G10244" s="95"/>
      <c r="H10244" s="95"/>
    </row>
    <row r="10245" spans="5:8" x14ac:dyDescent="0.2">
      <c r="E10245" s="95"/>
      <c r="F10245" s="95"/>
      <c r="G10245" s="95"/>
      <c r="H10245" s="95"/>
    </row>
    <row r="10246" spans="5:8" x14ac:dyDescent="0.2">
      <c r="E10246" s="95"/>
      <c r="F10246" s="95"/>
      <c r="G10246" s="95"/>
      <c r="H10246" s="95"/>
    </row>
    <row r="10247" spans="5:8" x14ac:dyDescent="0.2">
      <c r="E10247" s="95"/>
      <c r="F10247" s="95"/>
      <c r="G10247" s="95"/>
      <c r="H10247" s="95"/>
    </row>
    <row r="10248" spans="5:8" x14ac:dyDescent="0.2">
      <c r="E10248" s="95"/>
      <c r="F10248" s="95"/>
      <c r="G10248" s="95"/>
      <c r="H10248" s="95"/>
    </row>
    <row r="10249" spans="5:8" x14ac:dyDescent="0.2">
      <c r="E10249" s="95"/>
      <c r="F10249" s="95"/>
      <c r="G10249" s="95"/>
      <c r="H10249" s="95"/>
    </row>
    <row r="10250" spans="5:8" x14ac:dyDescent="0.2">
      <c r="E10250" s="95"/>
      <c r="F10250" s="95"/>
      <c r="G10250" s="95"/>
      <c r="H10250" s="95"/>
    </row>
    <row r="10251" spans="5:8" x14ac:dyDescent="0.2">
      <c r="E10251" s="95"/>
      <c r="F10251" s="95"/>
      <c r="G10251" s="95"/>
      <c r="H10251" s="95"/>
    </row>
    <row r="10252" spans="5:8" x14ac:dyDescent="0.2">
      <c r="E10252" s="95"/>
      <c r="F10252" s="95"/>
      <c r="G10252" s="95"/>
      <c r="H10252" s="95"/>
    </row>
    <row r="10253" spans="5:8" x14ac:dyDescent="0.2">
      <c r="E10253" s="95"/>
      <c r="F10253" s="95"/>
      <c r="G10253" s="95"/>
      <c r="H10253" s="95"/>
    </row>
    <row r="10254" spans="5:8" x14ac:dyDescent="0.2">
      <c r="E10254" s="95"/>
      <c r="F10254" s="95"/>
      <c r="G10254" s="95"/>
      <c r="H10254" s="95"/>
    </row>
    <row r="10255" spans="5:8" x14ac:dyDescent="0.2">
      <c r="E10255" s="95"/>
      <c r="F10255" s="95"/>
      <c r="G10255" s="95"/>
      <c r="H10255" s="95"/>
    </row>
    <row r="10256" spans="5:8" x14ac:dyDescent="0.2">
      <c r="E10256" s="95"/>
      <c r="F10256" s="95"/>
      <c r="G10256" s="95"/>
      <c r="H10256" s="95"/>
    </row>
    <row r="10257" spans="5:8" x14ac:dyDescent="0.2">
      <c r="E10257" s="95"/>
      <c r="F10257" s="95"/>
      <c r="G10257" s="95"/>
      <c r="H10257" s="95"/>
    </row>
    <row r="10258" spans="5:8" x14ac:dyDescent="0.2">
      <c r="E10258" s="95"/>
      <c r="F10258" s="95"/>
      <c r="G10258" s="95"/>
      <c r="H10258" s="95"/>
    </row>
    <row r="10259" spans="5:8" x14ac:dyDescent="0.2">
      <c r="E10259" s="95"/>
      <c r="F10259" s="95"/>
      <c r="G10259" s="95"/>
      <c r="H10259" s="95"/>
    </row>
    <row r="10260" spans="5:8" x14ac:dyDescent="0.2">
      <c r="E10260" s="95"/>
      <c r="F10260" s="95"/>
      <c r="G10260" s="95"/>
      <c r="H10260" s="95"/>
    </row>
    <row r="10261" spans="5:8" x14ac:dyDescent="0.2">
      <c r="E10261" s="95"/>
      <c r="F10261" s="95"/>
      <c r="G10261" s="95"/>
      <c r="H10261" s="95"/>
    </row>
    <row r="10262" spans="5:8" x14ac:dyDescent="0.2">
      <c r="E10262" s="95"/>
      <c r="F10262" s="95"/>
      <c r="G10262" s="95"/>
      <c r="H10262" s="95"/>
    </row>
    <row r="10263" spans="5:8" x14ac:dyDescent="0.2">
      <c r="E10263" s="95"/>
      <c r="F10263" s="95"/>
      <c r="G10263" s="95"/>
      <c r="H10263" s="95"/>
    </row>
    <row r="10264" spans="5:8" x14ac:dyDescent="0.2">
      <c r="E10264" s="95"/>
      <c r="F10264" s="95"/>
      <c r="G10264" s="95"/>
      <c r="H10264" s="95"/>
    </row>
    <row r="10265" spans="5:8" x14ac:dyDescent="0.2">
      <c r="E10265" s="95"/>
      <c r="F10265" s="95"/>
      <c r="G10265" s="95"/>
      <c r="H10265" s="95"/>
    </row>
    <row r="10266" spans="5:8" x14ac:dyDescent="0.2">
      <c r="E10266" s="95"/>
      <c r="F10266" s="95"/>
      <c r="G10266" s="95"/>
      <c r="H10266" s="95"/>
    </row>
    <row r="10267" spans="5:8" x14ac:dyDescent="0.2">
      <c r="E10267" s="95"/>
      <c r="F10267" s="95"/>
      <c r="G10267" s="95"/>
      <c r="H10267" s="95"/>
    </row>
    <row r="10268" spans="5:8" x14ac:dyDescent="0.2">
      <c r="E10268" s="95"/>
      <c r="F10268" s="95"/>
      <c r="G10268" s="95"/>
      <c r="H10268" s="95"/>
    </row>
    <row r="10269" spans="5:8" x14ac:dyDescent="0.2">
      <c r="E10269" s="95"/>
      <c r="F10269" s="95"/>
      <c r="G10269" s="95"/>
      <c r="H10269" s="95"/>
    </row>
    <row r="10270" spans="5:8" x14ac:dyDescent="0.2">
      <c r="E10270" s="95"/>
      <c r="F10270" s="95"/>
      <c r="G10270" s="95"/>
      <c r="H10270" s="95"/>
    </row>
    <row r="10271" spans="5:8" x14ac:dyDescent="0.2">
      <c r="E10271" s="95"/>
      <c r="F10271" s="95"/>
      <c r="G10271" s="95"/>
      <c r="H10271" s="95"/>
    </row>
    <row r="10272" spans="5:8" x14ac:dyDescent="0.2">
      <c r="E10272" s="95"/>
      <c r="F10272" s="95"/>
      <c r="G10272" s="95"/>
      <c r="H10272" s="95"/>
    </row>
    <row r="10273" spans="5:8" x14ac:dyDescent="0.2">
      <c r="E10273" s="95"/>
      <c r="F10273" s="95"/>
      <c r="G10273" s="95"/>
      <c r="H10273" s="95"/>
    </row>
    <row r="10274" spans="5:8" x14ac:dyDescent="0.2">
      <c r="E10274" s="95"/>
      <c r="F10274" s="95"/>
      <c r="G10274" s="95"/>
      <c r="H10274" s="95"/>
    </row>
    <row r="10275" spans="5:8" x14ac:dyDescent="0.2">
      <c r="E10275" s="95"/>
      <c r="F10275" s="95"/>
      <c r="G10275" s="95"/>
      <c r="H10275" s="95"/>
    </row>
    <row r="10276" spans="5:8" x14ac:dyDescent="0.2">
      <c r="E10276" s="95"/>
      <c r="F10276" s="95"/>
      <c r="G10276" s="95"/>
      <c r="H10276" s="95"/>
    </row>
    <row r="10277" spans="5:8" x14ac:dyDescent="0.2">
      <c r="E10277" s="95"/>
      <c r="F10277" s="95"/>
      <c r="G10277" s="95"/>
      <c r="H10277" s="95"/>
    </row>
    <row r="10278" spans="5:8" x14ac:dyDescent="0.2">
      <c r="E10278" s="95"/>
      <c r="F10278" s="95"/>
      <c r="G10278" s="95"/>
      <c r="H10278" s="95"/>
    </row>
    <row r="10279" spans="5:8" x14ac:dyDescent="0.2">
      <c r="E10279" s="95"/>
      <c r="F10279" s="95"/>
      <c r="G10279" s="95"/>
      <c r="H10279" s="95"/>
    </row>
    <row r="10280" spans="5:8" x14ac:dyDescent="0.2">
      <c r="E10280" s="95"/>
      <c r="F10280" s="95"/>
      <c r="G10280" s="95"/>
      <c r="H10280" s="95"/>
    </row>
    <row r="10281" spans="5:8" x14ac:dyDescent="0.2">
      <c r="E10281" s="95"/>
      <c r="F10281" s="95"/>
      <c r="G10281" s="95"/>
      <c r="H10281" s="95"/>
    </row>
    <row r="10282" spans="5:8" x14ac:dyDescent="0.2">
      <c r="E10282" s="95"/>
      <c r="F10282" s="95"/>
      <c r="G10282" s="95"/>
      <c r="H10282" s="95"/>
    </row>
    <row r="10283" spans="5:8" x14ac:dyDescent="0.2">
      <c r="E10283" s="95"/>
      <c r="F10283" s="95"/>
      <c r="G10283" s="95"/>
      <c r="H10283" s="95"/>
    </row>
    <row r="10284" spans="5:8" x14ac:dyDescent="0.2">
      <c r="E10284" s="95"/>
      <c r="F10284" s="95"/>
      <c r="G10284" s="95"/>
      <c r="H10284" s="95"/>
    </row>
    <row r="10285" spans="5:8" x14ac:dyDescent="0.2">
      <c r="E10285" s="95"/>
      <c r="F10285" s="95"/>
      <c r="G10285" s="95"/>
      <c r="H10285" s="95"/>
    </row>
    <row r="10286" spans="5:8" x14ac:dyDescent="0.2">
      <c r="E10286" s="95"/>
      <c r="F10286" s="95"/>
      <c r="G10286" s="95"/>
      <c r="H10286" s="95"/>
    </row>
    <row r="10287" spans="5:8" x14ac:dyDescent="0.2">
      <c r="E10287" s="95"/>
      <c r="F10287" s="95"/>
      <c r="G10287" s="95"/>
      <c r="H10287" s="95"/>
    </row>
    <row r="10288" spans="5:8" x14ac:dyDescent="0.2">
      <c r="E10288" s="95"/>
      <c r="F10288" s="95"/>
      <c r="G10288" s="95"/>
      <c r="H10288" s="95"/>
    </row>
    <row r="10289" spans="5:8" x14ac:dyDescent="0.2">
      <c r="E10289" s="95"/>
      <c r="F10289" s="95"/>
      <c r="G10289" s="95"/>
      <c r="H10289" s="95"/>
    </row>
    <row r="10290" spans="5:8" x14ac:dyDescent="0.2">
      <c r="E10290" s="95"/>
      <c r="F10290" s="95"/>
      <c r="G10290" s="95"/>
      <c r="H10290" s="95"/>
    </row>
    <row r="10291" spans="5:8" x14ac:dyDescent="0.2">
      <c r="E10291" s="95"/>
      <c r="F10291" s="95"/>
      <c r="G10291" s="95"/>
      <c r="H10291" s="95"/>
    </row>
    <row r="10292" spans="5:8" x14ac:dyDescent="0.2">
      <c r="E10292" s="95"/>
      <c r="F10292" s="95"/>
      <c r="G10292" s="95"/>
      <c r="H10292" s="95"/>
    </row>
    <row r="10293" spans="5:8" x14ac:dyDescent="0.2">
      <c r="E10293" s="95"/>
      <c r="F10293" s="95"/>
      <c r="G10293" s="95"/>
      <c r="H10293" s="95"/>
    </row>
    <row r="10294" spans="5:8" x14ac:dyDescent="0.2">
      <c r="E10294" s="95"/>
      <c r="F10294" s="95"/>
      <c r="G10294" s="95"/>
      <c r="H10294" s="95"/>
    </row>
    <row r="10295" spans="5:8" x14ac:dyDescent="0.2">
      <c r="E10295" s="95"/>
      <c r="F10295" s="95"/>
      <c r="G10295" s="95"/>
      <c r="H10295" s="95"/>
    </row>
    <row r="10296" spans="5:8" x14ac:dyDescent="0.2">
      <c r="E10296" s="95"/>
      <c r="F10296" s="95"/>
      <c r="G10296" s="95"/>
      <c r="H10296" s="95"/>
    </row>
    <row r="10297" spans="5:8" x14ac:dyDescent="0.2">
      <c r="E10297" s="95"/>
      <c r="F10297" s="95"/>
      <c r="G10297" s="95"/>
      <c r="H10297" s="95"/>
    </row>
    <row r="10298" spans="5:8" x14ac:dyDescent="0.2">
      <c r="E10298" s="95"/>
      <c r="F10298" s="95"/>
      <c r="G10298" s="95"/>
      <c r="H10298" s="95"/>
    </row>
    <row r="10299" spans="5:8" x14ac:dyDescent="0.2">
      <c r="E10299" s="95"/>
      <c r="F10299" s="95"/>
      <c r="G10299" s="95"/>
      <c r="H10299" s="95"/>
    </row>
    <row r="10300" spans="5:8" x14ac:dyDescent="0.2">
      <c r="E10300" s="95"/>
      <c r="F10300" s="95"/>
      <c r="G10300" s="95"/>
      <c r="H10300" s="95"/>
    </row>
    <row r="10301" spans="5:8" x14ac:dyDescent="0.2">
      <c r="E10301" s="95"/>
      <c r="F10301" s="95"/>
      <c r="G10301" s="95"/>
      <c r="H10301" s="95"/>
    </row>
    <row r="10302" spans="5:8" x14ac:dyDescent="0.2">
      <c r="E10302" s="95"/>
      <c r="F10302" s="95"/>
      <c r="G10302" s="95"/>
      <c r="H10302" s="95"/>
    </row>
    <row r="10303" spans="5:8" x14ac:dyDescent="0.2">
      <c r="E10303" s="95"/>
      <c r="F10303" s="95"/>
      <c r="G10303" s="95"/>
      <c r="H10303" s="95"/>
    </row>
    <row r="10304" spans="5:8" x14ac:dyDescent="0.2">
      <c r="E10304" s="95"/>
      <c r="F10304" s="95"/>
      <c r="G10304" s="95"/>
      <c r="H10304" s="95"/>
    </row>
    <row r="10305" spans="5:8" x14ac:dyDescent="0.2">
      <c r="E10305" s="95"/>
      <c r="F10305" s="95"/>
      <c r="G10305" s="95"/>
      <c r="H10305" s="95"/>
    </row>
    <row r="10306" spans="5:8" x14ac:dyDescent="0.2">
      <c r="E10306" s="95"/>
      <c r="F10306" s="95"/>
      <c r="G10306" s="95"/>
      <c r="H10306" s="95"/>
    </row>
    <row r="10307" spans="5:8" x14ac:dyDescent="0.2">
      <c r="E10307" s="95"/>
      <c r="F10307" s="95"/>
      <c r="G10307" s="95"/>
      <c r="H10307" s="95"/>
    </row>
    <row r="10308" spans="5:8" x14ac:dyDescent="0.2">
      <c r="E10308" s="95"/>
      <c r="F10308" s="95"/>
      <c r="G10308" s="95"/>
      <c r="H10308" s="95"/>
    </row>
    <row r="10309" spans="5:8" x14ac:dyDescent="0.2">
      <c r="E10309" s="95"/>
      <c r="F10309" s="95"/>
      <c r="G10309" s="95"/>
      <c r="H10309" s="95"/>
    </row>
    <row r="10310" spans="5:8" x14ac:dyDescent="0.2">
      <c r="E10310" s="95"/>
      <c r="F10310" s="95"/>
      <c r="G10310" s="95"/>
      <c r="H10310" s="95"/>
    </row>
    <row r="10311" spans="5:8" x14ac:dyDescent="0.2">
      <c r="E10311" s="95"/>
      <c r="F10311" s="95"/>
      <c r="G10311" s="95"/>
      <c r="H10311" s="95"/>
    </row>
    <row r="10312" spans="5:8" x14ac:dyDescent="0.2">
      <c r="E10312" s="95"/>
      <c r="F10312" s="95"/>
      <c r="G10312" s="95"/>
      <c r="H10312" s="95"/>
    </row>
    <row r="10313" spans="5:8" x14ac:dyDescent="0.2">
      <c r="E10313" s="95"/>
      <c r="F10313" s="95"/>
      <c r="G10313" s="95"/>
      <c r="H10313" s="95"/>
    </row>
    <row r="10314" spans="5:8" x14ac:dyDescent="0.2">
      <c r="E10314" s="95"/>
      <c r="F10314" s="95"/>
      <c r="G10314" s="95"/>
      <c r="H10314" s="95"/>
    </row>
    <row r="10315" spans="5:8" x14ac:dyDescent="0.2">
      <c r="E10315" s="95"/>
      <c r="F10315" s="95"/>
      <c r="G10315" s="95"/>
      <c r="H10315" s="95"/>
    </row>
    <row r="10316" spans="5:8" x14ac:dyDescent="0.2">
      <c r="E10316" s="95"/>
      <c r="F10316" s="95"/>
      <c r="G10316" s="95"/>
      <c r="H10316" s="95"/>
    </row>
    <row r="10317" spans="5:8" x14ac:dyDescent="0.2">
      <c r="E10317" s="95"/>
      <c r="F10317" s="95"/>
      <c r="G10317" s="95"/>
      <c r="H10317" s="95"/>
    </row>
    <row r="10318" spans="5:8" x14ac:dyDescent="0.2">
      <c r="E10318" s="95"/>
      <c r="F10318" s="95"/>
      <c r="G10318" s="95"/>
      <c r="H10318" s="95"/>
    </row>
    <row r="10319" spans="5:8" x14ac:dyDescent="0.2">
      <c r="E10319" s="95"/>
      <c r="F10319" s="95"/>
      <c r="G10319" s="95"/>
      <c r="H10319" s="95"/>
    </row>
    <row r="10320" spans="5:8" x14ac:dyDescent="0.2">
      <c r="E10320" s="95"/>
      <c r="F10320" s="95"/>
      <c r="G10320" s="95"/>
      <c r="H10320" s="95"/>
    </row>
    <row r="10321" spans="5:8" x14ac:dyDescent="0.2">
      <c r="E10321" s="95"/>
      <c r="F10321" s="95"/>
      <c r="G10321" s="95"/>
      <c r="H10321" s="95"/>
    </row>
    <row r="10322" spans="5:8" x14ac:dyDescent="0.2">
      <c r="E10322" s="95"/>
      <c r="F10322" s="95"/>
      <c r="G10322" s="95"/>
      <c r="H10322" s="95"/>
    </row>
    <row r="10323" spans="5:8" x14ac:dyDescent="0.2">
      <c r="E10323" s="95"/>
      <c r="F10323" s="95"/>
      <c r="G10323" s="95"/>
      <c r="H10323" s="95"/>
    </row>
    <row r="10324" spans="5:8" x14ac:dyDescent="0.2">
      <c r="E10324" s="95"/>
      <c r="F10324" s="95"/>
      <c r="G10324" s="95"/>
      <c r="H10324" s="95"/>
    </row>
    <row r="10325" spans="5:8" x14ac:dyDescent="0.2">
      <c r="E10325" s="95"/>
      <c r="F10325" s="95"/>
      <c r="G10325" s="95"/>
      <c r="H10325" s="95"/>
    </row>
    <row r="10326" spans="5:8" x14ac:dyDescent="0.2">
      <c r="E10326" s="95"/>
      <c r="F10326" s="95"/>
      <c r="G10326" s="95"/>
      <c r="H10326" s="95"/>
    </row>
    <row r="10327" spans="5:8" x14ac:dyDescent="0.2">
      <c r="E10327" s="95"/>
      <c r="F10327" s="95"/>
      <c r="G10327" s="95"/>
      <c r="H10327" s="95"/>
    </row>
    <row r="10328" spans="5:8" x14ac:dyDescent="0.2">
      <c r="E10328" s="95"/>
      <c r="F10328" s="95"/>
      <c r="G10328" s="95"/>
      <c r="H10328" s="95"/>
    </row>
    <row r="10329" spans="5:8" x14ac:dyDescent="0.2">
      <c r="E10329" s="95"/>
      <c r="F10329" s="95"/>
      <c r="G10329" s="95"/>
      <c r="H10329" s="95"/>
    </row>
    <row r="10330" spans="5:8" x14ac:dyDescent="0.2">
      <c r="E10330" s="95"/>
      <c r="F10330" s="95"/>
      <c r="G10330" s="95"/>
      <c r="H10330" s="95"/>
    </row>
    <row r="10331" spans="5:8" x14ac:dyDescent="0.2">
      <c r="E10331" s="95"/>
      <c r="F10331" s="95"/>
      <c r="G10331" s="95"/>
      <c r="H10331" s="95"/>
    </row>
    <row r="10332" spans="5:8" x14ac:dyDescent="0.2">
      <c r="E10332" s="95"/>
      <c r="F10332" s="95"/>
      <c r="G10332" s="95"/>
      <c r="H10332" s="95"/>
    </row>
    <row r="10333" spans="5:8" x14ac:dyDescent="0.2">
      <c r="E10333" s="95"/>
      <c r="F10333" s="95"/>
      <c r="G10333" s="95"/>
      <c r="H10333" s="95"/>
    </row>
    <row r="10334" spans="5:8" x14ac:dyDescent="0.2">
      <c r="E10334" s="95"/>
      <c r="F10334" s="95"/>
      <c r="G10334" s="95"/>
      <c r="H10334" s="95"/>
    </row>
    <row r="10335" spans="5:8" x14ac:dyDescent="0.2">
      <c r="E10335" s="95"/>
      <c r="F10335" s="95"/>
      <c r="G10335" s="95"/>
      <c r="H10335" s="95"/>
    </row>
    <row r="10336" spans="5:8" x14ac:dyDescent="0.2">
      <c r="E10336" s="95"/>
      <c r="F10336" s="95"/>
      <c r="G10336" s="95"/>
      <c r="H10336" s="95"/>
    </row>
    <row r="10337" spans="5:8" x14ac:dyDescent="0.2">
      <c r="E10337" s="95"/>
      <c r="F10337" s="95"/>
      <c r="G10337" s="95"/>
      <c r="H10337" s="95"/>
    </row>
    <row r="10338" spans="5:8" x14ac:dyDescent="0.2">
      <c r="E10338" s="95"/>
      <c r="F10338" s="95"/>
      <c r="G10338" s="95"/>
      <c r="H10338" s="95"/>
    </row>
    <row r="10339" spans="5:8" x14ac:dyDescent="0.2">
      <c r="E10339" s="95"/>
      <c r="F10339" s="95"/>
      <c r="G10339" s="95"/>
      <c r="H10339" s="95"/>
    </row>
    <row r="10340" spans="5:8" x14ac:dyDescent="0.2">
      <c r="E10340" s="95"/>
      <c r="F10340" s="95"/>
      <c r="G10340" s="95"/>
      <c r="H10340" s="95"/>
    </row>
    <row r="10341" spans="5:8" x14ac:dyDescent="0.2">
      <c r="E10341" s="95"/>
      <c r="F10341" s="95"/>
      <c r="G10341" s="95"/>
      <c r="H10341" s="95"/>
    </row>
    <row r="10342" spans="5:8" x14ac:dyDescent="0.2">
      <c r="E10342" s="95"/>
      <c r="F10342" s="95"/>
      <c r="G10342" s="95"/>
      <c r="H10342" s="95"/>
    </row>
    <row r="10343" spans="5:8" x14ac:dyDescent="0.2">
      <c r="E10343" s="95"/>
      <c r="F10343" s="95"/>
      <c r="G10343" s="95"/>
      <c r="H10343" s="95"/>
    </row>
    <row r="10344" spans="5:8" x14ac:dyDescent="0.2">
      <c r="E10344" s="95"/>
      <c r="F10344" s="95"/>
      <c r="G10344" s="95"/>
      <c r="H10344" s="95"/>
    </row>
    <row r="10345" spans="5:8" x14ac:dyDescent="0.2">
      <c r="E10345" s="95"/>
      <c r="F10345" s="95"/>
      <c r="G10345" s="95"/>
      <c r="H10345" s="95"/>
    </row>
    <row r="10346" spans="5:8" x14ac:dyDescent="0.2">
      <c r="E10346" s="95"/>
      <c r="F10346" s="95"/>
      <c r="G10346" s="95"/>
      <c r="H10346" s="95"/>
    </row>
    <row r="10347" spans="5:8" x14ac:dyDescent="0.2">
      <c r="E10347" s="95"/>
      <c r="F10347" s="95"/>
      <c r="G10347" s="95"/>
      <c r="H10347" s="95"/>
    </row>
    <row r="10348" spans="5:8" x14ac:dyDescent="0.2">
      <c r="E10348" s="95"/>
      <c r="F10348" s="95"/>
      <c r="G10348" s="95"/>
      <c r="H10348" s="95"/>
    </row>
    <row r="10349" spans="5:8" x14ac:dyDescent="0.2">
      <c r="E10349" s="95"/>
      <c r="F10349" s="95"/>
      <c r="G10349" s="95"/>
      <c r="H10349" s="95"/>
    </row>
    <row r="10350" spans="5:8" x14ac:dyDescent="0.2">
      <c r="E10350" s="95"/>
      <c r="F10350" s="95"/>
      <c r="G10350" s="95"/>
      <c r="H10350" s="95"/>
    </row>
    <row r="10351" spans="5:8" x14ac:dyDescent="0.2">
      <c r="E10351" s="95"/>
      <c r="F10351" s="95"/>
      <c r="G10351" s="95"/>
      <c r="H10351" s="95"/>
    </row>
    <row r="10352" spans="5:8" x14ac:dyDescent="0.2">
      <c r="E10352" s="95"/>
      <c r="F10352" s="95"/>
      <c r="G10352" s="95"/>
      <c r="H10352" s="95"/>
    </row>
    <row r="10353" spans="5:8" x14ac:dyDescent="0.2">
      <c r="E10353" s="95"/>
      <c r="F10353" s="95"/>
      <c r="G10353" s="95"/>
      <c r="H10353" s="95"/>
    </row>
    <row r="10354" spans="5:8" x14ac:dyDescent="0.2">
      <c r="E10354" s="95"/>
      <c r="F10354" s="95"/>
      <c r="G10354" s="95"/>
      <c r="H10354" s="95"/>
    </row>
    <row r="10355" spans="5:8" x14ac:dyDescent="0.2">
      <c r="E10355" s="95"/>
      <c r="F10355" s="95"/>
      <c r="G10355" s="95"/>
      <c r="H10355" s="95"/>
    </row>
    <row r="10356" spans="5:8" x14ac:dyDescent="0.2">
      <c r="E10356" s="95"/>
      <c r="F10356" s="95"/>
      <c r="G10356" s="95"/>
      <c r="H10356" s="95"/>
    </row>
    <row r="10357" spans="5:8" x14ac:dyDescent="0.2">
      <c r="E10357" s="95"/>
      <c r="F10357" s="95"/>
      <c r="G10357" s="95"/>
      <c r="H10357" s="95"/>
    </row>
    <row r="10358" spans="5:8" x14ac:dyDescent="0.2">
      <c r="E10358" s="95"/>
      <c r="F10358" s="95"/>
      <c r="G10358" s="95"/>
      <c r="H10358" s="95"/>
    </row>
    <row r="10359" spans="5:8" x14ac:dyDescent="0.2">
      <c r="E10359" s="95"/>
      <c r="F10359" s="95"/>
      <c r="G10359" s="95"/>
      <c r="H10359" s="95"/>
    </row>
    <row r="10360" spans="5:8" x14ac:dyDescent="0.2">
      <c r="E10360" s="95"/>
      <c r="F10360" s="95"/>
      <c r="G10360" s="95"/>
      <c r="H10360" s="95"/>
    </row>
    <row r="10361" spans="5:8" x14ac:dyDescent="0.2">
      <c r="E10361" s="95"/>
      <c r="F10361" s="95"/>
      <c r="G10361" s="95"/>
      <c r="H10361" s="95"/>
    </row>
    <row r="10362" spans="5:8" x14ac:dyDescent="0.2">
      <c r="E10362" s="95"/>
      <c r="F10362" s="95"/>
      <c r="G10362" s="95"/>
      <c r="H10362" s="95"/>
    </row>
    <row r="10363" spans="5:8" x14ac:dyDescent="0.2">
      <c r="E10363" s="95"/>
      <c r="F10363" s="95"/>
      <c r="G10363" s="95"/>
      <c r="H10363" s="95"/>
    </row>
    <row r="10364" spans="5:8" x14ac:dyDescent="0.2">
      <c r="E10364" s="95"/>
      <c r="F10364" s="95"/>
      <c r="G10364" s="95"/>
      <c r="H10364" s="95"/>
    </row>
    <row r="10365" spans="5:8" x14ac:dyDescent="0.2">
      <c r="E10365" s="95"/>
      <c r="F10365" s="95"/>
      <c r="G10365" s="95"/>
      <c r="H10365" s="95"/>
    </row>
    <row r="10366" spans="5:8" x14ac:dyDescent="0.2">
      <c r="E10366" s="95"/>
      <c r="F10366" s="95"/>
      <c r="G10366" s="95"/>
      <c r="H10366" s="95"/>
    </row>
    <row r="10367" spans="5:8" x14ac:dyDescent="0.2">
      <c r="E10367" s="95"/>
      <c r="F10367" s="95"/>
      <c r="G10367" s="95"/>
      <c r="H10367" s="95"/>
    </row>
    <row r="10368" spans="5:8" x14ac:dyDescent="0.2">
      <c r="E10368" s="95"/>
      <c r="F10368" s="95"/>
      <c r="G10368" s="95"/>
      <c r="H10368" s="95"/>
    </row>
    <row r="10369" spans="5:8" x14ac:dyDescent="0.2">
      <c r="E10369" s="95"/>
      <c r="F10369" s="95"/>
      <c r="G10369" s="95"/>
      <c r="H10369" s="95"/>
    </row>
    <row r="10370" spans="5:8" x14ac:dyDescent="0.2">
      <c r="E10370" s="95"/>
      <c r="F10370" s="95"/>
      <c r="G10370" s="95"/>
      <c r="H10370" s="95"/>
    </row>
    <row r="10371" spans="5:8" x14ac:dyDescent="0.2">
      <c r="E10371" s="95"/>
      <c r="F10371" s="95"/>
      <c r="G10371" s="95"/>
      <c r="H10371" s="95"/>
    </row>
    <row r="10372" spans="5:8" x14ac:dyDescent="0.2">
      <c r="E10372" s="95"/>
      <c r="F10372" s="95"/>
      <c r="G10372" s="95"/>
      <c r="H10372" s="95"/>
    </row>
    <row r="10373" spans="5:8" x14ac:dyDescent="0.2">
      <c r="E10373" s="95"/>
      <c r="F10373" s="95"/>
      <c r="G10373" s="95"/>
      <c r="H10373" s="95"/>
    </row>
    <row r="10374" spans="5:8" x14ac:dyDescent="0.2">
      <c r="E10374" s="95"/>
      <c r="F10374" s="95"/>
      <c r="G10374" s="95"/>
      <c r="H10374" s="95"/>
    </row>
    <row r="10375" spans="5:8" x14ac:dyDescent="0.2">
      <c r="E10375" s="95"/>
      <c r="F10375" s="95"/>
      <c r="G10375" s="95"/>
      <c r="H10375" s="95"/>
    </row>
    <row r="10376" spans="5:8" x14ac:dyDescent="0.2">
      <c r="E10376" s="95"/>
      <c r="F10376" s="95"/>
      <c r="G10376" s="95"/>
      <c r="H10376" s="95"/>
    </row>
    <row r="10377" spans="5:8" x14ac:dyDescent="0.2">
      <c r="E10377" s="95"/>
      <c r="F10377" s="95"/>
      <c r="G10377" s="95"/>
      <c r="H10377" s="95"/>
    </row>
    <row r="10378" spans="5:8" x14ac:dyDescent="0.2">
      <c r="E10378" s="95"/>
      <c r="F10378" s="95"/>
      <c r="G10378" s="95"/>
      <c r="H10378" s="95"/>
    </row>
    <row r="10379" spans="5:8" x14ac:dyDescent="0.2">
      <c r="E10379" s="95"/>
      <c r="F10379" s="95"/>
      <c r="G10379" s="95"/>
      <c r="H10379" s="95"/>
    </row>
    <row r="10380" spans="5:8" x14ac:dyDescent="0.2">
      <c r="E10380" s="95"/>
      <c r="F10380" s="95"/>
      <c r="G10380" s="95"/>
      <c r="H10380" s="95"/>
    </row>
    <row r="10381" spans="5:8" x14ac:dyDescent="0.2">
      <c r="E10381" s="95"/>
      <c r="F10381" s="95"/>
      <c r="G10381" s="95"/>
      <c r="H10381" s="95"/>
    </row>
    <row r="10382" spans="5:8" x14ac:dyDescent="0.2">
      <c r="E10382" s="95"/>
      <c r="F10382" s="95"/>
      <c r="G10382" s="95"/>
      <c r="H10382" s="95"/>
    </row>
    <row r="10383" spans="5:8" x14ac:dyDescent="0.2">
      <c r="E10383" s="95"/>
      <c r="F10383" s="95"/>
      <c r="G10383" s="95"/>
      <c r="H10383" s="95"/>
    </row>
    <row r="10384" spans="5:8" x14ac:dyDescent="0.2">
      <c r="E10384" s="95"/>
      <c r="F10384" s="95"/>
      <c r="G10384" s="95"/>
      <c r="H10384" s="95"/>
    </row>
    <row r="10385" spans="5:8" x14ac:dyDescent="0.2">
      <c r="E10385" s="95"/>
      <c r="F10385" s="95"/>
      <c r="G10385" s="95"/>
      <c r="H10385" s="95"/>
    </row>
    <row r="10386" spans="5:8" x14ac:dyDescent="0.2">
      <c r="E10386" s="95"/>
      <c r="F10386" s="95"/>
      <c r="G10386" s="95"/>
      <c r="H10386" s="95"/>
    </row>
    <row r="10387" spans="5:8" x14ac:dyDescent="0.2">
      <c r="E10387" s="95"/>
      <c r="F10387" s="95"/>
      <c r="G10387" s="95"/>
      <c r="H10387" s="95"/>
    </row>
    <row r="10388" spans="5:8" x14ac:dyDescent="0.2">
      <c r="E10388" s="95"/>
      <c r="F10388" s="95"/>
      <c r="G10388" s="95"/>
      <c r="H10388" s="95"/>
    </row>
    <row r="10389" spans="5:8" x14ac:dyDescent="0.2">
      <c r="E10389" s="95"/>
      <c r="F10389" s="95"/>
      <c r="G10389" s="95"/>
      <c r="H10389" s="95"/>
    </row>
    <row r="10390" spans="5:8" x14ac:dyDescent="0.2">
      <c r="E10390" s="95"/>
      <c r="F10390" s="95"/>
      <c r="G10390" s="95"/>
      <c r="H10390" s="95"/>
    </row>
    <row r="10391" spans="5:8" x14ac:dyDescent="0.2">
      <c r="E10391" s="95"/>
      <c r="F10391" s="95"/>
      <c r="G10391" s="95"/>
      <c r="H10391" s="95"/>
    </row>
    <row r="10392" spans="5:8" x14ac:dyDescent="0.2">
      <c r="E10392" s="95"/>
      <c r="F10392" s="95"/>
      <c r="G10392" s="95"/>
      <c r="H10392" s="95"/>
    </row>
    <row r="10393" spans="5:8" x14ac:dyDescent="0.2">
      <c r="E10393" s="95"/>
      <c r="F10393" s="95"/>
      <c r="G10393" s="95"/>
      <c r="H10393" s="95"/>
    </row>
    <row r="10394" spans="5:8" x14ac:dyDescent="0.2">
      <c r="E10394" s="95"/>
      <c r="F10394" s="95"/>
      <c r="G10394" s="95"/>
      <c r="H10394" s="95"/>
    </row>
    <row r="10395" spans="5:8" x14ac:dyDescent="0.2">
      <c r="E10395" s="95"/>
      <c r="F10395" s="95"/>
      <c r="G10395" s="95"/>
      <c r="H10395" s="95"/>
    </row>
    <row r="10396" spans="5:8" x14ac:dyDescent="0.2">
      <c r="E10396" s="95"/>
      <c r="F10396" s="95"/>
      <c r="G10396" s="95"/>
      <c r="H10396" s="95"/>
    </row>
    <row r="10397" spans="5:8" x14ac:dyDescent="0.2">
      <c r="E10397" s="95"/>
      <c r="F10397" s="95"/>
      <c r="G10397" s="95"/>
      <c r="H10397" s="95"/>
    </row>
    <row r="10398" spans="5:8" x14ac:dyDescent="0.2">
      <c r="E10398" s="95"/>
      <c r="F10398" s="95"/>
      <c r="G10398" s="95"/>
      <c r="H10398" s="95"/>
    </row>
    <row r="10399" spans="5:8" x14ac:dyDescent="0.2">
      <c r="E10399" s="95"/>
      <c r="F10399" s="95"/>
      <c r="G10399" s="95"/>
      <c r="H10399" s="95"/>
    </row>
    <row r="10400" spans="5:8" x14ac:dyDescent="0.2">
      <c r="E10400" s="95"/>
      <c r="F10400" s="95"/>
      <c r="G10400" s="95"/>
      <c r="H10400" s="95"/>
    </row>
    <row r="10401" spans="5:8" x14ac:dyDescent="0.2">
      <c r="E10401" s="95"/>
      <c r="F10401" s="95"/>
      <c r="G10401" s="95"/>
      <c r="H10401" s="95"/>
    </row>
    <row r="10402" spans="5:8" x14ac:dyDescent="0.2">
      <c r="E10402" s="95"/>
      <c r="F10402" s="95"/>
      <c r="G10402" s="95"/>
      <c r="H10402" s="95"/>
    </row>
    <row r="10403" spans="5:8" x14ac:dyDescent="0.2">
      <c r="E10403" s="95"/>
      <c r="F10403" s="95"/>
      <c r="G10403" s="95"/>
      <c r="H10403" s="95"/>
    </row>
    <row r="10404" spans="5:8" x14ac:dyDescent="0.2">
      <c r="E10404" s="95"/>
      <c r="F10404" s="95"/>
      <c r="G10404" s="95"/>
      <c r="H10404" s="95"/>
    </row>
    <row r="10405" spans="5:8" x14ac:dyDescent="0.2">
      <c r="E10405" s="95"/>
      <c r="F10405" s="95"/>
      <c r="G10405" s="95"/>
      <c r="H10405" s="95"/>
    </row>
    <row r="10406" spans="5:8" x14ac:dyDescent="0.2">
      <c r="E10406" s="95"/>
      <c r="F10406" s="95"/>
      <c r="G10406" s="95"/>
      <c r="H10406" s="95"/>
    </row>
    <row r="10407" spans="5:8" x14ac:dyDescent="0.2">
      <c r="E10407" s="95"/>
      <c r="F10407" s="95"/>
      <c r="G10407" s="95"/>
      <c r="H10407" s="95"/>
    </row>
    <row r="10408" spans="5:8" x14ac:dyDescent="0.2">
      <c r="E10408" s="95"/>
      <c r="F10408" s="95"/>
      <c r="G10408" s="95"/>
      <c r="H10408" s="95"/>
    </row>
    <row r="10409" spans="5:8" x14ac:dyDescent="0.2">
      <c r="E10409" s="95"/>
      <c r="F10409" s="95"/>
      <c r="G10409" s="95"/>
      <c r="H10409" s="95"/>
    </row>
    <row r="10410" spans="5:8" x14ac:dyDescent="0.2">
      <c r="E10410" s="95"/>
      <c r="F10410" s="95"/>
      <c r="G10410" s="95"/>
      <c r="H10410" s="95"/>
    </row>
    <row r="10411" spans="5:8" x14ac:dyDescent="0.2">
      <c r="E10411" s="95"/>
      <c r="F10411" s="95"/>
      <c r="G10411" s="95"/>
      <c r="H10411" s="95"/>
    </row>
    <row r="10412" spans="5:8" x14ac:dyDescent="0.2">
      <c r="E10412" s="95"/>
      <c r="F10412" s="95"/>
      <c r="G10412" s="95"/>
      <c r="H10412" s="95"/>
    </row>
    <row r="10413" spans="5:8" x14ac:dyDescent="0.2">
      <c r="E10413" s="95"/>
      <c r="F10413" s="95"/>
      <c r="G10413" s="95"/>
      <c r="H10413" s="95"/>
    </row>
    <row r="10414" spans="5:8" x14ac:dyDescent="0.2">
      <c r="E10414" s="95"/>
      <c r="F10414" s="95"/>
      <c r="G10414" s="95"/>
      <c r="H10414" s="95"/>
    </row>
    <row r="10415" spans="5:8" x14ac:dyDescent="0.2">
      <c r="E10415" s="95"/>
      <c r="F10415" s="95"/>
      <c r="G10415" s="95"/>
      <c r="H10415" s="95"/>
    </row>
    <row r="10416" spans="5:8" x14ac:dyDescent="0.2">
      <c r="E10416" s="95"/>
      <c r="F10416" s="95"/>
      <c r="G10416" s="95"/>
      <c r="H10416" s="95"/>
    </row>
    <row r="10417" spans="5:8" x14ac:dyDescent="0.2">
      <c r="E10417" s="95"/>
      <c r="F10417" s="95"/>
      <c r="G10417" s="95"/>
      <c r="H10417" s="95"/>
    </row>
    <row r="10418" spans="5:8" x14ac:dyDescent="0.2">
      <c r="E10418" s="95"/>
      <c r="F10418" s="95"/>
      <c r="G10418" s="95"/>
      <c r="H10418" s="95"/>
    </row>
    <row r="10419" spans="5:8" x14ac:dyDescent="0.2">
      <c r="E10419" s="95"/>
      <c r="F10419" s="95"/>
      <c r="G10419" s="95"/>
      <c r="H10419" s="95"/>
    </row>
    <row r="10420" spans="5:8" x14ac:dyDescent="0.2">
      <c r="E10420" s="95"/>
      <c r="F10420" s="95"/>
      <c r="G10420" s="95"/>
      <c r="H10420" s="95"/>
    </row>
    <row r="10421" spans="5:8" x14ac:dyDescent="0.2">
      <c r="E10421" s="95"/>
      <c r="F10421" s="95"/>
      <c r="G10421" s="95"/>
      <c r="H10421" s="95"/>
    </row>
    <row r="10422" spans="5:8" x14ac:dyDescent="0.2">
      <c r="E10422" s="95"/>
      <c r="F10422" s="95"/>
      <c r="G10422" s="95"/>
      <c r="H10422" s="95"/>
    </row>
    <row r="10423" spans="5:8" x14ac:dyDescent="0.2">
      <c r="E10423" s="95"/>
      <c r="F10423" s="95"/>
      <c r="G10423" s="95"/>
      <c r="H10423" s="95"/>
    </row>
    <row r="10424" spans="5:8" x14ac:dyDescent="0.2">
      <c r="E10424" s="95"/>
      <c r="F10424" s="95"/>
      <c r="G10424" s="95"/>
      <c r="H10424" s="95"/>
    </row>
    <row r="10425" spans="5:8" x14ac:dyDescent="0.2">
      <c r="E10425" s="95"/>
      <c r="F10425" s="95"/>
      <c r="G10425" s="95"/>
      <c r="H10425" s="95"/>
    </row>
    <row r="10426" spans="5:8" x14ac:dyDescent="0.2">
      <c r="E10426" s="95"/>
      <c r="F10426" s="95"/>
      <c r="G10426" s="95"/>
      <c r="H10426" s="95"/>
    </row>
    <row r="10427" spans="5:8" x14ac:dyDescent="0.2">
      <c r="E10427" s="95"/>
      <c r="F10427" s="95"/>
      <c r="G10427" s="95"/>
      <c r="H10427" s="95"/>
    </row>
    <row r="10428" spans="5:8" x14ac:dyDescent="0.2">
      <c r="E10428" s="95"/>
      <c r="F10428" s="95"/>
      <c r="G10428" s="95"/>
      <c r="H10428" s="95"/>
    </row>
    <row r="10429" spans="5:8" x14ac:dyDescent="0.2">
      <c r="E10429" s="95"/>
      <c r="F10429" s="95"/>
      <c r="G10429" s="95"/>
      <c r="H10429" s="95"/>
    </row>
    <row r="10430" spans="5:8" x14ac:dyDescent="0.2">
      <c r="E10430" s="95"/>
      <c r="F10430" s="95"/>
      <c r="G10430" s="95"/>
      <c r="H10430" s="95"/>
    </row>
    <row r="10431" spans="5:8" x14ac:dyDescent="0.2">
      <c r="E10431" s="95"/>
      <c r="F10431" s="95"/>
      <c r="G10431" s="95"/>
      <c r="H10431" s="95"/>
    </row>
    <row r="10432" spans="5:8" x14ac:dyDescent="0.2">
      <c r="E10432" s="95"/>
      <c r="F10432" s="95"/>
      <c r="G10432" s="95"/>
      <c r="H10432" s="95"/>
    </row>
    <row r="10433" spans="5:8" x14ac:dyDescent="0.2">
      <c r="E10433" s="95"/>
      <c r="F10433" s="95"/>
      <c r="G10433" s="95"/>
      <c r="H10433" s="95"/>
    </row>
    <row r="10434" spans="5:8" x14ac:dyDescent="0.2">
      <c r="E10434" s="95"/>
      <c r="F10434" s="95"/>
      <c r="G10434" s="95"/>
      <c r="H10434" s="95"/>
    </row>
    <row r="10435" spans="5:8" x14ac:dyDescent="0.2">
      <c r="E10435" s="95"/>
      <c r="F10435" s="95"/>
      <c r="G10435" s="95"/>
      <c r="H10435" s="95"/>
    </row>
    <row r="10436" spans="5:8" x14ac:dyDescent="0.2">
      <c r="E10436" s="95"/>
      <c r="F10436" s="95"/>
      <c r="G10436" s="95"/>
      <c r="H10436" s="95"/>
    </row>
    <row r="10437" spans="5:8" x14ac:dyDescent="0.2">
      <c r="E10437" s="95"/>
      <c r="F10437" s="95"/>
      <c r="G10437" s="95"/>
      <c r="H10437" s="95"/>
    </row>
    <row r="10438" spans="5:8" x14ac:dyDescent="0.2">
      <c r="E10438" s="95"/>
      <c r="F10438" s="95"/>
      <c r="G10438" s="95"/>
      <c r="H10438" s="95"/>
    </row>
    <row r="10439" spans="5:8" x14ac:dyDescent="0.2">
      <c r="E10439" s="95"/>
      <c r="F10439" s="95"/>
      <c r="G10439" s="95"/>
      <c r="H10439" s="95"/>
    </row>
    <row r="10440" spans="5:8" x14ac:dyDescent="0.2">
      <c r="E10440" s="95"/>
      <c r="F10440" s="95"/>
      <c r="G10440" s="95"/>
      <c r="H10440" s="95"/>
    </row>
    <row r="10441" spans="5:8" x14ac:dyDescent="0.2">
      <c r="E10441" s="95"/>
      <c r="F10441" s="95"/>
      <c r="G10441" s="95"/>
      <c r="H10441" s="95"/>
    </row>
    <row r="10442" spans="5:8" x14ac:dyDescent="0.2">
      <c r="E10442" s="95"/>
      <c r="F10442" s="95"/>
      <c r="G10442" s="95"/>
      <c r="H10442" s="95"/>
    </row>
    <row r="10443" spans="5:8" x14ac:dyDescent="0.2">
      <c r="E10443" s="95"/>
      <c r="F10443" s="95"/>
      <c r="G10443" s="95"/>
      <c r="H10443" s="95"/>
    </row>
    <row r="10444" spans="5:8" x14ac:dyDescent="0.2">
      <c r="E10444" s="95"/>
      <c r="F10444" s="95"/>
      <c r="G10444" s="95"/>
      <c r="H10444" s="95"/>
    </row>
    <row r="10445" spans="5:8" x14ac:dyDescent="0.2">
      <c r="E10445" s="95"/>
      <c r="F10445" s="95"/>
      <c r="G10445" s="95"/>
      <c r="H10445" s="95"/>
    </row>
    <row r="10446" spans="5:8" x14ac:dyDescent="0.2">
      <c r="E10446" s="95"/>
      <c r="F10446" s="95"/>
      <c r="G10446" s="95"/>
      <c r="H10446" s="95"/>
    </row>
    <row r="10447" spans="5:8" x14ac:dyDescent="0.2">
      <c r="E10447" s="95"/>
      <c r="F10447" s="95"/>
      <c r="G10447" s="95"/>
      <c r="H10447" s="95"/>
    </row>
    <row r="10448" spans="5:8" x14ac:dyDescent="0.2">
      <c r="E10448" s="95"/>
      <c r="F10448" s="95"/>
      <c r="G10448" s="95"/>
      <c r="H10448" s="95"/>
    </row>
    <row r="10449" spans="5:8" x14ac:dyDescent="0.2">
      <c r="E10449" s="95"/>
      <c r="F10449" s="95"/>
      <c r="G10449" s="95"/>
      <c r="H10449" s="95"/>
    </row>
    <row r="10450" spans="5:8" x14ac:dyDescent="0.2">
      <c r="E10450" s="95"/>
      <c r="F10450" s="95"/>
      <c r="G10450" s="95"/>
      <c r="H10450" s="95"/>
    </row>
    <row r="10451" spans="5:8" x14ac:dyDescent="0.2">
      <c r="E10451" s="95"/>
      <c r="F10451" s="95"/>
      <c r="G10451" s="95"/>
      <c r="H10451" s="95"/>
    </row>
    <row r="10452" spans="5:8" x14ac:dyDescent="0.2">
      <c r="E10452" s="95"/>
      <c r="F10452" s="95"/>
      <c r="G10452" s="95"/>
      <c r="H10452" s="95"/>
    </row>
    <row r="10453" spans="5:8" x14ac:dyDescent="0.2">
      <c r="E10453" s="95"/>
      <c r="F10453" s="95"/>
      <c r="G10453" s="95"/>
      <c r="H10453" s="95"/>
    </row>
    <row r="10454" spans="5:8" x14ac:dyDescent="0.2">
      <c r="E10454" s="95"/>
      <c r="F10454" s="95"/>
      <c r="G10454" s="95"/>
      <c r="H10454" s="95"/>
    </row>
    <row r="10455" spans="5:8" x14ac:dyDescent="0.2">
      <c r="E10455" s="95"/>
      <c r="F10455" s="95"/>
      <c r="G10455" s="95"/>
      <c r="H10455" s="95"/>
    </row>
    <row r="10456" spans="5:8" x14ac:dyDescent="0.2">
      <c r="E10456" s="95"/>
      <c r="F10456" s="95"/>
      <c r="G10456" s="95"/>
      <c r="H10456" s="95"/>
    </row>
    <row r="10457" spans="5:8" x14ac:dyDescent="0.2">
      <c r="E10457" s="95"/>
      <c r="F10457" s="95"/>
      <c r="G10457" s="95"/>
      <c r="H10457" s="95"/>
    </row>
    <row r="10458" spans="5:8" x14ac:dyDescent="0.2">
      <c r="E10458" s="95"/>
      <c r="F10458" s="95"/>
      <c r="G10458" s="95"/>
      <c r="H10458" s="95"/>
    </row>
    <row r="10459" spans="5:8" x14ac:dyDescent="0.2">
      <c r="E10459" s="95"/>
      <c r="F10459" s="95"/>
      <c r="G10459" s="95"/>
      <c r="H10459" s="95"/>
    </row>
    <row r="10460" spans="5:8" x14ac:dyDescent="0.2">
      <c r="E10460" s="95"/>
      <c r="F10460" s="95"/>
      <c r="G10460" s="95"/>
      <c r="H10460" s="95"/>
    </row>
    <row r="10461" spans="5:8" x14ac:dyDescent="0.2">
      <c r="E10461" s="95"/>
      <c r="F10461" s="95"/>
      <c r="G10461" s="95"/>
      <c r="H10461" s="95"/>
    </row>
    <row r="10462" spans="5:8" x14ac:dyDescent="0.2">
      <c r="E10462" s="95"/>
      <c r="F10462" s="95"/>
      <c r="G10462" s="95"/>
      <c r="H10462" s="95"/>
    </row>
    <row r="10463" spans="5:8" x14ac:dyDescent="0.2">
      <c r="E10463" s="95"/>
      <c r="F10463" s="95"/>
      <c r="G10463" s="95"/>
      <c r="H10463" s="95"/>
    </row>
    <row r="10464" spans="5:8" x14ac:dyDescent="0.2">
      <c r="E10464" s="95"/>
      <c r="F10464" s="95"/>
      <c r="G10464" s="95"/>
      <c r="H10464" s="95"/>
    </row>
    <row r="10465" spans="5:8" x14ac:dyDescent="0.2">
      <c r="E10465" s="95"/>
      <c r="F10465" s="95"/>
      <c r="G10465" s="95"/>
      <c r="H10465" s="95"/>
    </row>
    <row r="10466" spans="5:8" x14ac:dyDescent="0.2">
      <c r="E10466" s="95"/>
      <c r="F10466" s="95"/>
      <c r="G10466" s="95"/>
      <c r="H10466" s="95"/>
    </row>
    <row r="10467" spans="5:8" x14ac:dyDescent="0.2">
      <c r="E10467" s="95"/>
      <c r="F10467" s="95"/>
      <c r="G10467" s="95"/>
      <c r="H10467" s="95"/>
    </row>
    <row r="10468" spans="5:8" x14ac:dyDescent="0.2">
      <c r="E10468" s="95"/>
      <c r="F10468" s="95"/>
      <c r="G10468" s="95"/>
      <c r="H10468" s="95"/>
    </row>
    <row r="10469" spans="5:8" x14ac:dyDescent="0.2">
      <c r="E10469" s="95"/>
      <c r="F10469" s="95"/>
      <c r="G10469" s="95"/>
      <c r="H10469" s="95"/>
    </row>
    <row r="10470" spans="5:8" x14ac:dyDescent="0.2">
      <c r="E10470" s="95"/>
      <c r="F10470" s="95"/>
      <c r="G10470" s="95"/>
      <c r="H10470" s="95"/>
    </row>
    <row r="10471" spans="5:8" x14ac:dyDescent="0.2">
      <c r="E10471" s="95"/>
      <c r="F10471" s="95"/>
      <c r="G10471" s="95"/>
      <c r="H10471" s="95"/>
    </row>
    <row r="10472" spans="5:8" x14ac:dyDescent="0.2">
      <c r="E10472" s="95"/>
      <c r="F10472" s="95"/>
      <c r="G10472" s="95"/>
      <c r="H10472" s="95"/>
    </row>
    <row r="10473" spans="5:8" x14ac:dyDescent="0.2">
      <c r="E10473" s="95"/>
      <c r="F10473" s="95"/>
      <c r="G10473" s="95"/>
      <c r="H10473" s="95"/>
    </row>
    <row r="10474" spans="5:8" x14ac:dyDescent="0.2">
      <c r="E10474" s="95"/>
      <c r="F10474" s="95"/>
      <c r="G10474" s="95"/>
      <c r="H10474" s="95"/>
    </row>
    <row r="10475" spans="5:8" x14ac:dyDescent="0.2">
      <c r="E10475" s="95"/>
      <c r="F10475" s="95"/>
      <c r="G10475" s="95"/>
      <c r="H10475" s="95"/>
    </row>
    <row r="10476" spans="5:8" x14ac:dyDescent="0.2">
      <c r="E10476" s="95"/>
      <c r="F10476" s="95"/>
      <c r="G10476" s="95"/>
      <c r="H10476" s="95"/>
    </row>
    <row r="10477" spans="5:8" x14ac:dyDescent="0.2">
      <c r="E10477" s="95"/>
      <c r="F10477" s="95"/>
      <c r="G10477" s="95"/>
      <c r="H10477" s="95"/>
    </row>
    <row r="10478" spans="5:8" x14ac:dyDescent="0.2">
      <c r="E10478" s="95"/>
      <c r="F10478" s="95"/>
      <c r="G10478" s="95"/>
      <c r="H10478" s="95"/>
    </row>
    <row r="10479" spans="5:8" x14ac:dyDescent="0.2">
      <c r="E10479" s="95"/>
      <c r="F10479" s="95"/>
      <c r="G10479" s="95"/>
      <c r="H10479" s="95"/>
    </row>
    <row r="10480" spans="5:8" x14ac:dyDescent="0.2">
      <c r="E10480" s="95"/>
      <c r="F10480" s="95"/>
      <c r="G10480" s="95"/>
      <c r="H10480" s="95"/>
    </row>
    <row r="10481" spans="5:8" x14ac:dyDescent="0.2">
      <c r="E10481" s="95"/>
      <c r="F10481" s="95"/>
      <c r="G10481" s="95"/>
      <c r="H10481" s="95"/>
    </row>
    <row r="10482" spans="5:8" x14ac:dyDescent="0.2">
      <c r="E10482" s="95"/>
      <c r="F10482" s="95"/>
      <c r="G10482" s="95"/>
      <c r="H10482" s="95"/>
    </row>
    <row r="10483" spans="5:8" x14ac:dyDescent="0.2">
      <c r="E10483" s="95"/>
      <c r="F10483" s="95"/>
      <c r="G10483" s="95"/>
      <c r="H10483" s="95"/>
    </row>
    <row r="10484" spans="5:8" x14ac:dyDescent="0.2">
      <c r="E10484" s="95"/>
      <c r="F10484" s="95"/>
      <c r="G10484" s="95"/>
      <c r="H10484" s="95"/>
    </row>
    <row r="10485" spans="5:8" x14ac:dyDescent="0.2">
      <c r="E10485" s="95"/>
      <c r="F10485" s="95"/>
      <c r="G10485" s="95"/>
      <c r="H10485" s="95"/>
    </row>
    <row r="10486" spans="5:8" x14ac:dyDescent="0.2">
      <c r="E10486" s="95"/>
      <c r="F10486" s="95"/>
      <c r="G10486" s="95"/>
      <c r="H10486" s="95"/>
    </row>
    <row r="10487" spans="5:8" x14ac:dyDescent="0.2">
      <c r="E10487" s="95"/>
      <c r="F10487" s="95"/>
      <c r="G10487" s="95"/>
      <c r="H10487" s="95"/>
    </row>
    <row r="10488" spans="5:8" x14ac:dyDescent="0.2">
      <c r="E10488" s="95"/>
      <c r="F10488" s="95"/>
      <c r="G10488" s="95"/>
      <c r="H10488" s="95"/>
    </row>
    <row r="10489" spans="5:8" x14ac:dyDescent="0.2">
      <c r="E10489" s="95"/>
      <c r="F10489" s="95"/>
      <c r="G10489" s="95"/>
      <c r="H10489" s="95"/>
    </row>
    <row r="10490" spans="5:8" x14ac:dyDescent="0.2">
      <c r="E10490" s="95"/>
      <c r="F10490" s="95"/>
      <c r="G10490" s="95"/>
      <c r="H10490" s="95"/>
    </row>
    <row r="10491" spans="5:8" x14ac:dyDescent="0.2">
      <c r="E10491" s="95"/>
      <c r="F10491" s="95"/>
      <c r="G10491" s="95"/>
      <c r="H10491" s="95"/>
    </row>
    <row r="10492" spans="5:8" x14ac:dyDescent="0.2">
      <c r="E10492" s="95"/>
      <c r="F10492" s="95"/>
      <c r="G10492" s="95"/>
      <c r="H10492" s="95"/>
    </row>
    <row r="10493" spans="5:8" x14ac:dyDescent="0.2">
      <c r="E10493" s="95"/>
      <c r="F10493" s="95"/>
      <c r="G10493" s="95"/>
      <c r="H10493" s="95"/>
    </row>
    <row r="10494" spans="5:8" x14ac:dyDescent="0.2">
      <c r="E10494" s="95"/>
      <c r="F10494" s="95"/>
      <c r="G10494" s="95"/>
      <c r="H10494" s="95"/>
    </row>
    <row r="10495" spans="5:8" x14ac:dyDescent="0.2">
      <c r="E10495" s="95"/>
      <c r="F10495" s="95"/>
      <c r="G10495" s="95"/>
      <c r="H10495" s="95"/>
    </row>
    <row r="10496" spans="5:8" x14ac:dyDescent="0.2">
      <c r="E10496" s="95"/>
      <c r="F10496" s="95"/>
      <c r="G10496" s="95"/>
      <c r="H10496" s="95"/>
    </row>
    <row r="10497" spans="5:8" x14ac:dyDescent="0.2">
      <c r="E10497" s="95"/>
      <c r="F10497" s="95"/>
      <c r="G10497" s="95"/>
      <c r="H10497" s="95"/>
    </row>
    <row r="10498" spans="5:8" x14ac:dyDescent="0.2">
      <c r="E10498" s="95"/>
      <c r="F10498" s="95"/>
      <c r="G10498" s="95"/>
      <c r="H10498" s="95"/>
    </row>
    <row r="10499" spans="5:8" x14ac:dyDescent="0.2">
      <c r="E10499" s="95"/>
      <c r="F10499" s="95"/>
      <c r="G10499" s="95"/>
      <c r="H10499" s="95"/>
    </row>
    <row r="10500" spans="5:8" x14ac:dyDescent="0.2">
      <c r="E10500" s="95"/>
      <c r="F10500" s="95"/>
      <c r="G10500" s="95"/>
      <c r="H10500" s="95"/>
    </row>
    <row r="10501" spans="5:8" x14ac:dyDescent="0.2">
      <c r="E10501" s="95"/>
      <c r="F10501" s="95"/>
      <c r="G10501" s="95"/>
      <c r="H10501" s="95"/>
    </row>
    <row r="10502" spans="5:8" x14ac:dyDescent="0.2">
      <c r="E10502" s="95"/>
      <c r="F10502" s="95"/>
      <c r="G10502" s="95"/>
      <c r="H10502" s="95"/>
    </row>
    <row r="10503" spans="5:8" x14ac:dyDescent="0.2">
      <c r="E10503" s="95"/>
      <c r="F10503" s="95"/>
      <c r="G10503" s="95"/>
      <c r="H10503" s="95"/>
    </row>
    <row r="10504" spans="5:8" x14ac:dyDescent="0.2">
      <c r="E10504" s="95"/>
      <c r="F10504" s="95"/>
      <c r="G10504" s="95"/>
      <c r="H10504" s="95"/>
    </row>
    <row r="10505" spans="5:8" x14ac:dyDescent="0.2">
      <c r="E10505" s="95"/>
      <c r="F10505" s="95"/>
      <c r="G10505" s="95"/>
      <c r="H10505" s="95"/>
    </row>
    <row r="10506" spans="5:8" x14ac:dyDescent="0.2">
      <c r="E10506" s="95"/>
      <c r="F10506" s="95"/>
      <c r="G10506" s="95"/>
      <c r="H10506" s="95"/>
    </row>
    <row r="10507" spans="5:8" x14ac:dyDescent="0.2">
      <c r="E10507" s="95"/>
      <c r="F10507" s="95"/>
      <c r="G10507" s="95"/>
      <c r="H10507" s="95"/>
    </row>
    <row r="10508" spans="5:8" x14ac:dyDescent="0.2">
      <c r="E10508" s="95"/>
      <c r="F10508" s="95"/>
      <c r="G10508" s="95"/>
      <c r="H10508" s="95"/>
    </row>
    <row r="10509" spans="5:8" x14ac:dyDescent="0.2">
      <c r="E10509" s="95"/>
      <c r="F10509" s="95"/>
      <c r="G10509" s="95"/>
      <c r="H10509" s="95"/>
    </row>
    <row r="10510" spans="5:8" x14ac:dyDescent="0.2">
      <c r="E10510" s="95"/>
      <c r="F10510" s="95"/>
      <c r="G10510" s="95"/>
      <c r="H10510" s="95"/>
    </row>
    <row r="10511" spans="5:8" x14ac:dyDescent="0.2">
      <c r="E10511" s="95"/>
      <c r="F10511" s="95"/>
      <c r="G10511" s="95"/>
      <c r="H10511" s="95"/>
    </row>
    <row r="10512" spans="5:8" x14ac:dyDescent="0.2">
      <c r="E10512" s="95"/>
      <c r="F10512" s="95"/>
      <c r="G10512" s="95"/>
      <c r="H10512" s="95"/>
    </row>
    <row r="10513" spans="5:8" x14ac:dyDescent="0.2">
      <c r="E10513" s="95"/>
      <c r="F10513" s="95"/>
      <c r="G10513" s="95"/>
      <c r="H10513" s="95"/>
    </row>
    <row r="10514" spans="5:8" x14ac:dyDescent="0.2">
      <c r="E10514" s="95"/>
      <c r="F10514" s="95"/>
      <c r="G10514" s="95"/>
      <c r="H10514" s="95"/>
    </row>
    <row r="10515" spans="5:8" x14ac:dyDescent="0.2">
      <c r="E10515" s="95"/>
      <c r="F10515" s="95"/>
      <c r="G10515" s="95"/>
      <c r="H10515" s="95"/>
    </row>
    <row r="10516" spans="5:8" x14ac:dyDescent="0.2">
      <c r="E10516" s="95"/>
      <c r="F10516" s="95"/>
      <c r="G10516" s="95"/>
      <c r="H10516" s="95"/>
    </row>
    <row r="10517" spans="5:8" x14ac:dyDescent="0.2">
      <c r="E10517" s="95"/>
      <c r="F10517" s="95"/>
      <c r="G10517" s="95"/>
      <c r="H10517" s="95"/>
    </row>
    <row r="10518" spans="5:8" x14ac:dyDescent="0.2">
      <c r="E10518" s="95"/>
      <c r="F10518" s="95"/>
      <c r="G10518" s="95"/>
      <c r="H10518" s="95"/>
    </row>
    <row r="10519" spans="5:8" x14ac:dyDescent="0.2">
      <c r="E10519" s="95"/>
      <c r="F10519" s="95"/>
      <c r="G10519" s="95"/>
      <c r="H10519" s="95"/>
    </row>
    <row r="10520" spans="5:8" x14ac:dyDescent="0.2">
      <c r="E10520" s="95"/>
      <c r="F10520" s="95"/>
      <c r="G10520" s="95"/>
      <c r="H10520" s="95"/>
    </row>
    <row r="10521" spans="5:8" x14ac:dyDescent="0.2">
      <c r="E10521" s="95"/>
      <c r="F10521" s="95"/>
      <c r="G10521" s="95"/>
      <c r="H10521" s="95"/>
    </row>
    <row r="10522" spans="5:8" x14ac:dyDescent="0.2">
      <c r="E10522" s="95"/>
      <c r="F10522" s="95"/>
      <c r="G10522" s="95"/>
      <c r="H10522" s="95"/>
    </row>
    <row r="10523" spans="5:8" x14ac:dyDescent="0.2">
      <c r="E10523" s="95"/>
      <c r="F10523" s="95"/>
      <c r="G10523" s="95"/>
      <c r="H10523" s="95"/>
    </row>
    <row r="10524" spans="5:8" x14ac:dyDescent="0.2">
      <c r="E10524" s="95"/>
      <c r="F10524" s="95"/>
      <c r="G10524" s="95"/>
      <c r="H10524" s="95"/>
    </row>
    <row r="10525" spans="5:8" x14ac:dyDescent="0.2">
      <c r="E10525" s="95"/>
      <c r="F10525" s="95"/>
      <c r="G10525" s="95"/>
      <c r="H10525" s="95"/>
    </row>
    <row r="10526" spans="5:8" x14ac:dyDescent="0.2">
      <c r="E10526" s="95"/>
      <c r="F10526" s="95"/>
      <c r="G10526" s="95"/>
      <c r="H10526" s="95"/>
    </row>
    <row r="10527" spans="5:8" x14ac:dyDescent="0.2">
      <c r="E10527" s="95"/>
      <c r="F10527" s="95"/>
      <c r="G10527" s="95"/>
      <c r="H10527" s="95"/>
    </row>
    <row r="10528" spans="5:8" x14ac:dyDescent="0.2">
      <c r="E10528" s="95"/>
      <c r="F10528" s="95"/>
      <c r="G10528" s="95"/>
      <c r="H10528" s="95"/>
    </row>
    <row r="10529" spans="5:8" x14ac:dyDescent="0.2">
      <c r="E10529" s="95"/>
      <c r="F10529" s="95"/>
      <c r="G10529" s="95"/>
      <c r="H10529" s="95"/>
    </row>
    <row r="10530" spans="5:8" x14ac:dyDescent="0.2">
      <c r="E10530" s="95"/>
      <c r="F10530" s="95"/>
      <c r="G10530" s="95"/>
      <c r="H10530" s="95"/>
    </row>
    <row r="10531" spans="5:8" x14ac:dyDescent="0.2">
      <c r="E10531" s="95"/>
      <c r="F10531" s="95"/>
      <c r="G10531" s="95"/>
      <c r="H10531" s="95"/>
    </row>
    <row r="10532" spans="5:8" x14ac:dyDescent="0.2">
      <c r="E10532" s="95"/>
      <c r="F10532" s="95"/>
      <c r="G10532" s="95"/>
      <c r="H10532" s="95"/>
    </row>
    <row r="10533" spans="5:8" x14ac:dyDescent="0.2">
      <c r="E10533" s="95"/>
      <c r="F10533" s="95"/>
      <c r="G10533" s="95"/>
      <c r="H10533" s="95"/>
    </row>
    <row r="10534" spans="5:8" x14ac:dyDescent="0.2">
      <c r="E10534" s="95"/>
      <c r="F10534" s="95"/>
      <c r="G10534" s="95"/>
      <c r="H10534" s="95"/>
    </row>
    <row r="10535" spans="5:8" x14ac:dyDescent="0.2">
      <c r="E10535" s="95"/>
      <c r="F10535" s="95"/>
      <c r="G10535" s="95"/>
      <c r="H10535" s="95"/>
    </row>
    <row r="10536" spans="5:8" x14ac:dyDescent="0.2">
      <c r="E10536" s="95"/>
      <c r="F10536" s="95"/>
      <c r="G10536" s="95"/>
      <c r="H10536" s="95"/>
    </row>
    <row r="10537" spans="5:8" x14ac:dyDescent="0.2">
      <c r="E10537" s="95"/>
      <c r="F10537" s="95"/>
      <c r="G10537" s="95"/>
      <c r="H10537" s="95"/>
    </row>
    <row r="10538" spans="5:8" x14ac:dyDescent="0.2">
      <c r="E10538" s="95"/>
      <c r="F10538" s="95"/>
      <c r="G10538" s="95"/>
      <c r="H10538" s="95"/>
    </row>
    <row r="10539" spans="5:8" x14ac:dyDescent="0.2">
      <c r="E10539" s="95"/>
      <c r="F10539" s="95"/>
      <c r="G10539" s="95"/>
      <c r="H10539" s="95"/>
    </row>
    <row r="10540" spans="5:8" x14ac:dyDescent="0.2">
      <c r="E10540" s="95"/>
      <c r="F10540" s="95"/>
      <c r="G10540" s="95"/>
      <c r="H10540" s="95"/>
    </row>
    <row r="10541" spans="5:8" x14ac:dyDescent="0.2">
      <c r="E10541" s="95"/>
      <c r="F10541" s="95"/>
      <c r="G10541" s="95"/>
      <c r="H10541" s="95"/>
    </row>
    <row r="10542" spans="5:8" x14ac:dyDescent="0.2">
      <c r="E10542" s="95"/>
      <c r="F10542" s="95"/>
      <c r="G10542" s="95"/>
      <c r="H10542" s="95"/>
    </row>
    <row r="10543" spans="5:8" x14ac:dyDescent="0.2">
      <c r="E10543" s="95"/>
      <c r="F10543" s="95"/>
      <c r="G10543" s="95"/>
      <c r="H10543" s="95"/>
    </row>
    <row r="10544" spans="5:8" x14ac:dyDescent="0.2">
      <c r="E10544" s="95"/>
      <c r="F10544" s="95"/>
      <c r="G10544" s="95"/>
      <c r="H10544" s="95"/>
    </row>
    <row r="10545" spans="5:8" x14ac:dyDescent="0.2">
      <c r="E10545" s="95"/>
      <c r="F10545" s="95"/>
      <c r="G10545" s="95"/>
      <c r="H10545" s="95"/>
    </row>
    <row r="10546" spans="5:8" x14ac:dyDescent="0.2">
      <c r="E10546" s="95"/>
      <c r="F10546" s="95"/>
      <c r="G10546" s="95"/>
      <c r="H10546" s="95"/>
    </row>
    <row r="10547" spans="5:8" x14ac:dyDescent="0.2">
      <c r="E10547" s="95"/>
      <c r="F10547" s="95"/>
      <c r="G10547" s="95"/>
      <c r="H10547" s="95"/>
    </row>
    <row r="10548" spans="5:8" x14ac:dyDescent="0.2">
      <c r="E10548" s="95"/>
      <c r="F10548" s="95"/>
      <c r="G10548" s="95"/>
      <c r="H10548" s="95"/>
    </row>
    <row r="10549" spans="5:8" x14ac:dyDescent="0.2">
      <c r="E10549" s="95"/>
      <c r="F10549" s="95"/>
      <c r="G10549" s="95"/>
      <c r="H10549" s="95"/>
    </row>
    <row r="10550" spans="5:8" x14ac:dyDescent="0.2">
      <c r="E10550" s="95"/>
      <c r="F10550" s="95"/>
      <c r="G10550" s="95"/>
      <c r="H10550" s="95"/>
    </row>
    <row r="10551" spans="5:8" x14ac:dyDescent="0.2">
      <c r="E10551" s="95"/>
      <c r="F10551" s="95"/>
      <c r="G10551" s="95"/>
      <c r="H10551" s="95"/>
    </row>
    <row r="10552" spans="5:8" x14ac:dyDescent="0.2">
      <c r="E10552" s="95"/>
      <c r="F10552" s="95"/>
      <c r="G10552" s="95"/>
      <c r="H10552" s="95"/>
    </row>
    <row r="10553" spans="5:8" x14ac:dyDescent="0.2">
      <c r="E10553" s="95"/>
      <c r="F10553" s="95"/>
      <c r="G10553" s="95"/>
      <c r="H10553" s="95"/>
    </row>
    <row r="10554" spans="5:8" x14ac:dyDescent="0.2">
      <c r="E10554" s="95"/>
      <c r="F10554" s="95"/>
      <c r="G10554" s="95"/>
      <c r="H10554" s="95"/>
    </row>
    <row r="10555" spans="5:8" x14ac:dyDescent="0.2">
      <c r="E10555" s="95"/>
      <c r="F10555" s="95"/>
      <c r="G10555" s="95"/>
      <c r="H10555" s="95"/>
    </row>
    <row r="10556" spans="5:8" x14ac:dyDescent="0.2">
      <c r="E10556" s="95"/>
      <c r="F10556" s="95"/>
      <c r="G10556" s="95"/>
      <c r="H10556" s="95"/>
    </row>
    <row r="10557" spans="5:8" x14ac:dyDescent="0.2">
      <c r="E10557" s="95"/>
      <c r="F10557" s="95"/>
      <c r="G10557" s="95"/>
      <c r="H10557" s="95"/>
    </row>
    <row r="10558" spans="5:8" x14ac:dyDescent="0.2">
      <c r="E10558" s="95"/>
      <c r="F10558" s="95"/>
      <c r="G10558" s="95"/>
      <c r="H10558" s="95"/>
    </row>
    <row r="10559" spans="5:8" x14ac:dyDescent="0.2">
      <c r="E10559" s="95"/>
      <c r="F10559" s="95"/>
      <c r="G10559" s="95"/>
      <c r="H10559" s="95"/>
    </row>
    <row r="10560" spans="5:8" x14ac:dyDescent="0.2">
      <c r="E10560" s="95"/>
      <c r="F10560" s="95"/>
      <c r="G10560" s="95"/>
      <c r="H10560" s="95"/>
    </row>
    <row r="10561" spans="5:8" x14ac:dyDescent="0.2">
      <c r="E10561" s="95"/>
      <c r="F10561" s="95"/>
      <c r="G10561" s="95"/>
      <c r="H10561" s="95"/>
    </row>
    <row r="10562" spans="5:8" x14ac:dyDescent="0.2">
      <c r="E10562" s="95"/>
      <c r="F10562" s="95"/>
      <c r="G10562" s="95"/>
      <c r="H10562" s="95"/>
    </row>
    <row r="10563" spans="5:8" x14ac:dyDescent="0.2">
      <c r="E10563" s="95"/>
      <c r="F10563" s="95"/>
      <c r="G10563" s="95"/>
      <c r="H10563" s="95"/>
    </row>
    <row r="10564" spans="5:8" x14ac:dyDescent="0.2">
      <c r="E10564" s="95"/>
      <c r="F10564" s="95"/>
      <c r="G10564" s="95"/>
      <c r="H10564" s="95"/>
    </row>
    <row r="10565" spans="5:8" x14ac:dyDescent="0.2">
      <c r="E10565" s="95"/>
      <c r="F10565" s="95"/>
      <c r="G10565" s="95"/>
      <c r="H10565" s="95"/>
    </row>
    <row r="10566" spans="5:8" x14ac:dyDescent="0.2">
      <c r="E10566" s="95"/>
      <c r="F10566" s="95"/>
      <c r="G10566" s="95"/>
      <c r="H10566" s="95"/>
    </row>
    <row r="10567" spans="5:8" x14ac:dyDescent="0.2">
      <c r="E10567" s="95"/>
      <c r="F10567" s="95"/>
      <c r="G10567" s="95"/>
      <c r="H10567" s="95"/>
    </row>
    <row r="10568" spans="5:8" x14ac:dyDescent="0.2">
      <c r="E10568" s="95"/>
      <c r="F10568" s="95"/>
      <c r="G10568" s="95"/>
      <c r="H10568" s="95"/>
    </row>
    <row r="10569" spans="5:8" x14ac:dyDescent="0.2">
      <c r="E10569" s="95"/>
      <c r="F10569" s="95"/>
      <c r="G10569" s="95"/>
      <c r="H10569" s="95"/>
    </row>
    <row r="10570" spans="5:8" x14ac:dyDescent="0.2">
      <c r="E10570" s="95"/>
      <c r="F10570" s="95"/>
      <c r="G10570" s="95"/>
      <c r="H10570" s="95"/>
    </row>
    <row r="10571" spans="5:8" x14ac:dyDescent="0.2">
      <c r="E10571" s="95"/>
      <c r="F10571" s="95"/>
      <c r="G10571" s="95"/>
      <c r="H10571" s="95"/>
    </row>
    <row r="10572" spans="5:8" x14ac:dyDescent="0.2">
      <c r="E10572" s="95"/>
      <c r="F10572" s="95"/>
      <c r="G10572" s="95"/>
      <c r="H10572" s="95"/>
    </row>
    <row r="10573" spans="5:8" x14ac:dyDescent="0.2">
      <c r="E10573" s="95"/>
      <c r="F10573" s="95"/>
      <c r="G10573" s="95"/>
      <c r="H10573" s="95"/>
    </row>
    <row r="10574" spans="5:8" x14ac:dyDescent="0.2">
      <c r="E10574" s="95"/>
      <c r="F10574" s="95"/>
      <c r="G10574" s="95"/>
      <c r="H10574" s="95"/>
    </row>
    <row r="10575" spans="5:8" x14ac:dyDescent="0.2">
      <c r="E10575" s="95"/>
      <c r="F10575" s="95"/>
      <c r="G10575" s="95"/>
      <c r="H10575" s="95"/>
    </row>
    <row r="10576" spans="5:8" x14ac:dyDescent="0.2">
      <c r="E10576" s="95"/>
      <c r="F10576" s="95"/>
      <c r="G10576" s="95"/>
      <c r="H10576" s="95"/>
    </row>
    <row r="10577" spans="5:8" x14ac:dyDescent="0.2">
      <c r="E10577" s="95"/>
      <c r="F10577" s="95"/>
      <c r="G10577" s="95"/>
      <c r="H10577" s="95"/>
    </row>
    <row r="10578" spans="5:8" x14ac:dyDescent="0.2">
      <c r="E10578" s="95"/>
      <c r="F10578" s="95"/>
      <c r="G10578" s="95"/>
      <c r="H10578" s="95"/>
    </row>
    <row r="10579" spans="5:8" x14ac:dyDescent="0.2">
      <c r="E10579" s="95"/>
      <c r="F10579" s="95"/>
      <c r="G10579" s="95"/>
      <c r="H10579" s="95"/>
    </row>
    <row r="10580" spans="5:8" x14ac:dyDescent="0.2">
      <c r="E10580" s="95"/>
      <c r="F10580" s="95"/>
      <c r="G10580" s="95"/>
      <c r="H10580" s="95"/>
    </row>
    <row r="10581" spans="5:8" x14ac:dyDescent="0.2">
      <c r="E10581" s="95"/>
      <c r="F10581" s="95"/>
      <c r="G10581" s="95"/>
      <c r="H10581" s="95"/>
    </row>
    <row r="10582" spans="5:8" x14ac:dyDescent="0.2">
      <c r="E10582" s="95"/>
      <c r="F10582" s="95"/>
      <c r="G10582" s="95"/>
      <c r="H10582" s="95"/>
    </row>
    <row r="10583" spans="5:8" x14ac:dyDescent="0.2">
      <c r="E10583" s="95"/>
      <c r="F10583" s="95"/>
      <c r="G10583" s="95"/>
      <c r="H10583" s="95"/>
    </row>
    <row r="10584" spans="5:8" x14ac:dyDescent="0.2">
      <c r="E10584" s="95"/>
      <c r="F10584" s="95"/>
      <c r="G10584" s="95"/>
      <c r="H10584" s="95"/>
    </row>
    <row r="10585" spans="5:8" x14ac:dyDescent="0.2">
      <c r="E10585" s="95"/>
      <c r="F10585" s="95"/>
      <c r="G10585" s="95"/>
      <c r="H10585" s="95"/>
    </row>
    <row r="10586" spans="5:8" x14ac:dyDescent="0.2">
      <c r="E10586" s="95"/>
      <c r="F10586" s="95"/>
      <c r="G10586" s="95"/>
      <c r="H10586" s="95"/>
    </row>
    <row r="10587" spans="5:8" x14ac:dyDescent="0.2">
      <c r="E10587" s="95"/>
      <c r="F10587" s="95"/>
      <c r="G10587" s="95"/>
      <c r="H10587" s="95"/>
    </row>
    <row r="10588" spans="5:8" x14ac:dyDescent="0.2">
      <c r="E10588" s="95"/>
      <c r="F10588" s="95"/>
      <c r="G10588" s="95"/>
      <c r="H10588" s="95"/>
    </row>
    <row r="10589" spans="5:8" x14ac:dyDescent="0.2">
      <c r="E10589" s="95"/>
      <c r="F10589" s="95"/>
      <c r="G10589" s="95"/>
      <c r="H10589" s="95"/>
    </row>
    <row r="10590" spans="5:8" x14ac:dyDescent="0.2">
      <c r="E10590" s="95"/>
      <c r="F10590" s="95"/>
      <c r="G10590" s="95"/>
      <c r="H10590" s="95"/>
    </row>
    <row r="10591" spans="5:8" x14ac:dyDescent="0.2">
      <c r="E10591" s="95"/>
      <c r="F10591" s="95"/>
      <c r="G10591" s="95"/>
      <c r="H10591" s="95"/>
    </row>
    <row r="10592" spans="5:8" x14ac:dyDescent="0.2">
      <c r="E10592" s="95"/>
      <c r="F10592" s="95"/>
      <c r="G10592" s="95"/>
      <c r="H10592" s="95"/>
    </row>
    <row r="10593" spans="5:8" x14ac:dyDescent="0.2">
      <c r="E10593" s="95"/>
      <c r="F10593" s="95"/>
      <c r="G10593" s="95"/>
      <c r="H10593" s="95"/>
    </row>
    <row r="10594" spans="5:8" x14ac:dyDescent="0.2">
      <c r="E10594" s="95"/>
      <c r="F10594" s="95"/>
      <c r="G10594" s="95"/>
      <c r="H10594" s="95"/>
    </row>
    <row r="10595" spans="5:8" x14ac:dyDescent="0.2">
      <c r="E10595" s="95"/>
      <c r="F10595" s="95"/>
      <c r="G10595" s="95"/>
      <c r="H10595" s="95"/>
    </row>
    <row r="10596" spans="5:8" x14ac:dyDescent="0.2">
      <c r="E10596" s="95"/>
      <c r="F10596" s="95"/>
      <c r="G10596" s="95"/>
      <c r="H10596" s="95"/>
    </row>
    <row r="10597" spans="5:8" x14ac:dyDescent="0.2">
      <c r="E10597" s="95"/>
      <c r="F10597" s="95"/>
      <c r="G10597" s="95"/>
      <c r="H10597" s="95"/>
    </row>
    <row r="10598" spans="5:8" x14ac:dyDescent="0.2">
      <c r="E10598" s="95"/>
      <c r="F10598" s="95"/>
      <c r="G10598" s="95"/>
      <c r="H10598" s="95"/>
    </row>
    <row r="10599" spans="5:8" x14ac:dyDescent="0.2">
      <c r="E10599" s="95"/>
      <c r="F10599" s="95"/>
      <c r="G10599" s="95"/>
      <c r="H10599" s="95"/>
    </row>
    <row r="10600" spans="5:8" x14ac:dyDescent="0.2">
      <c r="E10600" s="95"/>
      <c r="F10600" s="95"/>
      <c r="G10600" s="95"/>
      <c r="H10600" s="95"/>
    </row>
    <row r="10601" spans="5:8" x14ac:dyDescent="0.2">
      <c r="E10601" s="95"/>
      <c r="F10601" s="95"/>
      <c r="G10601" s="95"/>
      <c r="H10601" s="95"/>
    </row>
    <row r="10602" spans="5:8" x14ac:dyDescent="0.2">
      <c r="E10602" s="95"/>
      <c r="F10602" s="95"/>
      <c r="G10602" s="95"/>
      <c r="H10602" s="95"/>
    </row>
    <row r="10603" spans="5:8" x14ac:dyDescent="0.2">
      <c r="E10603" s="95"/>
      <c r="F10603" s="95"/>
      <c r="G10603" s="95"/>
      <c r="H10603" s="95"/>
    </row>
    <row r="10604" spans="5:8" x14ac:dyDescent="0.2">
      <c r="E10604" s="95"/>
      <c r="F10604" s="95"/>
      <c r="G10604" s="95"/>
      <c r="H10604" s="95"/>
    </row>
    <row r="10605" spans="5:8" x14ac:dyDescent="0.2">
      <c r="E10605" s="95"/>
      <c r="F10605" s="95"/>
      <c r="G10605" s="95"/>
      <c r="H10605" s="95"/>
    </row>
    <row r="10606" spans="5:8" x14ac:dyDescent="0.2">
      <c r="E10606" s="95"/>
      <c r="F10606" s="95"/>
      <c r="G10606" s="95"/>
      <c r="H10606" s="95"/>
    </row>
    <row r="10607" spans="5:8" x14ac:dyDescent="0.2">
      <c r="E10607" s="95"/>
      <c r="F10607" s="95"/>
      <c r="G10607" s="95"/>
      <c r="H10607" s="95"/>
    </row>
    <row r="10608" spans="5:8" x14ac:dyDescent="0.2">
      <c r="E10608" s="95"/>
      <c r="F10608" s="95"/>
      <c r="G10608" s="95"/>
      <c r="H10608" s="95"/>
    </row>
    <row r="10609" spans="5:8" x14ac:dyDescent="0.2">
      <c r="E10609" s="95"/>
      <c r="F10609" s="95"/>
      <c r="G10609" s="95"/>
      <c r="H10609" s="95"/>
    </row>
    <row r="10610" spans="5:8" x14ac:dyDescent="0.2">
      <c r="E10610" s="95"/>
      <c r="F10610" s="95"/>
      <c r="G10610" s="95"/>
      <c r="H10610" s="95"/>
    </row>
    <row r="10611" spans="5:8" x14ac:dyDescent="0.2">
      <c r="E10611" s="95"/>
      <c r="F10611" s="95"/>
      <c r="G10611" s="95"/>
      <c r="H10611" s="95"/>
    </row>
    <row r="10612" spans="5:8" x14ac:dyDescent="0.2">
      <c r="E10612" s="95"/>
      <c r="F10612" s="95"/>
      <c r="G10612" s="95"/>
      <c r="H10612" s="95"/>
    </row>
    <row r="10613" spans="5:8" x14ac:dyDescent="0.2">
      <c r="E10613" s="95"/>
      <c r="F10613" s="95"/>
      <c r="G10613" s="95"/>
      <c r="H10613" s="95"/>
    </row>
    <row r="10614" spans="5:8" x14ac:dyDescent="0.2">
      <c r="E10614" s="95"/>
      <c r="F10614" s="95"/>
      <c r="G10614" s="95"/>
      <c r="H10614" s="95"/>
    </row>
    <row r="10615" spans="5:8" x14ac:dyDescent="0.2">
      <c r="E10615" s="95"/>
      <c r="F10615" s="95"/>
      <c r="G10615" s="95"/>
      <c r="H10615" s="95"/>
    </row>
    <row r="10616" spans="5:8" x14ac:dyDescent="0.2">
      <c r="E10616" s="95"/>
      <c r="F10616" s="95"/>
      <c r="G10616" s="95"/>
      <c r="H10616" s="95"/>
    </row>
    <row r="10617" spans="5:8" x14ac:dyDescent="0.2">
      <c r="E10617" s="95"/>
      <c r="F10617" s="95"/>
      <c r="G10617" s="95"/>
      <c r="H10617" s="95"/>
    </row>
    <row r="10618" spans="5:8" x14ac:dyDescent="0.2">
      <c r="E10618" s="95"/>
      <c r="F10618" s="95"/>
      <c r="G10618" s="95"/>
      <c r="H10618" s="95"/>
    </row>
    <row r="10619" spans="5:8" x14ac:dyDescent="0.2">
      <c r="E10619" s="95"/>
      <c r="F10619" s="95"/>
      <c r="G10619" s="95"/>
      <c r="H10619" s="95"/>
    </row>
    <row r="10620" spans="5:8" x14ac:dyDescent="0.2">
      <c r="E10620" s="95"/>
      <c r="F10620" s="95"/>
      <c r="G10620" s="95"/>
      <c r="H10620" s="95"/>
    </row>
    <row r="10621" spans="5:8" x14ac:dyDescent="0.2">
      <c r="E10621" s="95"/>
      <c r="F10621" s="95"/>
      <c r="G10621" s="95"/>
      <c r="H10621" s="95"/>
    </row>
    <row r="10622" spans="5:8" x14ac:dyDescent="0.2">
      <c r="E10622" s="95"/>
      <c r="F10622" s="95"/>
      <c r="G10622" s="95"/>
      <c r="H10622" s="95"/>
    </row>
    <row r="10623" spans="5:8" x14ac:dyDescent="0.2">
      <c r="E10623" s="95"/>
      <c r="F10623" s="95"/>
      <c r="G10623" s="95"/>
      <c r="H10623" s="95"/>
    </row>
    <row r="10624" spans="5:8" x14ac:dyDescent="0.2">
      <c r="E10624" s="95"/>
      <c r="F10624" s="95"/>
      <c r="G10624" s="95"/>
      <c r="H10624" s="95"/>
    </row>
    <row r="10625" spans="5:8" x14ac:dyDescent="0.2">
      <c r="E10625" s="95"/>
      <c r="F10625" s="95"/>
      <c r="G10625" s="95"/>
      <c r="H10625" s="95"/>
    </row>
    <row r="10626" spans="5:8" x14ac:dyDescent="0.2">
      <c r="E10626" s="95"/>
      <c r="F10626" s="95"/>
      <c r="G10626" s="95"/>
      <c r="H10626" s="95"/>
    </row>
    <row r="10627" spans="5:8" x14ac:dyDescent="0.2">
      <c r="E10627" s="95"/>
      <c r="F10627" s="95"/>
      <c r="G10627" s="95"/>
      <c r="H10627" s="95"/>
    </row>
    <row r="10628" spans="5:8" x14ac:dyDescent="0.2">
      <c r="E10628" s="95"/>
      <c r="F10628" s="95"/>
      <c r="G10628" s="95"/>
      <c r="H10628" s="95"/>
    </row>
    <row r="10629" spans="5:8" x14ac:dyDescent="0.2">
      <c r="E10629" s="95"/>
      <c r="F10629" s="95"/>
      <c r="G10629" s="95"/>
      <c r="H10629" s="95"/>
    </row>
    <row r="10630" spans="5:8" x14ac:dyDescent="0.2">
      <c r="E10630" s="95"/>
      <c r="F10630" s="95"/>
      <c r="G10630" s="95"/>
      <c r="H10630" s="95"/>
    </row>
    <row r="10631" spans="5:8" x14ac:dyDescent="0.2">
      <c r="E10631" s="95"/>
      <c r="F10631" s="95"/>
      <c r="G10631" s="95"/>
      <c r="H10631" s="95"/>
    </row>
    <row r="10632" spans="5:8" x14ac:dyDescent="0.2">
      <c r="E10632" s="95"/>
      <c r="F10632" s="95"/>
      <c r="G10632" s="95"/>
      <c r="H10632" s="95"/>
    </row>
    <row r="10633" spans="5:8" x14ac:dyDescent="0.2">
      <c r="E10633" s="95"/>
      <c r="F10633" s="95"/>
      <c r="G10633" s="95"/>
      <c r="H10633" s="95"/>
    </row>
    <row r="10634" spans="5:8" x14ac:dyDescent="0.2">
      <c r="E10634" s="95"/>
      <c r="F10634" s="95"/>
      <c r="G10634" s="95"/>
      <c r="H10634" s="95"/>
    </row>
    <row r="10635" spans="5:8" x14ac:dyDescent="0.2">
      <c r="E10635" s="95"/>
      <c r="F10635" s="95"/>
      <c r="G10635" s="95"/>
      <c r="H10635" s="95"/>
    </row>
    <row r="10636" spans="5:8" x14ac:dyDescent="0.2">
      <c r="E10636" s="95"/>
      <c r="F10636" s="95"/>
      <c r="G10636" s="95"/>
      <c r="H10636" s="95"/>
    </row>
    <row r="10637" spans="5:8" x14ac:dyDescent="0.2">
      <c r="E10637" s="95"/>
      <c r="F10637" s="95"/>
      <c r="G10637" s="95"/>
      <c r="H10637" s="95"/>
    </row>
    <row r="10638" spans="5:8" x14ac:dyDescent="0.2">
      <c r="E10638" s="95"/>
      <c r="F10638" s="95"/>
      <c r="G10638" s="95"/>
      <c r="H10638" s="95"/>
    </row>
    <row r="10639" spans="5:8" x14ac:dyDescent="0.2">
      <c r="E10639" s="95"/>
      <c r="F10639" s="95"/>
      <c r="G10639" s="95"/>
      <c r="H10639" s="95"/>
    </row>
    <row r="10640" spans="5:8" x14ac:dyDescent="0.2">
      <c r="E10640" s="95"/>
      <c r="F10640" s="95"/>
      <c r="G10640" s="95"/>
      <c r="H10640" s="95"/>
    </row>
    <row r="10641" spans="5:8" x14ac:dyDescent="0.2">
      <c r="E10641" s="95"/>
      <c r="F10641" s="95"/>
      <c r="G10641" s="95"/>
      <c r="H10641" s="95"/>
    </row>
    <row r="10642" spans="5:8" x14ac:dyDescent="0.2">
      <c r="E10642" s="95"/>
      <c r="F10642" s="95"/>
      <c r="G10642" s="95"/>
      <c r="H10642" s="95"/>
    </row>
    <row r="10643" spans="5:8" x14ac:dyDescent="0.2">
      <c r="E10643" s="95"/>
      <c r="F10643" s="95"/>
      <c r="G10643" s="95"/>
      <c r="H10643" s="95"/>
    </row>
    <row r="10644" spans="5:8" x14ac:dyDescent="0.2">
      <c r="E10644" s="95"/>
      <c r="F10644" s="95"/>
      <c r="G10644" s="95"/>
      <c r="H10644" s="95"/>
    </row>
    <row r="10645" spans="5:8" x14ac:dyDescent="0.2">
      <c r="E10645" s="95"/>
      <c r="F10645" s="95"/>
      <c r="G10645" s="95"/>
      <c r="H10645" s="95"/>
    </row>
    <row r="10646" spans="5:8" x14ac:dyDescent="0.2">
      <c r="E10646" s="95"/>
      <c r="F10646" s="95"/>
      <c r="G10646" s="95"/>
      <c r="H10646" s="95"/>
    </row>
    <row r="10647" spans="5:8" x14ac:dyDescent="0.2">
      <c r="E10647" s="95"/>
      <c r="F10647" s="95"/>
      <c r="G10647" s="95"/>
      <c r="H10647" s="95"/>
    </row>
    <row r="10648" spans="5:8" x14ac:dyDescent="0.2">
      <c r="E10648" s="95"/>
      <c r="F10648" s="95"/>
      <c r="G10648" s="95"/>
      <c r="H10648" s="95"/>
    </row>
    <row r="10649" spans="5:8" x14ac:dyDescent="0.2">
      <c r="E10649" s="95"/>
      <c r="F10649" s="95"/>
      <c r="G10649" s="95"/>
      <c r="H10649" s="95"/>
    </row>
    <row r="10650" spans="5:8" x14ac:dyDescent="0.2">
      <c r="E10650" s="95"/>
      <c r="F10650" s="95"/>
      <c r="G10650" s="95"/>
      <c r="H10650" s="95"/>
    </row>
    <row r="10651" spans="5:8" x14ac:dyDescent="0.2">
      <c r="E10651" s="95"/>
      <c r="F10651" s="95"/>
      <c r="G10651" s="95"/>
      <c r="H10651" s="95"/>
    </row>
    <row r="10652" spans="5:8" x14ac:dyDescent="0.2">
      <c r="E10652" s="95"/>
      <c r="F10652" s="95"/>
      <c r="G10652" s="95"/>
      <c r="H10652" s="95"/>
    </row>
    <row r="10653" spans="5:8" x14ac:dyDescent="0.2">
      <c r="E10653" s="95"/>
      <c r="F10653" s="95"/>
      <c r="G10653" s="95"/>
      <c r="H10653" s="95"/>
    </row>
    <row r="10654" spans="5:8" x14ac:dyDescent="0.2">
      <c r="E10654" s="95"/>
      <c r="F10654" s="95"/>
      <c r="G10654" s="95"/>
      <c r="H10654" s="95"/>
    </row>
    <row r="10655" spans="5:8" x14ac:dyDescent="0.2">
      <c r="E10655" s="95"/>
      <c r="F10655" s="95"/>
      <c r="G10655" s="95"/>
      <c r="H10655" s="95"/>
    </row>
    <row r="10656" spans="5:8" x14ac:dyDescent="0.2">
      <c r="E10656" s="95"/>
      <c r="F10656" s="95"/>
      <c r="G10656" s="95"/>
      <c r="H10656" s="95"/>
    </row>
    <row r="10657" spans="5:8" x14ac:dyDescent="0.2">
      <c r="E10657" s="95"/>
      <c r="F10657" s="95"/>
      <c r="G10657" s="95"/>
      <c r="H10657" s="95"/>
    </row>
    <row r="10658" spans="5:8" x14ac:dyDescent="0.2">
      <c r="E10658" s="95"/>
      <c r="F10658" s="95"/>
      <c r="G10658" s="95"/>
      <c r="H10658" s="95"/>
    </row>
    <row r="10659" spans="5:8" x14ac:dyDescent="0.2">
      <c r="E10659" s="95"/>
      <c r="F10659" s="95"/>
      <c r="G10659" s="95"/>
      <c r="H10659" s="95"/>
    </row>
    <row r="10660" spans="5:8" x14ac:dyDescent="0.2">
      <c r="E10660" s="95"/>
      <c r="F10660" s="95"/>
      <c r="G10660" s="95"/>
      <c r="H10660" s="95"/>
    </row>
    <row r="10661" spans="5:8" x14ac:dyDescent="0.2">
      <c r="E10661" s="95"/>
      <c r="F10661" s="95"/>
      <c r="G10661" s="95"/>
      <c r="H10661" s="95"/>
    </row>
    <row r="10662" spans="5:8" x14ac:dyDescent="0.2">
      <c r="E10662" s="95"/>
      <c r="F10662" s="95"/>
      <c r="G10662" s="95"/>
      <c r="H10662" s="95"/>
    </row>
    <row r="10663" spans="5:8" x14ac:dyDescent="0.2">
      <c r="E10663" s="95"/>
      <c r="F10663" s="95"/>
      <c r="G10663" s="95"/>
      <c r="H10663" s="95"/>
    </row>
    <row r="10664" spans="5:8" x14ac:dyDescent="0.2">
      <c r="E10664" s="95"/>
      <c r="F10664" s="95"/>
      <c r="G10664" s="95"/>
      <c r="H10664" s="95"/>
    </row>
    <row r="10665" spans="5:8" x14ac:dyDescent="0.2">
      <c r="E10665" s="95"/>
      <c r="F10665" s="95"/>
      <c r="G10665" s="95"/>
      <c r="H10665" s="95"/>
    </row>
    <row r="10666" spans="5:8" x14ac:dyDescent="0.2">
      <c r="E10666" s="95"/>
      <c r="F10666" s="95"/>
      <c r="G10666" s="95"/>
      <c r="H10666" s="95"/>
    </row>
    <row r="10667" spans="5:8" x14ac:dyDescent="0.2">
      <c r="E10667" s="95"/>
      <c r="F10667" s="95"/>
      <c r="G10667" s="95"/>
      <c r="H10667" s="95"/>
    </row>
    <row r="10668" spans="5:8" x14ac:dyDescent="0.2">
      <c r="E10668" s="95"/>
      <c r="F10668" s="95"/>
      <c r="G10668" s="95"/>
      <c r="H10668" s="95"/>
    </row>
    <row r="10669" spans="5:8" x14ac:dyDescent="0.2">
      <c r="E10669" s="95"/>
      <c r="F10669" s="95"/>
      <c r="G10669" s="95"/>
      <c r="H10669" s="95"/>
    </row>
    <row r="10670" spans="5:8" x14ac:dyDescent="0.2">
      <c r="E10670" s="95"/>
      <c r="F10670" s="95"/>
      <c r="G10670" s="95"/>
      <c r="H10670" s="95"/>
    </row>
    <row r="10671" spans="5:8" x14ac:dyDescent="0.2">
      <c r="E10671" s="95"/>
      <c r="F10671" s="95"/>
      <c r="G10671" s="95"/>
      <c r="H10671" s="95"/>
    </row>
    <row r="10672" spans="5:8" x14ac:dyDescent="0.2">
      <c r="E10672" s="95"/>
      <c r="F10672" s="95"/>
      <c r="G10672" s="95"/>
      <c r="H10672" s="95"/>
    </row>
    <row r="10673" spans="5:8" x14ac:dyDescent="0.2">
      <c r="E10673" s="95"/>
      <c r="F10673" s="95"/>
      <c r="G10673" s="95"/>
      <c r="H10673" s="95"/>
    </row>
    <row r="10674" spans="5:8" x14ac:dyDescent="0.2">
      <c r="E10674" s="95"/>
      <c r="F10674" s="95"/>
      <c r="G10674" s="95"/>
      <c r="H10674" s="95"/>
    </row>
    <row r="10675" spans="5:8" x14ac:dyDescent="0.2">
      <c r="E10675" s="95"/>
      <c r="F10675" s="95"/>
      <c r="G10675" s="95"/>
      <c r="H10675" s="95"/>
    </row>
    <row r="10676" spans="5:8" x14ac:dyDescent="0.2">
      <c r="E10676" s="95"/>
      <c r="F10676" s="95"/>
      <c r="G10676" s="95"/>
      <c r="H10676" s="95"/>
    </row>
    <row r="10677" spans="5:8" x14ac:dyDescent="0.2">
      <c r="E10677" s="95"/>
      <c r="F10677" s="95"/>
      <c r="G10677" s="95"/>
      <c r="H10677" s="95"/>
    </row>
    <row r="10678" spans="5:8" x14ac:dyDescent="0.2">
      <c r="E10678" s="95"/>
      <c r="F10678" s="95"/>
      <c r="G10678" s="95"/>
      <c r="H10678" s="95"/>
    </row>
    <row r="10679" spans="5:8" x14ac:dyDescent="0.2">
      <c r="E10679" s="95"/>
      <c r="F10679" s="95"/>
      <c r="G10679" s="95"/>
      <c r="H10679" s="95"/>
    </row>
    <row r="10680" spans="5:8" x14ac:dyDescent="0.2">
      <c r="E10680" s="95"/>
      <c r="F10680" s="95"/>
      <c r="G10680" s="95"/>
      <c r="H10680" s="95"/>
    </row>
    <row r="10681" spans="5:8" x14ac:dyDescent="0.2">
      <c r="E10681" s="95"/>
      <c r="F10681" s="95"/>
      <c r="G10681" s="95"/>
      <c r="H10681" s="95"/>
    </row>
    <row r="10682" spans="5:8" x14ac:dyDescent="0.2">
      <c r="E10682" s="95"/>
      <c r="F10682" s="95"/>
      <c r="G10682" s="95"/>
      <c r="H10682" s="95"/>
    </row>
    <row r="10683" spans="5:8" x14ac:dyDescent="0.2">
      <c r="E10683" s="95"/>
      <c r="F10683" s="95"/>
      <c r="G10683" s="95"/>
      <c r="H10683" s="95"/>
    </row>
    <row r="10684" spans="5:8" x14ac:dyDescent="0.2">
      <c r="E10684" s="95"/>
      <c r="F10684" s="95"/>
      <c r="G10684" s="95"/>
      <c r="H10684" s="95"/>
    </row>
    <row r="10685" spans="5:8" x14ac:dyDescent="0.2">
      <c r="E10685" s="95"/>
      <c r="F10685" s="95"/>
      <c r="G10685" s="95"/>
      <c r="H10685" s="95"/>
    </row>
    <row r="10686" spans="5:8" x14ac:dyDescent="0.2">
      <c r="E10686" s="95"/>
      <c r="F10686" s="95"/>
      <c r="G10686" s="95"/>
      <c r="H10686" s="95"/>
    </row>
    <row r="10687" spans="5:8" x14ac:dyDescent="0.2">
      <c r="E10687" s="95"/>
      <c r="F10687" s="95"/>
      <c r="G10687" s="95"/>
      <c r="H10687" s="95"/>
    </row>
    <row r="10688" spans="5:8" x14ac:dyDescent="0.2">
      <c r="E10688" s="95"/>
      <c r="F10688" s="95"/>
      <c r="G10688" s="95"/>
      <c r="H10688" s="95"/>
    </row>
    <row r="10689" spans="5:8" x14ac:dyDescent="0.2">
      <c r="E10689" s="95"/>
      <c r="F10689" s="95"/>
      <c r="G10689" s="95"/>
      <c r="H10689" s="95"/>
    </row>
    <row r="10690" spans="5:8" x14ac:dyDescent="0.2">
      <c r="E10690" s="95"/>
      <c r="F10690" s="95"/>
      <c r="G10690" s="95"/>
      <c r="H10690" s="95"/>
    </row>
    <row r="10691" spans="5:8" x14ac:dyDescent="0.2">
      <c r="E10691" s="95"/>
      <c r="F10691" s="95"/>
      <c r="G10691" s="95"/>
      <c r="H10691" s="95"/>
    </row>
    <row r="10692" spans="5:8" x14ac:dyDescent="0.2">
      <c r="E10692" s="95"/>
      <c r="F10692" s="95"/>
      <c r="G10692" s="95"/>
      <c r="H10692" s="95"/>
    </row>
    <row r="10693" spans="5:8" x14ac:dyDescent="0.2">
      <c r="E10693" s="95"/>
      <c r="F10693" s="95"/>
      <c r="G10693" s="95"/>
      <c r="H10693" s="95"/>
    </row>
    <row r="10694" spans="5:8" x14ac:dyDescent="0.2">
      <c r="E10694" s="95"/>
      <c r="F10694" s="95"/>
      <c r="G10694" s="95"/>
      <c r="H10694" s="95"/>
    </row>
    <row r="10695" spans="5:8" x14ac:dyDescent="0.2">
      <c r="E10695" s="95"/>
      <c r="F10695" s="95"/>
      <c r="G10695" s="95"/>
      <c r="H10695" s="95"/>
    </row>
    <row r="10696" spans="5:8" x14ac:dyDescent="0.2">
      <c r="E10696" s="95"/>
      <c r="F10696" s="95"/>
      <c r="G10696" s="95"/>
      <c r="H10696" s="95"/>
    </row>
    <row r="10697" spans="5:8" x14ac:dyDescent="0.2">
      <c r="E10697" s="95"/>
      <c r="F10697" s="95"/>
      <c r="G10697" s="95"/>
      <c r="H10697" s="95"/>
    </row>
    <row r="10698" spans="5:8" x14ac:dyDescent="0.2">
      <c r="E10698" s="95"/>
      <c r="F10698" s="95"/>
      <c r="G10698" s="95"/>
      <c r="H10698" s="95"/>
    </row>
    <row r="10699" spans="5:8" x14ac:dyDescent="0.2">
      <c r="E10699" s="95"/>
      <c r="F10699" s="95"/>
      <c r="G10699" s="95"/>
      <c r="H10699" s="95"/>
    </row>
    <row r="10700" spans="5:8" x14ac:dyDescent="0.2">
      <c r="E10700" s="95"/>
      <c r="F10700" s="95"/>
      <c r="G10700" s="95"/>
      <c r="H10700" s="95"/>
    </row>
    <row r="10701" spans="5:8" x14ac:dyDescent="0.2">
      <c r="E10701" s="95"/>
      <c r="F10701" s="95"/>
      <c r="G10701" s="95"/>
      <c r="H10701" s="95"/>
    </row>
    <row r="10702" spans="5:8" x14ac:dyDescent="0.2">
      <c r="E10702" s="95"/>
      <c r="F10702" s="95"/>
      <c r="G10702" s="95"/>
      <c r="H10702" s="95"/>
    </row>
    <row r="10703" spans="5:8" x14ac:dyDescent="0.2">
      <c r="E10703" s="95"/>
      <c r="F10703" s="95"/>
      <c r="G10703" s="95"/>
      <c r="H10703" s="95"/>
    </row>
    <row r="10704" spans="5:8" x14ac:dyDescent="0.2">
      <c r="E10704" s="95"/>
      <c r="F10704" s="95"/>
      <c r="G10704" s="95"/>
      <c r="H10704" s="95"/>
    </row>
    <row r="10705" spans="5:8" x14ac:dyDescent="0.2">
      <c r="E10705" s="95"/>
      <c r="F10705" s="95"/>
      <c r="G10705" s="95"/>
      <c r="H10705" s="95"/>
    </row>
    <row r="10706" spans="5:8" x14ac:dyDescent="0.2">
      <c r="E10706" s="95"/>
      <c r="F10706" s="95"/>
      <c r="G10706" s="95"/>
      <c r="H10706" s="95"/>
    </row>
    <row r="10707" spans="5:8" x14ac:dyDescent="0.2">
      <c r="E10707" s="95"/>
      <c r="F10707" s="95"/>
      <c r="G10707" s="95"/>
      <c r="H10707" s="95"/>
    </row>
    <row r="10708" spans="5:8" x14ac:dyDescent="0.2">
      <c r="E10708" s="95"/>
      <c r="F10708" s="95"/>
      <c r="G10708" s="95"/>
      <c r="H10708" s="95"/>
    </row>
    <row r="10709" spans="5:8" x14ac:dyDescent="0.2">
      <c r="E10709" s="95"/>
      <c r="F10709" s="95"/>
      <c r="G10709" s="95"/>
      <c r="H10709" s="95"/>
    </row>
    <row r="10710" spans="5:8" x14ac:dyDescent="0.2">
      <c r="E10710" s="95"/>
      <c r="F10710" s="95"/>
      <c r="G10710" s="95"/>
      <c r="H10710" s="95"/>
    </row>
    <row r="10711" spans="5:8" x14ac:dyDescent="0.2">
      <c r="E10711" s="95"/>
      <c r="F10711" s="95"/>
      <c r="G10711" s="95"/>
      <c r="H10711" s="95"/>
    </row>
    <row r="10712" spans="5:8" x14ac:dyDescent="0.2">
      <c r="E10712" s="95"/>
      <c r="F10712" s="95"/>
      <c r="G10712" s="95"/>
      <c r="H10712" s="95"/>
    </row>
    <row r="10713" spans="5:8" x14ac:dyDescent="0.2">
      <c r="E10713" s="95"/>
      <c r="F10713" s="95"/>
      <c r="G10713" s="95"/>
      <c r="H10713" s="95"/>
    </row>
    <row r="10714" spans="5:8" x14ac:dyDescent="0.2">
      <c r="E10714" s="95"/>
      <c r="F10714" s="95"/>
      <c r="G10714" s="95"/>
      <c r="H10714" s="95"/>
    </row>
    <row r="10715" spans="5:8" x14ac:dyDescent="0.2">
      <c r="E10715" s="95"/>
      <c r="F10715" s="95"/>
      <c r="G10715" s="95"/>
      <c r="H10715" s="95"/>
    </row>
    <row r="10716" spans="5:8" x14ac:dyDescent="0.2">
      <c r="E10716" s="95"/>
      <c r="F10716" s="95"/>
      <c r="G10716" s="95"/>
      <c r="H10716" s="95"/>
    </row>
    <row r="10717" spans="5:8" x14ac:dyDescent="0.2">
      <c r="E10717" s="95"/>
      <c r="F10717" s="95"/>
      <c r="G10717" s="95"/>
      <c r="H10717" s="95"/>
    </row>
    <row r="10718" spans="5:8" x14ac:dyDescent="0.2">
      <c r="E10718" s="95"/>
      <c r="F10718" s="95"/>
      <c r="G10718" s="95"/>
      <c r="H10718" s="95"/>
    </row>
    <row r="10719" spans="5:8" x14ac:dyDescent="0.2">
      <c r="E10719" s="95"/>
      <c r="F10719" s="95"/>
      <c r="G10719" s="95"/>
      <c r="H10719" s="95"/>
    </row>
    <row r="10720" spans="5:8" x14ac:dyDescent="0.2">
      <c r="E10720" s="95"/>
      <c r="F10720" s="95"/>
      <c r="G10720" s="95"/>
      <c r="H10720" s="95"/>
    </row>
    <row r="10721" spans="5:8" x14ac:dyDescent="0.2">
      <c r="E10721" s="95"/>
      <c r="F10721" s="95"/>
      <c r="G10721" s="95"/>
      <c r="H10721" s="95"/>
    </row>
    <row r="10722" spans="5:8" x14ac:dyDescent="0.2">
      <c r="E10722" s="95"/>
      <c r="F10722" s="95"/>
      <c r="G10722" s="95"/>
      <c r="H10722" s="95"/>
    </row>
    <row r="10723" spans="5:8" x14ac:dyDescent="0.2">
      <c r="E10723" s="95"/>
      <c r="F10723" s="95"/>
      <c r="G10723" s="95"/>
      <c r="H10723" s="95"/>
    </row>
    <row r="10724" spans="5:8" x14ac:dyDescent="0.2">
      <c r="E10724" s="95"/>
      <c r="F10724" s="95"/>
      <c r="G10724" s="95"/>
      <c r="H10724" s="95"/>
    </row>
    <row r="10725" spans="5:8" x14ac:dyDescent="0.2">
      <c r="E10725" s="95"/>
      <c r="F10725" s="95"/>
      <c r="G10725" s="95"/>
      <c r="H10725" s="95"/>
    </row>
    <row r="10726" spans="5:8" x14ac:dyDescent="0.2">
      <c r="E10726" s="95"/>
      <c r="F10726" s="95"/>
      <c r="G10726" s="95"/>
      <c r="H10726" s="95"/>
    </row>
    <row r="10727" spans="5:8" x14ac:dyDescent="0.2">
      <c r="E10727" s="95"/>
      <c r="F10727" s="95"/>
      <c r="G10727" s="95"/>
      <c r="H10727" s="95"/>
    </row>
    <row r="10728" spans="5:8" x14ac:dyDescent="0.2">
      <c r="E10728" s="95"/>
      <c r="F10728" s="95"/>
      <c r="G10728" s="95"/>
      <c r="H10728" s="95"/>
    </row>
    <row r="10729" spans="5:8" x14ac:dyDescent="0.2">
      <c r="E10729" s="95"/>
      <c r="F10729" s="95"/>
      <c r="G10729" s="95"/>
      <c r="H10729" s="95"/>
    </row>
    <row r="10730" spans="5:8" x14ac:dyDescent="0.2">
      <c r="E10730" s="95"/>
      <c r="F10730" s="95"/>
      <c r="G10730" s="95"/>
      <c r="H10730" s="95"/>
    </row>
    <row r="10731" spans="5:8" x14ac:dyDescent="0.2">
      <c r="E10731" s="95"/>
      <c r="F10731" s="95"/>
      <c r="G10731" s="95"/>
      <c r="H10731" s="95"/>
    </row>
    <row r="10732" spans="5:8" x14ac:dyDescent="0.2">
      <c r="E10732" s="95"/>
      <c r="F10732" s="95"/>
      <c r="G10732" s="95"/>
      <c r="H10732" s="95"/>
    </row>
    <row r="10733" spans="5:8" x14ac:dyDescent="0.2">
      <c r="E10733" s="95"/>
      <c r="F10733" s="95"/>
      <c r="G10733" s="95"/>
      <c r="H10733" s="95"/>
    </row>
    <row r="10734" spans="5:8" x14ac:dyDescent="0.2">
      <c r="E10734" s="95"/>
      <c r="F10734" s="95"/>
      <c r="G10734" s="95"/>
      <c r="H10734" s="95"/>
    </row>
    <row r="10735" spans="5:8" x14ac:dyDescent="0.2">
      <c r="E10735" s="95"/>
      <c r="F10735" s="95"/>
      <c r="G10735" s="95"/>
      <c r="H10735" s="95"/>
    </row>
    <row r="10736" spans="5:8" x14ac:dyDescent="0.2">
      <c r="E10736" s="95"/>
      <c r="F10736" s="95"/>
      <c r="G10736" s="95"/>
      <c r="H10736" s="95"/>
    </row>
    <row r="10737" spans="5:8" x14ac:dyDescent="0.2">
      <c r="E10737" s="95"/>
      <c r="F10737" s="95"/>
      <c r="G10737" s="95"/>
      <c r="H10737" s="95"/>
    </row>
    <row r="10738" spans="5:8" x14ac:dyDescent="0.2">
      <c r="E10738" s="95"/>
      <c r="F10738" s="95"/>
      <c r="G10738" s="95"/>
      <c r="H10738" s="95"/>
    </row>
    <row r="10739" spans="5:8" x14ac:dyDescent="0.2">
      <c r="E10739" s="95"/>
      <c r="F10739" s="95"/>
      <c r="G10739" s="95"/>
      <c r="H10739" s="95"/>
    </row>
    <row r="10740" spans="5:8" x14ac:dyDescent="0.2">
      <c r="E10740" s="95"/>
      <c r="F10740" s="95"/>
      <c r="G10740" s="95"/>
      <c r="H10740" s="95"/>
    </row>
    <row r="10741" spans="5:8" x14ac:dyDescent="0.2">
      <c r="E10741" s="95"/>
      <c r="F10741" s="95"/>
      <c r="G10741" s="95"/>
      <c r="H10741" s="95"/>
    </row>
    <row r="10742" spans="5:8" x14ac:dyDescent="0.2">
      <c r="E10742" s="95"/>
      <c r="F10742" s="95"/>
      <c r="G10742" s="95"/>
      <c r="H10742" s="95"/>
    </row>
    <row r="10743" spans="5:8" x14ac:dyDescent="0.2">
      <c r="E10743" s="95"/>
      <c r="F10743" s="95"/>
      <c r="G10743" s="95"/>
      <c r="H10743" s="95"/>
    </row>
    <row r="10744" spans="5:8" x14ac:dyDescent="0.2">
      <c r="E10744" s="95"/>
      <c r="F10744" s="95"/>
      <c r="G10744" s="95"/>
      <c r="H10744" s="95"/>
    </row>
    <row r="10745" spans="5:8" x14ac:dyDescent="0.2">
      <c r="E10745" s="95"/>
      <c r="F10745" s="95"/>
      <c r="G10745" s="95"/>
      <c r="H10745" s="95"/>
    </row>
    <row r="10746" spans="5:8" x14ac:dyDescent="0.2">
      <c r="E10746" s="95"/>
      <c r="F10746" s="95"/>
      <c r="G10746" s="95"/>
      <c r="H10746" s="95"/>
    </row>
    <row r="10747" spans="5:8" x14ac:dyDescent="0.2">
      <c r="E10747" s="95"/>
      <c r="F10747" s="95"/>
      <c r="G10747" s="95"/>
      <c r="H10747" s="95"/>
    </row>
    <row r="10748" spans="5:8" x14ac:dyDescent="0.2">
      <c r="E10748" s="95"/>
      <c r="F10748" s="95"/>
      <c r="G10748" s="95"/>
      <c r="H10748" s="95"/>
    </row>
    <row r="10749" spans="5:8" x14ac:dyDescent="0.2">
      <c r="E10749" s="95"/>
      <c r="F10749" s="95"/>
      <c r="G10749" s="95"/>
      <c r="H10749" s="95"/>
    </row>
    <row r="10750" spans="5:8" x14ac:dyDescent="0.2">
      <c r="E10750" s="95"/>
      <c r="F10750" s="95"/>
      <c r="G10750" s="95"/>
      <c r="H10750" s="95"/>
    </row>
    <row r="10751" spans="5:8" x14ac:dyDescent="0.2">
      <c r="E10751" s="95"/>
      <c r="F10751" s="95"/>
      <c r="G10751" s="95"/>
      <c r="H10751" s="95"/>
    </row>
    <row r="10752" spans="5:8" x14ac:dyDescent="0.2">
      <c r="E10752" s="95"/>
      <c r="F10752" s="95"/>
      <c r="G10752" s="95"/>
      <c r="H10752" s="95"/>
    </row>
    <row r="10753" spans="5:8" x14ac:dyDescent="0.2">
      <c r="E10753" s="95"/>
      <c r="F10753" s="95"/>
      <c r="G10753" s="95"/>
      <c r="H10753" s="95"/>
    </row>
    <row r="10754" spans="5:8" x14ac:dyDescent="0.2">
      <c r="E10754" s="95"/>
      <c r="F10754" s="95"/>
      <c r="G10754" s="95"/>
      <c r="H10754" s="95"/>
    </row>
    <row r="10755" spans="5:8" x14ac:dyDescent="0.2">
      <c r="E10755" s="95"/>
      <c r="F10755" s="95"/>
      <c r="G10755" s="95"/>
      <c r="H10755" s="95"/>
    </row>
    <row r="10756" spans="5:8" x14ac:dyDescent="0.2">
      <c r="E10756" s="95"/>
      <c r="F10756" s="95"/>
      <c r="G10756" s="95"/>
      <c r="H10756" s="95"/>
    </row>
    <row r="10757" spans="5:8" x14ac:dyDescent="0.2">
      <c r="E10757" s="95"/>
      <c r="F10757" s="95"/>
      <c r="G10757" s="95"/>
      <c r="H10757" s="95"/>
    </row>
    <row r="10758" spans="5:8" x14ac:dyDescent="0.2">
      <c r="E10758" s="95"/>
      <c r="F10758" s="95"/>
      <c r="G10758" s="95"/>
      <c r="H10758" s="95"/>
    </row>
    <row r="10759" spans="5:8" x14ac:dyDescent="0.2">
      <c r="E10759" s="95"/>
      <c r="F10759" s="95"/>
      <c r="G10759" s="95"/>
      <c r="H10759" s="95"/>
    </row>
    <row r="10760" spans="5:8" x14ac:dyDescent="0.2">
      <c r="E10760" s="95"/>
      <c r="F10760" s="95"/>
      <c r="G10760" s="95"/>
      <c r="H10760" s="95"/>
    </row>
    <row r="10761" spans="5:8" x14ac:dyDescent="0.2">
      <c r="E10761" s="95"/>
      <c r="F10761" s="95"/>
      <c r="G10761" s="95"/>
      <c r="H10761" s="95"/>
    </row>
    <row r="10762" spans="5:8" x14ac:dyDescent="0.2">
      <c r="E10762" s="95"/>
      <c r="F10762" s="95"/>
      <c r="G10762" s="95"/>
      <c r="H10762" s="95"/>
    </row>
    <row r="10763" spans="5:8" x14ac:dyDescent="0.2">
      <c r="E10763" s="95"/>
      <c r="F10763" s="95"/>
      <c r="G10763" s="95"/>
      <c r="H10763" s="95"/>
    </row>
    <row r="10764" spans="5:8" x14ac:dyDescent="0.2">
      <c r="E10764" s="95"/>
      <c r="F10764" s="95"/>
      <c r="G10764" s="95"/>
      <c r="H10764" s="95"/>
    </row>
    <row r="10765" spans="5:8" x14ac:dyDescent="0.2">
      <c r="E10765" s="95"/>
      <c r="F10765" s="95"/>
      <c r="G10765" s="95"/>
      <c r="H10765" s="95"/>
    </row>
    <row r="10766" spans="5:8" x14ac:dyDescent="0.2">
      <c r="E10766" s="95"/>
      <c r="F10766" s="95"/>
      <c r="G10766" s="95"/>
      <c r="H10766" s="95"/>
    </row>
    <row r="10767" spans="5:8" x14ac:dyDescent="0.2">
      <c r="E10767" s="95"/>
      <c r="F10767" s="95"/>
      <c r="G10767" s="95"/>
      <c r="H10767" s="95"/>
    </row>
    <row r="10768" spans="5:8" x14ac:dyDescent="0.2">
      <c r="E10768" s="95"/>
      <c r="F10768" s="95"/>
      <c r="G10768" s="95"/>
      <c r="H10768" s="95"/>
    </row>
    <row r="10769" spans="5:8" x14ac:dyDescent="0.2">
      <c r="E10769" s="95"/>
      <c r="F10769" s="95"/>
      <c r="G10769" s="95"/>
      <c r="H10769" s="95"/>
    </row>
    <row r="10770" spans="5:8" x14ac:dyDescent="0.2">
      <c r="E10770" s="95"/>
      <c r="F10770" s="95"/>
      <c r="G10770" s="95"/>
      <c r="H10770" s="95"/>
    </row>
    <row r="10771" spans="5:8" x14ac:dyDescent="0.2">
      <c r="E10771" s="95"/>
      <c r="F10771" s="95"/>
      <c r="G10771" s="95"/>
      <c r="H10771" s="95"/>
    </row>
    <row r="10772" spans="5:8" x14ac:dyDescent="0.2">
      <c r="E10772" s="95"/>
      <c r="F10772" s="95"/>
      <c r="G10772" s="95"/>
      <c r="H10772" s="95"/>
    </row>
    <row r="10773" spans="5:8" x14ac:dyDescent="0.2">
      <c r="E10773" s="95"/>
      <c r="F10773" s="95"/>
      <c r="G10773" s="95"/>
      <c r="H10773" s="95"/>
    </row>
    <row r="10774" spans="5:8" x14ac:dyDescent="0.2">
      <c r="E10774" s="95"/>
      <c r="F10774" s="95"/>
      <c r="G10774" s="95"/>
      <c r="H10774" s="95"/>
    </row>
    <row r="10775" spans="5:8" x14ac:dyDescent="0.2">
      <c r="E10775" s="95"/>
      <c r="F10775" s="95"/>
      <c r="G10775" s="95"/>
      <c r="H10775" s="95"/>
    </row>
    <row r="10776" spans="5:8" x14ac:dyDescent="0.2">
      <c r="E10776" s="95"/>
      <c r="F10776" s="95"/>
      <c r="G10776" s="95"/>
      <c r="H10776" s="95"/>
    </row>
    <row r="10777" spans="5:8" x14ac:dyDescent="0.2">
      <c r="E10777" s="95"/>
      <c r="F10777" s="95"/>
      <c r="G10777" s="95"/>
      <c r="H10777" s="95"/>
    </row>
    <row r="10778" spans="5:8" x14ac:dyDescent="0.2">
      <c r="E10778" s="95"/>
      <c r="F10778" s="95"/>
      <c r="G10778" s="95"/>
      <c r="H10778" s="95"/>
    </row>
    <row r="10779" spans="5:8" x14ac:dyDescent="0.2">
      <c r="E10779" s="95"/>
      <c r="F10779" s="95"/>
      <c r="G10779" s="95"/>
      <c r="H10779" s="95"/>
    </row>
    <row r="10780" spans="5:8" x14ac:dyDescent="0.2">
      <c r="E10780" s="95"/>
      <c r="F10780" s="95"/>
      <c r="G10780" s="95"/>
      <c r="H10780" s="95"/>
    </row>
    <row r="10781" spans="5:8" x14ac:dyDescent="0.2">
      <c r="E10781" s="95"/>
      <c r="F10781" s="95"/>
      <c r="G10781" s="95"/>
      <c r="H10781" s="95"/>
    </row>
    <row r="10782" spans="5:8" x14ac:dyDescent="0.2">
      <c r="E10782" s="95"/>
      <c r="F10782" s="95"/>
      <c r="G10782" s="95"/>
      <c r="H10782" s="95"/>
    </row>
    <row r="10783" spans="5:8" x14ac:dyDescent="0.2">
      <c r="E10783" s="95"/>
      <c r="F10783" s="95"/>
      <c r="G10783" s="95"/>
      <c r="H10783" s="95"/>
    </row>
    <row r="10784" spans="5:8" x14ac:dyDescent="0.2">
      <c r="E10784" s="95"/>
      <c r="F10784" s="95"/>
      <c r="G10784" s="95"/>
      <c r="H10784" s="95"/>
    </row>
    <row r="10785" spans="5:8" x14ac:dyDescent="0.2">
      <c r="E10785" s="95"/>
      <c r="F10785" s="95"/>
      <c r="G10785" s="95"/>
      <c r="H10785" s="95"/>
    </row>
    <row r="10786" spans="5:8" x14ac:dyDescent="0.2">
      <c r="E10786" s="95"/>
      <c r="F10786" s="95"/>
      <c r="G10786" s="95"/>
      <c r="H10786" s="95"/>
    </row>
    <row r="10787" spans="5:8" x14ac:dyDescent="0.2">
      <c r="E10787" s="95"/>
      <c r="F10787" s="95"/>
      <c r="G10787" s="95"/>
      <c r="H10787" s="95"/>
    </row>
    <row r="10788" spans="5:8" x14ac:dyDescent="0.2">
      <c r="E10788" s="95"/>
      <c r="F10788" s="95"/>
      <c r="G10788" s="95"/>
      <c r="H10788" s="95"/>
    </row>
    <row r="10789" spans="5:8" x14ac:dyDescent="0.2">
      <c r="E10789" s="95"/>
      <c r="F10789" s="95"/>
      <c r="G10789" s="95"/>
      <c r="H10789" s="95"/>
    </row>
    <row r="10790" spans="5:8" x14ac:dyDescent="0.2">
      <c r="E10790" s="95"/>
      <c r="F10790" s="95"/>
      <c r="G10790" s="95"/>
      <c r="H10790" s="95"/>
    </row>
    <row r="10791" spans="5:8" x14ac:dyDescent="0.2">
      <c r="E10791" s="95"/>
      <c r="F10791" s="95"/>
      <c r="G10791" s="95"/>
      <c r="H10791" s="95"/>
    </row>
    <row r="10792" spans="5:8" x14ac:dyDescent="0.2">
      <c r="E10792" s="95"/>
      <c r="F10792" s="95"/>
      <c r="G10792" s="95"/>
      <c r="H10792" s="95"/>
    </row>
    <row r="10793" spans="5:8" x14ac:dyDescent="0.2">
      <c r="E10793" s="95"/>
      <c r="F10793" s="95"/>
      <c r="G10793" s="95"/>
      <c r="H10793" s="95"/>
    </row>
    <row r="10794" spans="5:8" x14ac:dyDescent="0.2">
      <c r="E10794" s="95"/>
      <c r="F10794" s="95"/>
      <c r="G10794" s="95"/>
      <c r="H10794" s="95"/>
    </row>
    <row r="10795" spans="5:8" x14ac:dyDescent="0.2">
      <c r="E10795" s="95"/>
      <c r="F10795" s="95"/>
      <c r="G10795" s="95"/>
      <c r="H10795" s="95"/>
    </row>
    <row r="10796" spans="5:8" x14ac:dyDescent="0.2">
      <c r="E10796" s="95"/>
      <c r="F10796" s="95"/>
      <c r="G10796" s="95"/>
      <c r="H10796" s="95"/>
    </row>
    <row r="10797" spans="5:8" x14ac:dyDescent="0.2">
      <c r="E10797" s="95"/>
      <c r="F10797" s="95"/>
      <c r="G10797" s="95"/>
      <c r="H10797" s="95"/>
    </row>
    <row r="10798" spans="5:8" x14ac:dyDescent="0.2">
      <c r="E10798" s="95"/>
      <c r="F10798" s="95"/>
      <c r="G10798" s="95"/>
      <c r="H10798" s="95"/>
    </row>
    <row r="10799" spans="5:8" x14ac:dyDescent="0.2">
      <c r="E10799" s="95"/>
      <c r="F10799" s="95"/>
      <c r="G10799" s="95"/>
      <c r="H10799" s="95"/>
    </row>
    <row r="10800" spans="5:8" x14ac:dyDescent="0.2">
      <c r="E10800" s="95"/>
      <c r="F10800" s="95"/>
      <c r="G10800" s="95"/>
      <c r="H10800" s="95"/>
    </row>
    <row r="10801" spans="5:8" x14ac:dyDescent="0.2">
      <c r="E10801" s="95"/>
      <c r="F10801" s="95"/>
      <c r="G10801" s="95"/>
      <c r="H10801" s="95"/>
    </row>
    <row r="10802" spans="5:8" x14ac:dyDescent="0.2">
      <c r="E10802" s="95"/>
      <c r="F10802" s="95"/>
      <c r="G10802" s="95"/>
      <c r="H10802" s="95"/>
    </row>
    <row r="10803" spans="5:8" x14ac:dyDescent="0.2">
      <c r="E10803" s="95"/>
      <c r="F10803" s="95"/>
      <c r="G10803" s="95"/>
      <c r="H10803" s="95"/>
    </row>
    <row r="10804" spans="5:8" x14ac:dyDescent="0.2">
      <c r="E10804" s="95"/>
      <c r="F10804" s="95"/>
      <c r="G10804" s="95"/>
      <c r="H10804" s="95"/>
    </row>
    <row r="10805" spans="5:8" x14ac:dyDescent="0.2">
      <c r="E10805" s="95"/>
      <c r="F10805" s="95"/>
      <c r="G10805" s="95"/>
      <c r="H10805" s="95"/>
    </row>
    <row r="10806" spans="5:8" x14ac:dyDescent="0.2">
      <c r="E10806" s="95"/>
      <c r="F10806" s="95"/>
      <c r="G10806" s="95"/>
      <c r="H10806" s="95"/>
    </row>
    <row r="10807" spans="5:8" x14ac:dyDescent="0.2">
      <c r="E10807" s="95"/>
      <c r="F10807" s="95"/>
      <c r="G10807" s="95"/>
      <c r="H10807" s="95"/>
    </row>
    <row r="10808" spans="5:8" x14ac:dyDescent="0.2">
      <c r="E10808" s="95"/>
      <c r="F10808" s="95"/>
      <c r="G10808" s="95"/>
      <c r="H10808" s="95"/>
    </row>
    <row r="10809" spans="5:8" x14ac:dyDescent="0.2">
      <c r="E10809" s="95"/>
      <c r="F10809" s="95"/>
      <c r="G10809" s="95"/>
      <c r="H10809" s="95"/>
    </row>
    <row r="10810" spans="5:8" x14ac:dyDescent="0.2">
      <c r="E10810" s="95"/>
      <c r="F10810" s="95"/>
      <c r="G10810" s="95"/>
      <c r="H10810" s="95"/>
    </row>
    <row r="10811" spans="5:8" x14ac:dyDescent="0.2">
      <c r="E10811" s="95"/>
      <c r="F10811" s="95"/>
      <c r="G10811" s="95"/>
      <c r="H10811" s="95"/>
    </row>
    <row r="10812" spans="5:8" x14ac:dyDescent="0.2">
      <c r="E10812" s="95"/>
      <c r="F10812" s="95"/>
      <c r="G10812" s="95"/>
      <c r="H10812" s="95"/>
    </row>
    <row r="10813" spans="5:8" x14ac:dyDescent="0.2">
      <c r="E10813" s="95"/>
      <c r="F10813" s="95"/>
      <c r="G10813" s="95"/>
      <c r="H10813" s="95"/>
    </row>
    <row r="10814" spans="5:8" x14ac:dyDescent="0.2">
      <c r="E10814" s="95"/>
      <c r="F10814" s="95"/>
      <c r="G10814" s="95"/>
      <c r="H10814" s="95"/>
    </row>
    <row r="10815" spans="5:8" x14ac:dyDescent="0.2">
      <c r="E10815" s="95"/>
      <c r="F10815" s="95"/>
      <c r="G10815" s="95"/>
      <c r="H10815" s="95"/>
    </row>
    <row r="10816" spans="5:8" x14ac:dyDescent="0.2">
      <c r="E10816" s="95"/>
      <c r="F10816" s="95"/>
      <c r="G10816" s="95"/>
      <c r="H10816" s="95"/>
    </row>
    <row r="10817" spans="5:8" x14ac:dyDescent="0.2">
      <c r="E10817" s="95"/>
      <c r="F10817" s="95"/>
      <c r="G10817" s="95"/>
      <c r="H10817" s="95"/>
    </row>
    <row r="10818" spans="5:8" x14ac:dyDescent="0.2">
      <c r="E10818" s="95"/>
      <c r="F10818" s="95"/>
      <c r="G10818" s="95"/>
      <c r="H10818" s="95"/>
    </row>
    <row r="10819" spans="5:8" x14ac:dyDescent="0.2">
      <c r="E10819" s="95"/>
      <c r="F10819" s="95"/>
      <c r="G10819" s="95"/>
      <c r="H10819" s="95"/>
    </row>
    <row r="10820" spans="5:8" x14ac:dyDescent="0.2">
      <c r="E10820" s="95"/>
      <c r="F10820" s="95"/>
      <c r="G10820" s="95"/>
      <c r="H10820" s="95"/>
    </row>
    <row r="10821" spans="5:8" x14ac:dyDescent="0.2">
      <c r="E10821" s="95"/>
      <c r="F10821" s="95"/>
      <c r="G10821" s="95"/>
      <c r="H10821" s="95"/>
    </row>
    <row r="10822" spans="5:8" x14ac:dyDescent="0.2">
      <c r="E10822" s="95"/>
      <c r="F10822" s="95"/>
      <c r="G10822" s="95"/>
      <c r="H10822" s="95"/>
    </row>
    <row r="10823" spans="5:8" x14ac:dyDescent="0.2">
      <c r="E10823" s="95"/>
      <c r="F10823" s="95"/>
      <c r="G10823" s="95"/>
      <c r="H10823" s="95"/>
    </row>
    <row r="10824" spans="5:8" x14ac:dyDescent="0.2">
      <c r="E10824" s="95"/>
      <c r="F10824" s="95"/>
      <c r="G10824" s="95"/>
      <c r="H10824" s="95"/>
    </row>
    <row r="10825" spans="5:8" x14ac:dyDescent="0.2">
      <c r="E10825" s="95"/>
      <c r="F10825" s="95"/>
      <c r="G10825" s="95"/>
      <c r="H10825" s="95"/>
    </row>
    <row r="10826" spans="5:8" x14ac:dyDescent="0.2">
      <c r="E10826" s="95"/>
      <c r="F10826" s="95"/>
      <c r="G10826" s="95"/>
      <c r="H10826" s="95"/>
    </row>
    <row r="10827" spans="5:8" x14ac:dyDescent="0.2">
      <c r="E10827" s="95"/>
      <c r="F10827" s="95"/>
      <c r="G10827" s="95"/>
      <c r="H10827" s="95"/>
    </row>
    <row r="10828" spans="5:8" x14ac:dyDescent="0.2">
      <c r="E10828" s="95"/>
      <c r="F10828" s="95"/>
      <c r="G10828" s="95"/>
      <c r="H10828" s="95"/>
    </row>
    <row r="10829" spans="5:8" x14ac:dyDescent="0.2">
      <c r="E10829" s="95"/>
      <c r="F10829" s="95"/>
      <c r="G10829" s="95"/>
      <c r="H10829" s="95"/>
    </row>
    <row r="10830" spans="5:8" x14ac:dyDescent="0.2">
      <c r="E10830" s="95"/>
      <c r="F10830" s="95"/>
      <c r="G10830" s="95"/>
      <c r="H10830" s="95"/>
    </row>
    <row r="10831" spans="5:8" x14ac:dyDescent="0.2">
      <c r="E10831" s="95"/>
      <c r="F10831" s="95"/>
      <c r="G10831" s="95"/>
      <c r="H10831" s="95"/>
    </row>
    <row r="10832" spans="5:8" x14ac:dyDescent="0.2">
      <c r="E10832" s="95"/>
      <c r="F10832" s="95"/>
      <c r="G10832" s="95"/>
      <c r="H10832" s="95"/>
    </row>
    <row r="10833" spans="5:8" x14ac:dyDescent="0.2">
      <c r="E10833" s="95"/>
      <c r="F10833" s="95"/>
      <c r="G10833" s="95"/>
      <c r="H10833" s="95"/>
    </row>
    <row r="10834" spans="5:8" x14ac:dyDescent="0.2">
      <c r="E10834" s="95"/>
      <c r="F10834" s="95"/>
      <c r="G10834" s="95"/>
      <c r="H10834" s="95"/>
    </row>
    <row r="10835" spans="5:8" x14ac:dyDescent="0.2">
      <c r="E10835" s="95"/>
      <c r="F10835" s="95"/>
      <c r="G10835" s="95"/>
      <c r="H10835" s="95"/>
    </row>
    <row r="10836" spans="5:8" x14ac:dyDescent="0.2">
      <c r="E10836" s="95"/>
      <c r="F10836" s="95"/>
      <c r="G10836" s="95"/>
      <c r="H10836" s="95"/>
    </row>
    <row r="10837" spans="5:8" x14ac:dyDescent="0.2">
      <c r="E10837" s="95"/>
      <c r="F10837" s="95"/>
      <c r="G10837" s="95"/>
      <c r="H10837" s="95"/>
    </row>
    <row r="10838" spans="5:8" x14ac:dyDescent="0.2">
      <c r="E10838" s="95"/>
      <c r="F10838" s="95"/>
      <c r="G10838" s="95"/>
      <c r="H10838" s="95"/>
    </row>
    <row r="10839" spans="5:8" x14ac:dyDescent="0.2">
      <c r="E10839" s="95"/>
      <c r="F10839" s="95"/>
      <c r="G10839" s="95"/>
      <c r="H10839" s="95"/>
    </row>
    <row r="10840" spans="5:8" x14ac:dyDescent="0.2">
      <c r="E10840" s="95"/>
      <c r="F10840" s="95"/>
      <c r="G10840" s="95"/>
      <c r="H10840" s="95"/>
    </row>
    <row r="10841" spans="5:8" x14ac:dyDescent="0.2">
      <c r="E10841" s="95"/>
      <c r="F10841" s="95"/>
      <c r="G10841" s="95"/>
      <c r="H10841" s="95"/>
    </row>
    <row r="10842" spans="5:8" x14ac:dyDescent="0.2">
      <c r="E10842" s="95"/>
      <c r="F10842" s="95"/>
      <c r="G10842" s="95"/>
      <c r="H10842" s="95"/>
    </row>
    <row r="10843" spans="5:8" x14ac:dyDescent="0.2">
      <c r="E10843" s="95"/>
      <c r="F10843" s="95"/>
      <c r="G10843" s="95"/>
      <c r="H10843" s="95"/>
    </row>
    <row r="10844" spans="5:8" x14ac:dyDescent="0.2">
      <c r="E10844" s="95"/>
      <c r="F10844" s="95"/>
      <c r="G10844" s="95"/>
      <c r="H10844" s="95"/>
    </row>
    <row r="10845" spans="5:8" x14ac:dyDescent="0.2">
      <c r="E10845" s="95"/>
      <c r="F10845" s="95"/>
      <c r="G10845" s="95"/>
      <c r="H10845" s="95"/>
    </row>
    <row r="10846" spans="5:8" x14ac:dyDescent="0.2">
      <c r="E10846" s="95"/>
      <c r="F10846" s="95"/>
      <c r="G10846" s="95"/>
      <c r="H10846" s="95"/>
    </row>
    <row r="10847" spans="5:8" x14ac:dyDescent="0.2">
      <c r="E10847" s="95"/>
      <c r="F10847" s="95"/>
      <c r="G10847" s="95"/>
      <c r="H10847" s="95"/>
    </row>
    <row r="10848" spans="5:8" x14ac:dyDescent="0.2">
      <c r="E10848" s="95"/>
      <c r="F10848" s="95"/>
      <c r="G10848" s="95"/>
      <c r="H10848" s="95"/>
    </row>
    <row r="10849" spans="5:8" x14ac:dyDescent="0.2">
      <c r="E10849" s="95"/>
      <c r="F10849" s="95"/>
      <c r="G10849" s="95"/>
      <c r="H10849" s="95"/>
    </row>
    <row r="10850" spans="5:8" x14ac:dyDescent="0.2">
      <c r="E10850" s="95"/>
      <c r="F10850" s="95"/>
      <c r="G10850" s="95"/>
      <c r="H10850" s="95"/>
    </row>
    <row r="10851" spans="5:8" x14ac:dyDescent="0.2">
      <c r="E10851" s="95"/>
      <c r="F10851" s="95"/>
      <c r="G10851" s="95"/>
      <c r="H10851" s="95"/>
    </row>
    <row r="10852" spans="5:8" x14ac:dyDescent="0.2">
      <c r="E10852" s="95"/>
      <c r="F10852" s="95"/>
      <c r="G10852" s="95"/>
      <c r="H10852" s="95"/>
    </row>
    <row r="10853" spans="5:8" x14ac:dyDescent="0.2">
      <c r="E10853" s="95"/>
      <c r="F10853" s="95"/>
      <c r="G10853" s="95"/>
      <c r="H10853" s="95"/>
    </row>
    <row r="10854" spans="5:8" x14ac:dyDescent="0.2">
      <c r="E10854" s="95"/>
      <c r="F10854" s="95"/>
      <c r="G10854" s="95"/>
      <c r="H10854" s="95"/>
    </row>
    <row r="10855" spans="5:8" x14ac:dyDescent="0.2">
      <c r="E10855" s="95"/>
      <c r="F10855" s="95"/>
      <c r="G10855" s="95"/>
      <c r="H10855" s="95"/>
    </row>
    <row r="10856" spans="5:8" x14ac:dyDescent="0.2">
      <c r="E10856" s="95"/>
      <c r="F10856" s="95"/>
      <c r="G10856" s="95"/>
      <c r="H10856" s="95"/>
    </row>
    <row r="10857" spans="5:8" x14ac:dyDescent="0.2">
      <c r="E10857" s="95"/>
      <c r="F10857" s="95"/>
      <c r="G10857" s="95"/>
      <c r="H10857" s="95"/>
    </row>
    <row r="10858" spans="5:8" x14ac:dyDescent="0.2">
      <c r="E10858" s="95"/>
      <c r="F10858" s="95"/>
      <c r="G10858" s="95"/>
      <c r="H10858" s="95"/>
    </row>
    <row r="10859" spans="5:8" x14ac:dyDescent="0.2">
      <c r="E10859" s="95"/>
      <c r="F10859" s="95"/>
      <c r="G10859" s="95"/>
      <c r="H10859" s="95"/>
    </row>
    <row r="10860" spans="5:8" x14ac:dyDescent="0.2">
      <c r="E10860" s="95"/>
      <c r="F10860" s="95"/>
      <c r="G10860" s="95"/>
      <c r="H10860" s="95"/>
    </row>
    <row r="10861" spans="5:8" x14ac:dyDescent="0.2">
      <c r="E10861" s="95"/>
      <c r="F10861" s="95"/>
      <c r="G10861" s="95"/>
      <c r="H10861" s="95"/>
    </row>
    <row r="10862" spans="5:8" x14ac:dyDescent="0.2">
      <c r="E10862" s="95"/>
      <c r="F10862" s="95"/>
      <c r="G10862" s="95"/>
      <c r="H10862" s="95"/>
    </row>
    <row r="10863" spans="5:8" x14ac:dyDescent="0.2">
      <c r="E10863" s="95"/>
      <c r="F10863" s="95"/>
      <c r="G10863" s="95"/>
      <c r="H10863" s="95"/>
    </row>
    <row r="10864" spans="5:8" x14ac:dyDescent="0.2">
      <c r="E10864" s="95"/>
      <c r="F10864" s="95"/>
      <c r="G10864" s="95"/>
      <c r="H10864" s="95"/>
    </row>
    <row r="10865" spans="5:8" x14ac:dyDescent="0.2">
      <c r="E10865" s="95"/>
      <c r="F10865" s="95"/>
      <c r="G10865" s="95"/>
      <c r="H10865" s="95"/>
    </row>
    <row r="10866" spans="5:8" x14ac:dyDescent="0.2">
      <c r="E10866" s="95"/>
      <c r="F10866" s="95"/>
      <c r="G10866" s="95"/>
      <c r="H10866" s="95"/>
    </row>
    <row r="10867" spans="5:8" x14ac:dyDescent="0.2">
      <c r="E10867" s="95"/>
      <c r="F10867" s="95"/>
      <c r="G10867" s="95"/>
      <c r="H10867" s="95"/>
    </row>
    <row r="10868" spans="5:8" x14ac:dyDescent="0.2">
      <c r="E10868" s="95"/>
      <c r="F10868" s="95"/>
      <c r="G10868" s="95"/>
      <c r="H10868" s="95"/>
    </row>
    <row r="10869" spans="5:8" x14ac:dyDescent="0.2">
      <c r="E10869" s="95"/>
      <c r="F10869" s="95"/>
      <c r="G10869" s="95"/>
      <c r="H10869" s="95"/>
    </row>
    <row r="10870" spans="5:8" x14ac:dyDescent="0.2">
      <c r="E10870" s="95"/>
      <c r="F10870" s="95"/>
      <c r="G10870" s="95"/>
      <c r="H10870" s="95"/>
    </row>
    <row r="10871" spans="5:8" x14ac:dyDescent="0.2">
      <c r="E10871" s="95"/>
      <c r="F10871" s="95"/>
      <c r="G10871" s="95"/>
      <c r="H10871" s="95"/>
    </row>
    <row r="10872" spans="5:8" x14ac:dyDescent="0.2">
      <c r="E10872" s="95"/>
      <c r="F10872" s="95"/>
      <c r="G10872" s="95"/>
      <c r="H10872" s="95"/>
    </row>
    <row r="10873" spans="5:8" x14ac:dyDescent="0.2">
      <c r="E10873" s="95"/>
      <c r="F10873" s="95"/>
      <c r="G10873" s="95"/>
      <c r="H10873" s="95"/>
    </row>
    <row r="10874" spans="5:8" x14ac:dyDescent="0.2">
      <c r="E10874" s="95"/>
      <c r="F10874" s="95"/>
      <c r="G10874" s="95"/>
      <c r="H10874" s="95"/>
    </row>
    <row r="10875" spans="5:8" x14ac:dyDescent="0.2">
      <c r="E10875" s="95"/>
      <c r="F10875" s="95"/>
      <c r="G10875" s="95"/>
      <c r="H10875" s="95"/>
    </row>
    <row r="10876" spans="5:8" x14ac:dyDescent="0.2">
      <c r="E10876" s="95"/>
      <c r="F10876" s="95"/>
      <c r="G10876" s="95"/>
      <c r="H10876" s="95"/>
    </row>
    <row r="10877" spans="5:8" x14ac:dyDescent="0.2">
      <c r="E10877" s="95"/>
      <c r="F10877" s="95"/>
      <c r="G10877" s="95"/>
      <c r="H10877" s="95"/>
    </row>
    <row r="10878" spans="5:8" x14ac:dyDescent="0.2">
      <c r="E10878" s="95"/>
      <c r="F10878" s="95"/>
      <c r="G10878" s="95"/>
      <c r="H10878" s="95"/>
    </row>
    <row r="10879" spans="5:8" x14ac:dyDescent="0.2">
      <c r="E10879" s="95"/>
      <c r="F10879" s="95"/>
      <c r="G10879" s="95"/>
      <c r="H10879" s="95"/>
    </row>
    <row r="10880" spans="5:8" x14ac:dyDescent="0.2">
      <c r="E10880" s="95"/>
      <c r="F10880" s="95"/>
      <c r="G10880" s="95"/>
      <c r="H10880" s="95"/>
    </row>
    <row r="10881" spans="5:8" x14ac:dyDescent="0.2">
      <c r="E10881" s="95"/>
      <c r="F10881" s="95"/>
      <c r="G10881" s="95"/>
      <c r="H10881" s="95"/>
    </row>
    <row r="10882" spans="5:8" x14ac:dyDescent="0.2">
      <c r="E10882" s="95"/>
      <c r="F10882" s="95"/>
      <c r="G10882" s="95"/>
      <c r="H10882" s="95"/>
    </row>
    <row r="10883" spans="5:8" x14ac:dyDescent="0.2">
      <c r="E10883" s="95"/>
      <c r="F10883" s="95"/>
      <c r="G10883" s="95"/>
      <c r="H10883" s="95"/>
    </row>
    <row r="10884" spans="5:8" x14ac:dyDescent="0.2">
      <c r="E10884" s="95"/>
      <c r="F10884" s="95"/>
      <c r="G10884" s="95"/>
      <c r="H10884" s="95"/>
    </row>
    <row r="10885" spans="5:8" x14ac:dyDescent="0.2">
      <c r="E10885" s="95"/>
      <c r="F10885" s="95"/>
      <c r="G10885" s="95"/>
      <c r="H10885" s="95"/>
    </row>
    <row r="10886" spans="5:8" x14ac:dyDescent="0.2">
      <c r="E10886" s="95"/>
      <c r="F10886" s="95"/>
      <c r="G10886" s="95"/>
      <c r="H10886" s="95"/>
    </row>
    <row r="10887" spans="5:8" x14ac:dyDescent="0.2">
      <c r="E10887" s="95"/>
      <c r="F10887" s="95"/>
      <c r="G10887" s="95"/>
      <c r="H10887" s="95"/>
    </row>
    <row r="10888" spans="5:8" x14ac:dyDescent="0.2">
      <c r="E10888" s="95"/>
      <c r="F10888" s="95"/>
      <c r="G10888" s="95"/>
      <c r="H10888" s="95"/>
    </row>
    <row r="10889" spans="5:8" x14ac:dyDescent="0.2">
      <c r="E10889" s="95"/>
      <c r="F10889" s="95"/>
      <c r="G10889" s="95"/>
      <c r="H10889" s="95"/>
    </row>
    <row r="10890" spans="5:8" x14ac:dyDescent="0.2">
      <c r="E10890" s="95"/>
      <c r="F10890" s="95"/>
      <c r="G10890" s="95"/>
      <c r="H10890" s="95"/>
    </row>
    <row r="10891" spans="5:8" x14ac:dyDescent="0.2">
      <c r="E10891" s="95"/>
      <c r="F10891" s="95"/>
      <c r="G10891" s="95"/>
      <c r="H10891" s="95"/>
    </row>
    <row r="10892" spans="5:8" x14ac:dyDescent="0.2">
      <c r="E10892" s="95"/>
      <c r="F10892" s="95"/>
      <c r="G10892" s="95"/>
      <c r="H10892" s="95"/>
    </row>
    <row r="10893" spans="5:8" x14ac:dyDescent="0.2">
      <c r="E10893" s="95"/>
      <c r="F10893" s="95"/>
      <c r="G10893" s="95"/>
      <c r="H10893" s="95"/>
    </row>
    <row r="10894" spans="5:8" x14ac:dyDescent="0.2">
      <c r="E10894" s="95"/>
      <c r="F10894" s="95"/>
      <c r="G10894" s="95"/>
      <c r="H10894" s="95"/>
    </row>
    <row r="10895" spans="5:8" x14ac:dyDescent="0.2">
      <c r="E10895" s="95"/>
      <c r="F10895" s="95"/>
      <c r="G10895" s="95"/>
      <c r="H10895" s="95"/>
    </row>
    <row r="10896" spans="5:8" x14ac:dyDescent="0.2">
      <c r="E10896" s="95"/>
      <c r="F10896" s="95"/>
      <c r="G10896" s="95"/>
      <c r="H10896" s="95"/>
    </row>
    <row r="10897" spans="5:8" x14ac:dyDescent="0.2">
      <c r="E10897" s="95"/>
      <c r="F10897" s="95"/>
      <c r="G10897" s="95"/>
      <c r="H10897" s="95"/>
    </row>
    <row r="10898" spans="5:8" x14ac:dyDescent="0.2">
      <c r="E10898" s="95"/>
      <c r="F10898" s="95"/>
      <c r="G10898" s="95"/>
      <c r="H10898" s="95"/>
    </row>
    <row r="10899" spans="5:8" x14ac:dyDescent="0.2">
      <c r="E10899" s="95"/>
      <c r="F10899" s="95"/>
      <c r="G10899" s="95"/>
      <c r="H10899" s="95"/>
    </row>
    <row r="10900" spans="5:8" x14ac:dyDescent="0.2">
      <c r="E10900" s="95"/>
      <c r="F10900" s="95"/>
      <c r="G10900" s="95"/>
      <c r="H10900" s="95"/>
    </row>
    <row r="10901" spans="5:8" x14ac:dyDescent="0.2">
      <c r="E10901" s="95"/>
      <c r="F10901" s="95"/>
      <c r="G10901" s="95"/>
      <c r="H10901" s="95"/>
    </row>
    <row r="10902" spans="5:8" x14ac:dyDescent="0.2">
      <c r="E10902" s="95"/>
      <c r="F10902" s="95"/>
      <c r="G10902" s="95"/>
      <c r="H10902" s="95"/>
    </row>
    <row r="10903" spans="5:8" x14ac:dyDescent="0.2">
      <c r="E10903" s="95"/>
      <c r="F10903" s="95"/>
      <c r="G10903" s="95"/>
      <c r="H10903" s="95"/>
    </row>
    <row r="10904" spans="5:8" x14ac:dyDescent="0.2">
      <c r="E10904" s="95"/>
      <c r="F10904" s="95"/>
      <c r="G10904" s="95"/>
      <c r="H10904" s="95"/>
    </row>
    <row r="10905" spans="5:8" x14ac:dyDescent="0.2">
      <c r="E10905" s="95"/>
      <c r="F10905" s="95"/>
      <c r="G10905" s="95"/>
      <c r="H10905" s="95"/>
    </row>
    <row r="10906" spans="5:8" x14ac:dyDescent="0.2">
      <c r="E10906" s="95"/>
      <c r="F10906" s="95"/>
      <c r="G10906" s="95"/>
      <c r="H10906" s="95"/>
    </row>
    <row r="10907" spans="5:8" x14ac:dyDescent="0.2">
      <c r="E10907" s="95"/>
      <c r="F10907" s="95"/>
      <c r="G10907" s="95"/>
      <c r="H10907" s="95"/>
    </row>
    <row r="10908" spans="5:8" x14ac:dyDescent="0.2">
      <c r="E10908" s="95"/>
      <c r="F10908" s="95"/>
      <c r="G10908" s="95"/>
      <c r="H10908" s="95"/>
    </row>
    <row r="10909" spans="5:8" x14ac:dyDescent="0.2">
      <c r="E10909" s="95"/>
      <c r="F10909" s="95"/>
      <c r="G10909" s="95"/>
      <c r="H10909" s="95"/>
    </row>
    <row r="10910" spans="5:8" x14ac:dyDescent="0.2">
      <c r="E10910" s="95"/>
      <c r="F10910" s="95"/>
      <c r="G10910" s="95"/>
      <c r="H10910" s="95"/>
    </row>
    <row r="10911" spans="5:8" x14ac:dyDescent="0.2">
      <c r="E10911" s="95"/>
      <c r="F10911" s="95"/>
      <c r="G10911" s="95"/>
      <c r="H10911" s="95"/>
    </row>
    <row r="10912" spans="5:8" x14ac:dyDescent="0.2">
      <c r="E10912" s="95"/>
      <c r="F10912" s="95"/>
      <c r="G10912" s="95"/>
      <c r="H10912" s="95"/>
    </row>
    <row r="10913" spans="5:8" x14ac:dyDescent="0.2">
      <c r="E10913" s="95"/>
      <c r="F10913" s="95"/>
      <c r="G10913" s="95"/>
      <c r="H10913" s="95"/>
    </row>
    <row r="10914" spans="5:8" x14ac:dyDescent="0.2">
      <c r="E10914" s="95"/>
      <c r="F10914" s="95"/>
      <c r="G10914" s="95"/>
      <c r="H10914" s="95"/>
    </row>
    <row r="10915" spans="5:8" x14ac:dyDescent="0.2">
      <c r="E10915" s="95"/>
      <c r="F10915" s="95"/>
      <c r="G10915" s="95"/>
      <c r="H10915" s="95"/>
    </row>
    <row r="10916" spans="5:8" x14ac:dyDescent="0.2">
      <c r="E10916" s="95"/>
      <c r="F10916" s="95"/>
      <c r="G10916" s="95"/>
      <c r="H10916" s="95"/>
    </row>
    <row r="10917" spans="5:8" x14ac:dyDescent="0.2">
      <c r="E10917" s="95"/>
      <c r="F10917" s="95"/>
      <c r="G10917" s="95"/>
      <c r="H10917" s="95"/>
    </row>
    <row r="10918" spans="5:8" x14ac:dyDescent="0.2">
      <c r="E10918" s="95"/>
      <c r="F10918" s="95"/>
      <c r="G10918" s="95"/>
      <c r="H10918" s="95"/>
    </row>
    <row r="10919" spans="5:8" x14ac:dyDescent="0.2">
      <c r="E10919" s="95"/>
      <c r="F10919" s="95"/>
      <c r="G10919" s="95"/>
      <c r="H10919" s="95"/>
    </row>
    <row r="10920" spans="5:8" x14ac:dyDescent="0.2">
      <c r="E10920" s="95"/>
      <c r="F10920" s="95"/>
      <c r="G10920" s="95"/>
      <c r="H10920" s="95"/>
    </row>
    <row r="10921" spans="5:8" x14ac:dyDescent="0.2">
      <c r="E10921" s="95"/>
      <c r="F10921" s="95"/>
      <c r="G10921" s="95"/>
      <c r="H10921" s="95"/>
    </row>
    <row r="10922" spans="5:8" x14ac:dyDescent="0.2">
      <c r="E10922" s="95"/>
      <c r="F10922" s="95"/>
      <c r="G10922" s="95"/>
      <c r="H10922" s="95"/>
    </row>
    <row r="10923" spans="5:8" x14ac:dyDescent="0.2">
      <c r="E10923" s="95"/>
      <c r="F10923" s="95"/>
      <c r="G10923" s="95"/>
      <c r="H10923" s="95"/>
    </row>
    <row r="10924" spans="5:8" x14ac:dyDescent="0.2">
      <c r="E10924" s="95"/>
      <c r="F10924" s="95"/>
      <c r="G10924" s="95"/>
      <c r="H10924" s="95"/>
    </row>
    <row r="10925" spans="5:8" x14ac:dyDescent="0.2">
      <c r="E10925" s="95"/>
      <c r="F10925" s="95"/>
      <c r="G10925" s="95"/>
      <c r="H10925" s="95"/>
    </row>
    <row r="10926" spans="5:8" x14ac:dyDescent="0.2">
      <c r="E10926" s="95"/>
      <c r="F10926" s="95"/>
      <c r="G10926" s="95"/>
      <c r="H10926" s="95"/>
    </row>
    <row r="10927" spans="5:8" x14ac:dyDescent="0.2">
      <c r="E10927" s="95"/>
      <c r="F10927" s="95"/>
      <c r="G10927" s="95"/>
      <c r="H10927" s="95"/>
    </row>
    <row r="10928" spans="5:8" x14ac:dyDescent="0.2">
      <c r="E10928" s="95"/>
      <c r="F10928" s="95"/>
      <c r="G10928" s="95"/>
      <c r="H10928" s="95"/>
    </row>
    <row r="10929" spans="5:8" x14ac:dyDescent="0.2">
      <c r="E10929" s="95"/>
      <c r="F10929" s="95"/>
      <c r="G10929" s="95"/>
      <c r="H10929" s="95"/>
    </row>
    <row r="10930" spans="5:8" x14ac:dyDescent="0.2">
      <c r="E10930" s="95"/>
      <c r="F10930" s="95"/>
      <c r="G10930" s="95"/>
      <c r="H10930" s="95"/>
    </row>
    <row r="10931" spans="5:8" x14ac:dyDescent="0.2">
      <c r="E10931" s="95"/>
      <c r="F10931" s="95"/>
      <c r="G10931" s="95"/>
      <c r="H10931" s="95"/>
    </row>
    <row r="10932" spans="5:8" x14ac:dyDescent="0.2">
      <c r="E10932" s="95"/>
      <c r="F10932" s="95"/>
      <c r="G10932" s="95"/>
      <c r="H10932" s="95"/>
    </row>
    <row r="10933" spans="5:8" x14ac:dyDescent="0.2">
      <c r="E10933" s="95"/>
      <c r="F10933" s="95"/>
      <c r="G10933" s="95"/>
      <c r="H10933" s="95"/>
    </row>
    <row r="10934" spans="5:8" x14ac:dyDescent="0.2">
      <c r="E10934" s="95"/>
      <c r="F10934" s="95"/>
      <c r="G10934" s="95"/>
      <c r="H10934" s="95"/>
    </row>
    <row r="10935" spans="5:8" x14ac:dyDescent="0.2">
      <c r="E10935" s="95"/>
      <c r="F10935" s="95"/>
      <c r="G10935" s="95"/>
      <c r="H10935" s="95"/>
    </row>
    <row r="10936" spans="5:8" x14ac:dyDescent="0.2">
      <c r="E10936" s="95"/>
      <c r="F10936" s="95"/>
      <c r="G10936" s="95"/>
      <c r="H10936" s="95"/>
    </row>
    <row r="10937" spans="5:8" x14ac:dyDescent="0.2">
      <c r="E10937" s="95"/>
      <c r="F10937" s="95"/>
      <c r="G10937" s="95"/>
      <c r="H10937" s="95"/>
    </row>
    <row r="10938" spans="5:8" x14ac:dyDescent="0.2">
      <c r="E10938" s="95"/>
      <c r="F10938" s="95"/>
      <c r="G10938" s="95"/>
      <c r="H10938" s="95"/>
    </row>
    <row r="10939" spans="5:8" x14ac:dyDescent="0.2">
      <c r="E10939" s="95"/>
      <c r="F10939" s="95"/>
      <c r="G10939" s="95"/>
      <c r="H10939" s="95"/>
    </row>
    <row r="10940" spans="5:8" x14ac:dyDescent="0.2">
      <c r="E10940" s="95"/>
      <c r="F10940" s="95"/>
      <c r="G10940" s="95"/>
      <c r="H10940" s="95"/>
    </row>
    <row r="10941" spans="5:8" x14ac:dyDescent="0.2">
      <c r="E10941" s="95"/>
      <c r="F10941" s="95"/>
      <c r="G10941" s="95"/>
      <c r="H10941" s="95"/>
    </row>
    <row r="10942" spans="5:8" x14ac:dyDescent="0.2">
      <c r="E10942" s="95"/>
      <c r="F10942" s="95"/>
      <c r="G10942" s="95"/>
      <c r="H10942" s="95"/>
    </row>
    <row r="10943" spans="5:8" x14ac:dyDescent="0.2">
      <c r="E10943" s="95"/>
      <c r="F10943" s="95"/>
      <c r="G10943" s="95"/>
      <c r="H10943" s="95"/>
    </row>
    <row r="10944" spans="5:8" x14ac:dyDescent="0.2">
      <c r="E10944" s="95"/>
      <c r="F10944" s="95"/>
      <c r="G10944" s="95"/>
      <c r="H10944" s="95"/>
    </row>
    <row r="10945" spans="5:8" x14ac:dyDescent="0.2">
      <c r="E10945" s="95"/>
      <c r="F10945" s="95"/>
      <c r="G10945" s="95"/>
      <c r="H10945" s="95"/>
    </row>
    <row r="10946" spans="5:8" x14ac:dyDescent="0.2">
      <c r="E10946" s="95"/>
      <c r="F10946" s="95"/>
      <c r="G10946" s="95"/>
      <c r="H10946" s="95"/>
    </row>
    <row r="10947" spans="5:8" x14ac:dyDescent="0.2">
      <c r="E10947" s="95"/>
      <c r="F10947" s="95"/>
      <c r="G10947" s="95"/>
      <c r="H10947" s="95"/>
    </row>
    <row r="10948" spans="5:8" x14ac:dyDescent="0.2">
      <c r="E10948" s="95"/>
      <c r="F10948" s="95"/>
      <c r="G10948" s="95"/>
      <c r="H10948" s="95"/>
    </row>
    <row r="10949" spans="5:8" x14ac:dyDescent="0.2">
      <c r="E10949" s="95"/>
      <c r="F10949" s="95"/>
      <c r="G10949" s="95"/>
      <c r="H10949" s="95"/>
    </row>
    <row r="10950" spans="5:8" x14ac:dyDescent="0.2">
      <c r="E10950" s="95"/>
      <c r="F10950" s="95"/>
      <c r="G10950" s="95"/>
      <c r="H10950" s="95"/>
    </row>
    <row r="10951" spans="5:8" x14ac:dyDescent="0.2">
      <c r="E10951" s="95"/>
      <c r="F10951" s="95"/>
      <c r="G10951" s="95"/>
      <c r="H10951" s="95"/>
    </row>
    <row r="10952" spans="5:8" x14ac:dyDescent="0.2">
      <c r="E10952" s="95"/>
      <c r="F10952" s="95"/>
      <c r="G10952" s="95"/>
      <c r="H10952" s="95"/>
    </row>
    <row r="10953" spans="5:8" x14ac:dyDescent="0.2">
      <c r="E10953" s="95"/>
      <c r="F10953" s="95"/>
      <c r="G10953" s="95"/>
      <c r="H10953" s="95"/>
    </row>
    <row r="10954" spans="5:8" x14ac:dyDescent="0.2">
      <c r="E10954" s="95"/>
      <c r="F10954" s="95"/>
      <c r="G10954" s="95"/>
      <c r="H10954" s="95"/>
    </row>
    <row r="10955" spans="5:8" x14ac:dyDescent="0.2">
      <c r="E10955" s="95"/>
      <c r="F10955" s="95"/>
      <c r="G10955" s="95"/>
      <c r="H10955" s="95"/>
    </row>
    <row r="10956" spans="5:8" x14ac:dyDescent="0.2">
      <c r="E10956" s="95"/>
      <c r="F10956" s="95"/>
      <c r="G10956" s="95"/>
      <c r="H10956" s="95"/>
    </row>
    <row r="10957" spans="5:8" x14ac:dyDescent="0.2">
      <c r="E10957" s="95"/>
      <c r="F10957" s="95"/>
      <c r="G10957" s="95"/>
      <c r="H10957" s="95"/>
    </row>
    <row r="10958" spans="5:8" x14ac:dyDescent="0.2">
      <c r="E10958" s="95"/>
      <c r="F10958" s="95"/>
      <c r="G10958" s="95"/>
      <c r="H10958" s="95"/>
    </row>
    <row r="10959" spans="5:8" x14ac:dyDescent="0.2">
      <c r="E10959" s="95"/>
      <c r="F10959" s="95"/>
      <c r="G10959" s="95"/>
      <c r="H10959" s="95"/>
    </row>
    <row r="10960" spans="5:8" x14ac:dyDescent="0.2">
      <c r="E10960" s="95"/>
      <c r="F10960" s="95"/>
      <c r="G10960" s="95"/>
      <c r="H10960" s="95"/>
    </row>
    <row r="10961" spans="5:8" x14ac:dyDescent="0.2">
      <c r="E10961" s="95"/>
      <c r="F10961" s="95"/>
      <c r="G10961" s="95"/>
      <c r="H10961" s="95"/>
    </row>
    <row r="10962" spans="5:8" x14ac:dyDescent="0.2">
      <c r="E10962" s="95"/>
      <c r="F10962" s="95"/>
      <c r="G10962" s="95"/>
      <c r="H10962" s="95"/>
    </row>
    <row r="10963" spans="5:8" x14ac:dyDescent="0.2">
      <c r="E10963" s="95"/>
      <c r="F10963" s="95"/>
      <c r="G10963" s="95"/>
      <c r="H10963" s="95"/>
    </row>
    <row r="10964" spans="5:8" x14ac:dyDescent="0.2">
      <c r="E10964" s="95"/>
      <c r="F10964" s="95"/>
      <c r="G10964" s="95"/>
      <c r="H10964" s="95"/>
    </row>
    <row r="10965" spans="5:8" x14ac:dyDescent="0.2">
      <c r="E10965" s="95"/>
      <c r="F10965" s="95"/>
      <c r="G10965" s="95"/>
      <c r="H10965" s="95"/>
    </row>
    <row r="10966" spans="5:8" x14ac:dyDescent="0.2">
      <c r="E10966" s="95"/>
      <c r="F10966" s="95"/>
      <c r="G10966" s="95"/>
      <c r="H10966" s="95"/>
    </row>
    <row r="10967" spans="5:8" x14ac:dyDescent="0.2">
      <c r="E10967" s="95"/>
      <c r="F10967" s="95"/>
      <c r="G10967" s="95"/>
      <c r="H10967" s="95"/>
    </row>
    <row r="10968" spans="5:8" x14ac:dyDescent="0.2">
      <c r="E10968" s="95"/>
      <c r="F10968" s="95"/>
      <c r="G10968" s="95"/>
      <c r="H10968" s="95"/>
    </row>
    <row r="10969" spans="5:8" x14ac:dyDescent="0.2">
      <c r="E10969" s="95"/>
      <c r="F10969" s="95"/>
      <c r="G10969" s="95"/>
      <c r="H10969" s="95"/>
    </row>
    <row r="10970" spans="5:8" x14ac:dyDescent="0.2">
      <c r="E10970" s="95"/>
      <c r="F10970" s="95"/>
      <c r="G10970" s="95"/>
      <c r="H10970" s="95"/>
    </row>
    <row r="10971" spans="5:8" x14ac:dyDescent="0.2">
      <c r="E10971" s="95"/>
      <c r="F10971" s="95"/>
      <c r="G10971" s="95"/>
      <c r="H10971" s="95"/>
    </row>
    <row r="10972" spans="5:8" x14ac:dyDescent="0.2">
      <c r="E10972" s="95"/>
      <c r="F10972" s="95"/>
      <c r="G10972" s="95"/>
      <c r="H10972" s="95"/>
    </row>
    <row r="10973" spans="5:8" x14ac:dyDescent="0.2">
      <c r="E10973" s="95"/>
      <c r="F10973" s="95"/>
      <c r="G10973" s="95"/>
      <c r="H10973" s="95"/>
    </row>
    <row r="10974" spans="5:8" x14ac:dyDescent="0.2">
      <c r="E10974" s="95"/>
      <c r="F10974" s="95"/>
      <c r="G10974" s="95"/>
      <c r="H10974" s="95"/>
    </row>
    <row r="10975" spans="5:8" x14ac:dyDescent="0.2">
      <c r="E10975" s="95"/>
      <c r="F10975" s="95"/>
      <c r="G10975" s="95"/>
      <c r="H10975" s="95"/>
    </row>
    <row r="10976" spans="5:8" x14ac:dyDescent="0.2">
      <c r="E10976" s="95"/>
      <c r="F10976" s="95"/>
      <c r="G10976" s="95"/>
      <c r="H10976" s="95"/>
    </row>
    <row r="10977" spans="5:8" x14ac:dyDescent="0.2">
      <c r="E10977" s="95"/>
      <c r="F10977" s="95"/>
      <c r="G10977" s="95"/>
      <c r="H10977" s="95"/>
    </row>
    <row r="10978" spans="5:8" x14ac:dyDescent="0.2">
      <c r="E10978" s="95"/>
      <c r="F10978" s="95"/>
      <c r="G10978" s="95"/>
      <c r="H10978" s="95"/>
    </row>
    <row r="10979" spans="5:8" x14ac:dyDescent="0.2">
      <c r="E10979" s="95"/>
      <c r="F10979" s="95"/>
      <c r="G10979" s="95"/>
      <c r="H10979" s="95"/>
    </row>
    <row r="10980" spans="5:8" x14ac:dyDescent="0.2">
      <c r="E10980" s="95"/>
      <c r="F10980" s="95"/>
      <c r="G10980" s="95"/>
      <c r="H10980" s="95"/>
    </row>
    <row r="10981" spans="5:8" x14ac:dyDescent="0.2">
      <c r="E10981" s="95"/>
      <c r="F10981" s="95"/>
      <c r="G10981" s="95"/>
      <c r="H10981" s="95"/>
    </row>
    <row r="10982" spans="5:8" x14ac:dyDescent="0.2">
      <c r="E10982" s="95"/>
      <c r="F10982" s="95"/>
      <c r="G10982" s="95"/>
      <c r="H10982" s="95"/>
    </row>
    <row r="10983" spans="5:8" x14ac:dyDescent="0.2">
      <c r="E10983" s="95"/>
      <c r="F10983" s="95"/>
      <c r="G10983" s="95"/>
      <c r="H10983" s="95"/>
    </row>
    <row r="10984" spans="5:8" x14ac:dyDescent="0.2">
      <c r="E10984" s="95"/>
      <c r="F10984" s="95"/>
      <c r="G10984" s="95"/>
      <c r="H10984" s="95"/>
    </row>
    <row r="10985" spans="5:8" x14ac:dyDescent="0.2">
      <c r="E10985" s="95"/>
      <c r="F10985" s="95"/>
      <c r="G10985" s="95"/>
      <c r="H10985" s="95"/>
    </row>
    <row r="10986" spans="5:8" x14ac:dyDescent="0.2">
      <c r="E10986" s="95"/>
      <c r="F10986" s="95"/>
      <c r="G10986" s="95"/>
      <c r="H10986" s="95"/>
    </row>
    <row r="10987" spans="5:8" x14ac:dyDescent="0.2">
      <c r="E10987" s="95"/>
      <c r="F10987" s="95"/>
      <c r="G10987" s="95"/>
      <c r="H10987" s="95"/>
    </row>
    <row r="10988" spans="5:8" x14ac:dyDescent="0.2">
      <c r="E10988" s="95"/>
      <c r="F10988" s="95"/>
      <c r="G10988" s="95"/>
      <c r="H10988" s="95"/>
    </row>
    <row r="10989" spans="5:8" x14ac:dyDescent="0.2">
      <c r="E10989" s="95"/>
      <c r="F10989" s="95"/>
      <c r="G10989" s="95"/>
      <c r="H10989" s="95"/>
    </row>
    <row r="10990" spans="5:8" x14ac:dyDescent="0.2">
      <c r="E10990" s="95"/>
      <c r="F10990" s="95"/>
      <c r="G10990" s="95"/>
      <c r="H10990" s="95"/>
    </row>
    <row r="10991" spans="5:8" x14ac:dyDescent="0.2">
      <c r="E10991" s="95"/>
      <c r="F10991" s="95"/>
      <c r="G10991" s="95"/>
      <c r="H10991" s="95"/>
    </row>
    <row r="10992" spans="5:8" x14ac:dyDescent="0.2">
      <c r="E10992" s="95"/>
      <c r="F10992" s="95"/>
      <c r="G10992" s="95"/>
      <c r="H10992" s="95"/>
    </row>
    <row r="10993" spans="5:8" x14ac:dyDescent="0.2">
      <c r="E10993" s="95"/>
      <c r="F10993" s="95"/>
      <c r="G10993" s="95"/>
      <c r="H10993" s="95"/>
    </row>
    <row r="10994" spans="5:8" x14ac:dyDescent="0.2">
      <c r="E10994" s="95"/>
      <c r="F10994" s="95"/>
      <c r="G10994" s="95"/>
      <c r="H10994" s="95"/>
    </row>
    <row r="10995" spans="5:8" x14ac:dyDescent="0.2">
      <c r="E10995" s="95"/>
      <c r="F10995" s="95"/>
      <c r="G10995" s="95"/>
      <c r="H10995" s="95"/>
    </row>
    <row r="10996" spans="5:8" x14ac:dyDescent="0.2">
      <c r="E10996" s="95"/>
      <c r="F10996" s="95"/>
      <c r="G10996" s="95"/>
      <c r="H10996" s="95"/>
    </row>
    <row r="10997" spans="5:8" x14ac:dyDescent="0.2">
      <c r="E10997" s="95"/>
      <c r="F10997" s="95"/>
      <c r="G10997" s="95"/>
      <c r="H10997" s="95"/>
    </row>
    <row r="10998" spans="5:8" x14ac:dyDescent="0.2">
      <c r="E10998" s="95"/>
      <c r="F10998" s="95"/>
      <c r="G10998" s="95"/>
      <c r="H10998" s="95"/>
    </row>
    <row r="10999" spans="5:8" x14ac:dyDescent="0.2">
      <c r="E10999" s="95"/>
      <c r="F10999" s="95"/>
      <c r="G10999" s="95"/>
      <c r="H10999" s="95"/>
    </row>
    <row r="11000" spans="5:8" x14ac:dyDescent="0.2">
      <c r="E11000" s="95"/>
      <c r="F11000" s="95"/>
      <c r="G11000" s="95"/>
      <c r="H11000" s="95"/>
    </row>
    <row r="11001" spans="5:8" x14ac:dyDescent="0.2">
      <c r="E11001" s="95"/>
      <c r="F11001" s="95"/>
      <c r="G11001" s="95"/>
      <c r="H11001" s="95"/>
    </row>
    <row r="11002" spans="5:8" x14ac:dyDescent="0.2">
      <c r="E11002" s="95"/>
      <c r="F11002" s="95"/>
      <c r="G11002" s="95"/>
      <c r="H11002" s="95"/>
    </row>
    <row r="11003" spans="5:8" x14ac:dyDescent="0.2">
      <c r="E11003" s="95"/>
      <c r="F11003" s="95"/>
      <c r="G11003" s="95"/>
      <c r="H11003" s="95"/>
    </row>
    <row r="11004" spans="5:8" x14ac:dyDescent="0.2">
      <c r="E11004" s="95"/>
      <c r="F11004" s="95"/>
      <c r="G11004" s="95"/>
      <c r="H11004" s="95"/>
    </row>
    <row r="11005" spans="5:8" x14ac:dyDescent="0.2">
      <c r="E11005" s="95"/>
      <c r="F11005" s="95"/>
      <c r="G11005" s="95"/>
      <c r="H11005" s="95"/>
    </row>
    <row r="11006" spans="5:8" x14ac:dyDescent="0.2">
      <c r="E11006" s="95"/>
      <c r="F11006" s="95"/>
      <c r="G11006" s="95"/>
      <c r="H11006" s="95"/>
    </row>
    <row r="11007" spans="5:8" x14ac:dyDescent="0.2">
      <c r="E11007" s="95"/>
      <c r="F11007" s="95"/>
      <c r="G11007" s="95"/>
      <c r="H11007" s="95"/>
    </row>
    <row r="11008" spans="5:8" x14ac:dyDescent="0.2">
      <c r="E11008" s="95"/>
      <c r="F11008" s="95"/>
      <c r="G11008" s="95"/>
      <c r="H11008" s="95"/>
    </row>
    <row r="11009" spans="5:8" x14ac:dyDescent="0.2">
      <c r="E11009" s="95"/>
      <c r="F11009" s="95"/>
      <c r="G11009" s="95"/>
      <c r="H11009" s="95"/>
    </row>
    <row r="11010" spans="5:8" x14ac:dyDescent="0.2">
      <c r="E11010" s="95"/>
      <c r="F11010" s="95"/>
      <c r="G11010" s="95"/>
      <c r="H11010" s="95"/>
    </row>
    <row r="11011" spans="5:8" x14ac:dyDescent="0.2">
      <c r="E11011" s="95"/>
      <c r="F11011" s="95"/>
      <c r="G11011" s="95"/>
      <c r="H11011" s="95"/>
    </row>
    <row r="11012" spans="5:8" x14ac:dyDescent="0.2">
      <c r="E11012" s="95"/>
      <c r="F11012" s="95"/>
      <c r="G11012" s="95"/>
      <c r="H11012" s="95"/>
    </row>
    <row r="11013" spans="5:8" x14ac:dyDescent="0.2">
      <c r="E11013" s="95"/>
      <c r="F11013" s="95"/>
      <c r="G11013" s="95"/>
      <c r="H11013" s="95"/>
    </row>
    <row r="11014" spans="5:8" x14ac:dyDescent="0.2">
      <c r="E11014" s="95"/>
      <c r="F11014" s="95"/>
      <c r="G11014" s="95"/>
      <c r="H11014" s="95"/>
    </row>
    <row r="11015" spans="5:8" x14ac:dyDescent="0.2">
      <c r="E11015" s="95"/>
      <c r="F11015" s="95"/>
      <c r="G11015" s="95"/>
      <c r="H11015" s="95"/>
    </row>
    <row r="11016" spans="5:8" x14ac:dyDescent="0.2">
      <c r="E11016" s="95"/>
      <c r="F11016" s="95"/>
      <c r="G11016" s="95"/>
      <c r="H11016" s="95"/>
    </row>
    <row r="11017" spans="5:8" x14ac:dyDescent="0.2">
      <c r="E11017" s="95"/>
      <c r="F11017" s="95"/>
      <c r="G11017" s="95"/>
      <c r="H11017" s="95"/>
    </row>
    <row r="11018" spans="5:8" x14ac:dyDescent="0.2">
      <c r="E11018" s="95"/>
      <c r="F11018" s="95"/>
      <c r="G11018" s="95"/>
      <c r="H11018" s="95"/>
    </row>
    <row r="11019" spans="5:8" x14ac:dyDescent="0.2">
      <c r="E11019" s="95"/>
      <c r="F11019" s="95"/>
      <c r="G11019" s="95"/>
      <c r="H11019" s="95"/>
    </row>
    <row r="11020" spans="5:8" x14ac:dyDescent="0.2">
      <c r="E11020" s="95"/>
      <c r="F11020" s="95"/>
      <c r="G11020" s="95"/>
      <c r="H11020" s="95"/>
    </row>
    <row r="11021" spans="5:8" x14ac:dyDescent="0.2">
      <c r="E11021" s="95"/>
      <c r="F11021" s="95"/>
      <c r="G11021" s="95"/>
      <c r="H11021" s="95"/>
    </row>
    <row r="11022" spans="5:8" x14ac:dyDescent="0.2">
      <c r="E11022" s="95"/>
      <c r="F11022" s="95"/>
      <c r="G11022" s="95"/>
      <c r="H11022" s="95"/>
    </row>
    <row r="11023" spans="5:8" x14ac:dyDescent="0.2">
      <c r="E11023" s="95"/>
      <c r="F11023" s="95"/>
      <c r="G11023" s="95"/>
      <c r="H11023" s="95"/>
    </row>
    <row r="11024" spans="5:8" x14ac:dyDescent="0.2">
      <c r="E11024" s="95"/>
      <c r="F11024" s="95"/>
      <c r="G11024" s="95"/>
      <c r="H11024" s="95"/>
    </row>
    <row r="11025" spans="5:8" x14ac:dyDescent="0.2">
      <c r="E11025" s="95"/>
      <c r="F11025" s="95"/>
      <c r="G11025" s="95"/>
      <c r="H11025" s="95"/>
    </row>
    <row r="11026" spans="5:8" x14ac:dyDescent="0.2">
      <c r="E11026" s="95"/>
      <c r="F11026" s="95"/>
      <c r="G11026" s="95"/>
      <c r="H11026" s="95"/>
    </row>
    <row r="11027" spans="5:8" x14ac:dyDescent="0.2">
      <c r="E11027" s="95"/>
      <c r="F11027" s="95"/>
      <c r="G11027" s="95"/>
      <c r="H11027" s="95"/>
    </row>
    <row r="11028" spans="5:8" x14ac:dyDescent="0.2">
      <c r="E11028" s="95"/>
      <c r="F11028" s="95"/>
      <c r="G11028" s="95"/>
      <c r="H11028" s="95"/>
    </row>
    <row r="11029" spans="5:8" x14ac:dyDescent="0.2">
      <c r="E11029" s="95"/>
      <c r="F11029" s="95"/>
      <c r="G11029" s="95"/>
      <c r="H11029" s="95"/>
    </row>
    <row r="11030" spans="5:8" x14ac:dyDescent="0.2">
      <c r="E11030" s="95"/>
      <c r="F11030" s="95"/>
      <c r="G11030" s="95"/>
      <c r="H11030" s="95"/>
    </row>
    <row r="11031" spans="5:8" x14ac:dyDescent="0.2">
      <c r="E11031" s="95"/>
      <c r="F11031" s="95"/>
      <c r="G11031" s="95"/>
      <c r="H11031" s="95"/>
    </row>
    <row r="11032" spans="5:8" x14ac:dyDescent="0.2">
      <c r="E11032" s="95"/>
      <c r="F11032" s="95"/>
      <c r="G11032" s="95"/>
      <c r="H11032" s="95"/>
    </row>
    <row r="11033" spans="5:8" x14ac:dyDescent="0.2">
      <c r="E11033" s="95"/>
      <c r="F11033" s="95"/>
      <c r="G11033" s="95"/>
      <c r="H11033" s="95"/>
    </row>
    <row r="11034" spans="5:8" x14ac:dyDescent="0.2">
      <c r="E11034" s="95"/>
      <c r="F11034" s="95"/>
      <c r="G11034" s="95"/>
      <c r="H11034" s="95"/>
    </row>
    <row r="11035" spans="5:8" x14ac:dyDescent="0.2">
      <c r="E11035" s="95"/>
      <c r="F11035" s="95"/>
      <c r="G11035" s="95"/>
      <c r="H11035" s="95"/>
    </row>
    <row r="11036" spans="5:8" x14ac:dyDescent="0.2">
      <c r="E11036" s="95"/>
      <c r="F11036" s="95"/>
      <c r="G11036" s="95"/>
      <c r="H11036" s="95"/>
    </row>
    <row r="11037" spans="5:8" x14ac:dyDescent="0.2">
      <c r="E11037" s="95"/>
      <c r="F11037" s="95"/>
      <c r="G11037" s="95"/>
      <c r="H11037" s="95"/>
    </row>
    <row r="11038" spans="5:8" x14ac:dyDescent="0.2">
      <c r="E11038" s="95"/>
      <c r="F11038" s="95"/>
      <c r="G11038" s="95"/>
      <c r="H11038" s="95"/>
    </row>
    <row r="11039" spans="5:8" x14ac:dyDescent="0.2">
      <c r="E11039" s="95"/>
      <c r="F11039" s="95"/>
      <c r="G11039" s="95"/>
      <c r="H11039" s="95"/>
    </row>
    <row r="11040" spans="5:8" x14ac:dyDescent="0.2">
      <c r="E11040" s="95"/>
      <c r="F11040" s="95"/>
      <c r="G11040" s="95"/>
      <c r="H11040" s="95"/>
    </row>
    <row r="11041" spans="5:8" x14ac:dyDescent="0.2">
      <c r="E11041" s="95"/>
      <c r="F11041" s="95"/>
      <c r="G11041" s="95"/>
      <c r="H11041" s="95"/>
    </row>
    <row r="11042" spans="5:8" x14ac:dyDescent="0.2">
      <c r="E11042" s="95"/>
      <c r="F11042" s="95"/>
      <c r="G11042" s="95"/>
      <c r="H11042" s="95"/>
    </row>
    <row r="11043" spans="5:8" x14ac:dyDescent="0.2">
      <c r="E11043" s="95"/>
      <c r="F11043" s="95"/>
      <c r="G11043" s="95"/>
      <c r="H11043" s="95"/>
    </row>
    <row r="11044" spans="5:8" x14ac:dyDescent="0.2">
      <c r="E11044" s="95"/>
      <c r="F11044" s="95"/>
      <c r="G11044" s="95"/>
      <c r="H11044" s="95"/>
    </row>
    <row r="11045" spans="5:8" x14ac:dyDescent="0.2">
      <c r="E11045" s="95"/>
      <c r="F11045" s="95"/>
      <c r="G11045" s="95"/>
      <c r="H11045" s="95"/>
    </row>
    <row r="11046" spans="5:8" x14ac:dyDescent="0.2">
      <c r="E11046" s="95"/>
      <c r="F11046" s="95"/>
      <c r="G11046" s="95"/>
      <c r="H11046" s="95"/>
    </row>
    <row r="11047" spans="5:8" x14ac:dyDescent="0.2">
      <c r="E11047" s="95"/>
      <c r="F11047" s="95"/>
      <c r="G11047" s="95"/>
      <c r="H11047" s="95"/>
    </row>
    <row r="11048" spans="5:8" x14ac:dyDescent="0.2">
      <c r="E11048" s="95"/>
      <c r="F11048" s="95"/>
      <c r="G11048" s="95"/>
      <c r="H11048" s="95"/>
    </row>
    <row r="11049" spans="5:8" x14ac:dyDescent="0.2">
      <c r="E11049" s="95"/>
      <c r="F11049" s="95"/>
      <c r="G11049" s="95"/>
      <c r="H11049" s="95"/>
    </row>
    <row r="11050" spans="5:8" x14ac:dyDescent="0.2">
      <c r="E11050" s="95"/>
      <c r="F11050" s="95"/>
      <c r="G11050" s="95"/>
      <c r="H11050" s="95"/>
    </row>
    <row r="11051" spans="5:8" x14ac:dyDescent="0.2">
      <c r="E11051" s="95"/>
      <c r="F11051" s="95"/>
      <c r="G11051" s="95"/>
      <c r="H11051" s="95"/>
    </row>
    <row r="11052" spans="5:8" x14ac:dyDescent="0.2">
      <c r="E11052" s="95"/>
      <c r="F11052" s="95"/>
      <c r="G11052" s="95"/>
      <c r="H11052" s="95"/>
    </row>
    <row r="11053" spans="5:8" x14ac:dyDescent="0.2">
      <c r="E11053" s="95"/>
      <c r="F11053" s="95"/>
      <c r="G11053" s="95"/>
      <c r="H11053" s="95"/>
    </row>
    <row r="11054" spans="5:8" x14ac:dyDescent="0.2">
      <c r="E11054" s="95"/>
      <c r="F11054" s="95"/>
      <c r="G11054" s="95"/>
      <c r="H11054" s="95"/>
    </row>
    <row r="11055" spans="5:8" x14ac:dyDescent="0.2">
      <c r="E11055" s="95"/>
      <c r="F11055" s="95"/>
      <c r="G11055" s="95"/>
      <c r="H11055" s="95"/>
    </row>
    <row r="11056" spans="5:8" x14ac:dyDescent="0.2">
      <c r="E11056" s="95"/>
      <c r="F11056" s="95"/>
      <c r="G11056" s="95"/>
      <c r="H11056" s="95"/>
    </row>
    <row r="11057" spans="5:8" x14ac:dyDescent="0.2">
      <c r="E11057" s="95"/>
      <c r="F11057" s="95"/>
      <c r="G11057" s="95"/>
      <c r="H11057" s="95"/>
    </row>
    <row r="11058" spans="5:8" x14ac:dyDescent="0.2">
      <c r="E11058" s="95"/>
      <c r="F11058" s="95"/>
      <c r="G11058" s="95"/>
      <c r="H11058" s="95"/>
    </row>
    <row r="11059" spans="5:8" x14ac:dyDescent="0.2">
      <c r="E11059" s="95"/>
      <c r="F11059" s="95"/>
      <c r="G11059" s="95"/>
      <c r="H11059" s="95"/>
    </row>
    <row r="11060" spans="5:8" x14ac:dyDescent="0.2">
      <c r="E11060" s="95"/>
      <c r="F11060" s="95"/>
      <c r="G11060" s="95"/>
      <c r="H11060" s="95"/>
    </row>
    <row r="11061" spans="5:8" x14ac:dyDescent="0.2">
      <c r="E11061" s="95"/>
      <c r="F11061" s="95"/>
      <c r="G11061" s="95"/>
      <c r="H11061" s="95"/>
    </row>
    <row r="11062" spans="5:8" x14ac:dyDescent="0.2">
      <c r="E11062" s="95"/>
      <c r="F11062" s="95"/>
      <c r="G11062" s="95"/>
      <c r="H11062" s="95"/>
    </row>
    <row r="11063" spans="5:8" x14ac:dyDescent="0.2">
      <c r="E11063" s="95"/>
      <c r="F11063" s="95"/>
      <c r="G11063" s="95"/>
      <c r="H11063" s="95"/>
    </row>
    <row r="11064" spans="5:8" x14ac:dyDescent="0.2">
      <c r="E11064" s="95"/>
      <c r="F11064" s="95"/>
      <c r="G11064" s="95"/>
      <c r="H11064" s="95"/>
    </row>
    <row r="11065" spans="5:8" x14ac:dyDescent="0.2">
      <c r="E11065" s="95"/>
      <c r="F11065" s="95"/>
      <c r="G11065" s="95"/>
      <c r="H11065" s="95"/>
    </row>
    <row r="11066" spans="5:8" x14ac:dyDescent="0.2">
      <c r="E11066" s="95"/>
      <c r="F11066" s="95"/>
      <c r="G11066" s="95"/>
      <c r="H11066" s="95"/>
    </row>
    <row r="11067" spans="5:8" x14ac:dyDescent="0.2">
      <c r="E11067" s="95"/>
      <c r="F11067" s="95"/>
      <c r="G11067" s="95"/>
      <c r="H11067" s="95"/>
    </row>
    <row r="11068" spans="5:8" x14ac:dyDescent="0.2">
      <c r="E11068" s="95"/>
      <c r="F11068" s="95"/>
      <c r="G11068" s="95"/>
      <c r="H11068" s="95"/>
    </row>
    <row r="11069" spans="5:8" x14ac:dyDescent="0.2">
      <c r="E11069" s="95"/>
      <c r="F11069" s="95"/>
      <c r="G11069" s="95"/>
      <c r="H11069" s="95"/>
    </row>
    <row r="11070" spans="5:8" x14ac:dyDescent="0.2">
      <c r="E11070" s="95"/>
      <c r="F11070" s="95"/>
      <c r="G11070" s="95"/>
      <c r="H11070" s="95"/>
    </row>
    <row r="11071" spans="5:8" x14ac:dyDescent="0.2">
      <c r="E11071" s="95"/>
      <c r="F11071" s="95"/>
      <c r="G11071" s="95"/>
      <c r="H11071" s="95"/>
    </row>
    <row r="11072" spans="5:8" x14ac:dyDescent="0.2">
      <c r="E11072" s="95"/>
      <c r="F11072" s="95"/>
      <c r="G11072" s="95"/>
      <c r="H11072" s="95"/>
    </row>
    <row r="11073" spans="5:8" x14ac:dyDescent="0.2">
      <c r="E11073" s="95"/>
      <c r="F11073" s="95"/>
      <c r="G11073" s="95"/>
      <c r="H11073" s="95"/>
    </row>
    <row r="11074" spans="5:8" x14ac:dyDescent="0.2">
      <c r="E11074" s="95"/>
      <c r="F11074" s="95"/>
      <c r="G11074" s="95"/>
      <c r="H11074" s="95"/>
    </row>
    <row r="11075" spans="5:8" x14ac:dyDescent="0.2">
      <c r="E11075" s="95"/>
      <c r="F11075" s="95"/>
      <c r="G11075" s="95"/>
      <c r="H11075" s="95"/>
    </row>
    <row r="11076" spans="5:8" x14ac:dyDescent="0.2">
      <c r="E11076" s="95"/>
      <c r="F11076" s="95"/>
      <c r="G11076" s="95"/>
      <c r="H11076" s="95"/>
    </row>
    <row r="11077" spans="5:8" x14ac:dyDescent="0.2">
      <c r="E11077" s="95"/>
      <c r="F11077" s="95"/>
      <c r="G11077" s="95"/>
      <c r="H11077" s="95"/>
    </row>
    <row r="11078" spans="5:8" x14ac:dyDescent="0.2">
      <c r="E11078" s="95"/>
      <c r="F11078" s="95"/>
      <c r="G11078" s="95"/>
      <c r="H11078" s="95"/>
    </row>
    <row r="11079" spans="5:8" x14ac:dyDescent="0.2">
      <c r="E11079" s="95"/>
      <c r="F11079" s="95"/>
      <c r="G11079" s="95"/>
      <c r="H11079" s="95"/>
    </row>
    <row r="11080" spans="5:8" x14ac:dyDescent="0.2">
      <c r="E11080" s="95"/>
      <c r="F11080" s="95"/>
      <c r="G11080" s="95"/>
      <c r="H11080" s="95"/>
    </row>
    <row r="11081" spans="5:8" x14ac:dyDescent="0.2">
      <c r="E11081" s="95"/>
      <c r="F11081" s="95"/>
      <c r="G11081" s="95"/>
      <c r="H11081" s="95"/>
    </row>
    <row r="11082" spans="5:8" x14ac:dyDescent="0.2">
      <c r="E11082" s="95"/>
      <c r="F11082" s="95"/>
      <c r="G11082" s="95"/>
      <c r="H11082" s="95"/>
    </row>
    <row r="11083" spans="5:8" x14ac:dyDescent="0.2">
      <c r="E11083" s="95"/>
      <c r="F11083" s="95"/>
      <c r="G11083" s="95"/>
      <c r="H11083" s="95"/>
    </row>
    <row r="11084" spans="5:8" x14ac:dyDescent="0.2">
      <c r="E11084" s="95"/>
      <c r="F11084" s="95"/>
      <c r="G11084" s="95"/>
      <c r="H11084" s="95"/>
    </row>
    <row r="11085" spans="5:8" x14ac:dyDescent="0.2">
      <c r="E11085" s="95"/>
      <c r="F11085" s="95"/>
      <c r="G11085" s="95"/>
      <c r="H11085" s="95"/>
    </row>
    <row r="11086" spans="5:8" x14ac:dyDescent="0.2">
      <c r="E11086" s="95"/>
      <c r="F11086" s="95"/>
      <c r="G11086" s="95"/>
      <c r="H11086" s="95"/>
    </row>
    <row r="11087" spans="5:8" x14ac:dyDescent="0.2">
      <c r="E11087" s="95"/>
      <c r="F11087" s="95"/>
      <c r="G11087" s="95"/>
      <c r="H11087" s="95"/>
    </row>
    <row r="11088" spans="5:8" x14ac:dyDescent="0.2">
      <c r="E11088" s="95"/>
      <c r="F11088" s="95"/>
      <c r="G11088" s="95"/>
      <c r="H11088" s="95"/>
    </row>
    <row r="11089" spans="5:8" x14ac:dyDescent="0.2">
      <c r="E11089" s="95"/>
      <c r="F11089" s="95"/>
      <c r="G11089" s="95"/>
      <c r="H11089" s="95"/>
    </row>
    <row r="11090" spans="5:8" x14ac:dyDescent="0.2">
      <c r="E11090" s="95"/>
      <c r="F11090" s="95"/>
      <c r="G11090" s="95"/>
      <c r="H11090" s="95"/>
    </row>
    <row r="11091" spans="5:8" x14ac:dyDescent="0.2">
      <c r="E11091" s="95"/>
      <c r="F11091" s="95"/>
      <c r="G11091" s="95"/>
      <c r="H11091" s="95"/>
    </row>
    <row r="11092" spans="5:8" x14ac:dyDescent="0.2">
      <c r="E11092" s="95"/>
      <c r="F11092" s="95"/>
      <c r="G11092" s="95"/>
      <c r="H11092" s="95"/>
    </row>
    <row r="11093" spans="5:8" x14ac:dyDescent="0.2">
      <c r="E11093" s="95"/>
      <c r="F11093" s="95"/>
      <c r="G11093" s="95"/>
      <c r="H11093" s="95"/>
    </row>
    <row r="11094" spans="5:8" x14ac:dyDescent="0.2">
      <c r="E11094" s="95"/>
      <c r="F11094" s="95"/>
      <c r="G11094" s="95"/>
      <c r="H11094" s="95"/>
    </row>
    <row r="11095" spans="5:8" x14ac:dyDescent="0.2">
      <c r="E11095" s="95"/>
      <c r="F11095" s="95"/>
      <c r="G11095" s="95"/>
      <c r="H11095" s="95"/>
    </row>
    <row r="11096" spans="5:8" x14ac:dyDescent="0.2">
      <c r="E11096" s="95"/>
      <c r="F11096" s="95"/>
      <c r="G11096" s="95"/>
      <c r="H11096" s="95"/>
    </row>
    <row r="11097" spans="5:8" x14ac:dyDescent="0.2">
      <c r="E11097" s="95"/>
      <c r="F11097" s="95"/>
      <c r="G11097" s="95"/>
      <c r="H11097" s="95"/>
    </row>
    <row r="11098" spans="5:8" x14ac:dyDescent="0.2">
      <c r="E11098" s="95"/>
      <c r="F11098" s="95"/>
      <c r="G11098" s="95"/>
      <c r="H11098" s="95"/>
    </row>
    <row r="11099" spans="5:8" x14ac:dyDescent="0.2">
      <c r="E11099" s="95"/>
      <c r="F11099" s="95"/>
      <c r="G11099" s="95"/>
      <c r="H11099" s="95"/>
    </row>
    <row r="11100" spans="5:8" x14ac:dyDescent="0.2">
      <c r="E11100" s="95"/>
      <c r="F11100" s="95"/>
      <c r="G11100" s="95"/>
      <c r="H11100" s="95"/>
    </row>
    <row r="11101" spans="5:8" x14ac:dyDescent="0.2">
      <c r="E11101" s="95"/>
      <c r="F11101" s="95"/>
      <c r="G11101" s="95"/>
      <c r="H11101" s="95"/>
    </row>
    <row r="11102" spans="5:8" x14ac:dyDescent="0.2">
      <c r="E11102" s="95"/>
      <c r="F11102" s="95"/>
      <c r="G11102" s="95"/>
      <c r="H11102" s="95"/>
    </row>
    <row r="11103" spans="5:8" x14ac:dyDescent="0.2">
      <c r="E11103" s="95"/>
      <c r="F11103" s="95"/>
      <c r="G11103" s="95"/>
      <c r="H11103" s="95"/>
    </row>
    <row r="11104" spans="5:8" x14ac:dyDescent="0.2">
      <c r="E11104" s="95"/>
      <c r="F11104" s="95"/>
      <c r="G11104" s="95"/>
      <c r="H11104" s="95"/>
    </row>
    <row r="11105" spans="5:8" x14ac:dyDescent="0.2">
      <c r="E11105" s="95"/>
      <c r="F11105" s="95"/>
      <c r="G11105" s="95"/>
      <c r="H11105" s="95"/>
    </row>
    <row r="11106" spans="5:8" x14ac:dyDescent="0.2">
      <c r="E11106" s="95"/>
      <c r="F11106" s="95"/>
      <c r="G11106" s="95"/>
      <c r="H11106" s="95"/>
    </row>
    <row r="11107" spans="5:8" x14ac:dyDescent="0.2">
      <c r="E11107" s="95"/>
      <c r="F11107" s="95"/>
      <c r="G11107" s="95"/>
      <c r="H11107" s="95"/>
    </row>
    <row r="11108" spans="5:8" x14ac:dyDescent="0.2">
      <c r="E11108" s="95"/>
      <c r="F11108" s="95"/>
      <c r="G11108" s="95"/>
      <c r="H11108" s="95"/>
    </row>
    <row r="11109" spans="5:8" x14ac:dyDescent="0.2">
      <c r="E11109" s="95"/>
      <c r="F11109" s="95"/>
      <c r="G11109" s="95"/>
      <c r="H11109" s="95"/>
    </row>
    <row r="11110" spans="5:8" x14ac:dyDescent="0.2">
      <c r="E11110" s="95"/>
      <c r="F11110" s="95"/>
      <c r="G11110" s="95"/>
      <c r="H11110" s="95"/>
    </row>
    <row r="11111" spans="5:8" x14ac:dyDescent="0.2">
      <c r="E11111" s="95"/>
      <c r="F11111" s="95"/>
      <c r="G11111" s="95"/>
      <c r="H11111" s="95"/>
    </row>
    <row r="11112" spans="5:8" x14ac:dyDescent="0.2">
      <c r="E11112" s="95"/>
      <c r="F11112" s="95"/>
      <c r="G11112" s="95"/>
      <c r="H11112" s="95"/>
    </row>
    <row r="11113" spans="5:8" x14ac:dyDescent="0.2">
      <c r="E11113" s="95"/>
      <c r="F11113" s="95"/>
      <c r="G11113" s="95"/>
      <c r="H11113" s="95"/>
    </row>
    <row r="11114" spans="5:8" x14ac:dyDescent="0.2">
      <c r="E11114" s="95"/>
      <c r="F11114" s="95"/>
      <c r="G11114" s="95"/>
      <c r="H11114" s="95"/>
    </row>
    <row r="11115" spans="5:8" x14ac:dyDescent="0.2">
      <c r="E11115" s="95"/>
      <c r="F11115" s="95"/>
      <c r="G11115" s="95"/>
      <c r="H11115" s="95"/>
    </row>
    <row r="11116" spans="5:8" x14ac:dyDescent="0.2">
      <c r="E11116" s="95"/>
      <c r="F11116" s="95"/>
      <c r="G11116" s="95"/>
      <c r="H11116" s="95"/>
    </row>
    <row r="11117" spans="5:8" x14ac:dyDescent="0.2">
      <c r="E11117" s="95"/>
      <c r="F11117" s="95"/>
      <c r="G11117" s="95"/>
      <c r="H11117" s="95"/>
    </row>
    <row r="11118" spans="5:8" x14ac:dyDescent="0.2">
      <c r="E11118" s="95"/>
      <c r="F11118" s="95"/>
      <c r="G11118" s="95"/>
      <c r="H11118" s="95"/>
    </row>
    <row r="11119" spans="5:8" x14ac:dyDescent="0.2">
      <c r="E11119" s="95"/>
      <c r="F11119" s="95"/>
      <c r="G11119" s="95"/>
      <c r="H11119" s="95"/>
    </row>
    <row r="11120" spans="5:8" x14ac:dyDescent="0.2">
      <c r="E11120" s="95"/>
      <c r="F11120" s="95"/>
      <c r="G11120" s="95"/>
      <c r="H11120" s="95"/>
    </row>
    <row r="11121" spans="5:8" x14ac:dyDescent="0.2">
      <c r="E11121" s="95"/>
      <c r="F11121" s="95"/>
      <c r="G11121" s="95"/>
      <c r="H11121" s="95"/>
    </row>
    <row r="11122" spans="5:8" x14ac:dyDescent="0.2">
      <c r="E11122" s="95"/>
      <c r="F11122" s="95"/>
      <c r="G11122" s="95"/>
      <c r="H11122" s="95"/>
    </row>
    <row r="11123" spans="5:8" x14ac:dyDescent="0.2">
      <c r="E11123" s="95"/>
      <c r="F11123" s="95"/>
      <c r="G11123" s="95"/>
      <c r="H11123" s="95"/>
    </row>
    <row r="11124" spans="5:8" x14ac:dyDescent="0.2">
      <c r="E11124" s="95"/>
      <c r="F11124" s="95"/>
      <c r="G11124" s="95"/>
      <c r="H11124" s="95"/>
    </row>
    <row r="11125" spans="5:8" x14ac:dyDescent="0.2">
      <c r="E11125" s="95"/>
      <c r="F11125" s="95"/>
      <c r="G11125" s="95"/>
      <c r="H11125" s="95"/>
    </row>
    <row r="11126" spans="5:8" x14ac:dyDescent="0.2">
      <c r="E11126" s="95"/>
      <c r="F11126" s="95"/>
      <c r="G11126" s="95"/>
      <c r="H11126" s="95"/>
    </row>
    <row r="11127" spans="5:8" x14ac:dyDescent="0.2">
      <c r="E11127" s="95"/>
      <c r="F11127" s="95"/>
      <c r="G11127" s="95"/>
      <c r="H11127" s="95"/>
    </row>
    <row r="11128" spans="5:8" x14ac:dyDescent="0.2">
      <c r="E11128" s="95"/>
      <c r="F11128" s="95"/>
      <c r="G11128" s="95"/>
      <c r="H11128" s="95"/>
    </row>
    <row r="11129" spans="5:8" x14ac:dyDescent="0.2">
      <c r="E11129" s="95"/>
      <c r="F11129" s="95"/>
      <c r="G11129" s="95"/>
      <c r="H11129" s="95"/>
    </row>
    <row r="11130" spans="5:8" x14ac:dyDescent="0.2">
      <c r="E11130" s="95"/>
      <c r="F11130" s="95"/>
      <c r="G11130" s="95"/>
      <c r="H11130" s="95"/>
    </row>
    <row r="11131" spans="5:8" x14ac:dyDescent="0.2">
      <c r="E11131" s="95"/>
      <c r="F11131" s="95"/>
      <c r="G11131" s="95"/>
      <c r="H11131" s="95"/>
    </row>
    <row r="11132" spans="5:8" x14ac:dyDescent="0.2">
      <c r="E11132" s="95"/>
      <c r="F11132" s="95"/>
      <c r="G11132" s="95"/>
      <c r="H11132" s="95"/>
    </row>
    <row r="11133" spans="5:8" x14ac:dyDescent="0.2">
      <c r="E11133" s="95"/>
      <c r="F11133" s="95"/>
      <c r="G11133" s="95"/>
      <c r="H11133" s="95"/>
    </row>
    <row r="11134" spans="5:8" x14ac:dyDescent="0.2">
      <c r="E11134" s="95"/>
      <c r="F11134" s="95"/>
      <c r="G11134" s="95"/>
      <c r="H11134" s="95"/>
    </row>
    <row r="11135" spans="5:8" x14ac:dyDescent="0.2">
      <c r="E11135" s="95"/>
      <c r="F11135" s="95"/>
      <c r="G11135" s="95"/>
      <c r="H11135" s="95"/>
    </row>
    <row r="11136" spans="5:8" x14ac:dyDescent="0.2">
      <c r="E11136" s="95"/>
      <c r="F11136" s="95"/>
      <c r="G11136" s="95"/>
      <c r="H11136" s="95"/>
    </row>
    <row r="11137" spans="5:8" x14ac:dyDescent="0.2">
      <c r="E11137" s="95"/>
      <c r="F11137" s="95"/>
      <c r="G11137" s="95"/>
      <c r="H11137" s="95"/>
    </row>
    <row r="11138" spans="5:8" x14ac:dyDescent="0.2">
      <c r="E11138" s="95"/>
      <c r="F11138" s="95"/>
      <c r="G11138" s="95"/>
      <c r="H11138" s="95"/>
    </row>
    <row r="11139" spans="5:8" x14ac:dyDescent="0.2">
      <c r="E11139" s="95"/>
      <c r="F11139" s="95"/>
      <c r="G11139" s="95"/>
      <c r="H11139" s="95"/>
    </row>
    <row r="11140" spans="5:8" x14ac:dyDescent="0.2">
      <c r="E11140" s="95"/>
      <c r="F11140" s="95"/>
      <c r="G11140" s="95"/>
      <c r="H11140" s="95"/>
    </row>
    <row r="11141" spans="5:8" x14ac:dyDescent="0.2">
      <c r="E11141" s="95"/>
      <c r="F11141" s="95"/>
      <c r="G11141" s="95"/>
      <c r="H11141" s="95"/>
    </row>
    <row r="11142" spans="5:8" x14ac:dyDescent="0.2">
      <c r="E11142" s="95"/>
      <c r="F11142" s="95"/>
      <c r="G11142" s="95"/>
      <c r="H11142" s="95"/>
    </row>
    <row r="11143" spans="5:8" x14ac:dyDescent="0.2">
      <c r="E11143" s="95"/>
      <c r="F11143" s="95"/>
      <c r="G11143" s="95"/>
      <c r="H11143" s="95"/>
    </row>
    <row r="11144" spans="5:8" x14ac:dyDescent="0.2">
      <c r="E11144" s="95"/>
      <c r="F11144" s="95"/>
      <c r="G11144" s="95"/>
      <c r="H11144" s="95"/>
    </row>
    <row r="11145" spans="5:8" x14ac:dyDescent="0.2">
      <c r="E11145" s="95"/>
      <c r="F11145" s="95"/>
      <c r="G11145" s="95"/>
      <c r="H11145" s="95"/>
    </row>
    <row r="11146" spans="5:8" x14ac:dyDescent="0.2">
      <c r="E11146" s="95"/>
      <c r="F11146" s="95"/>
      <c r="G11146" s="95"/>
      <c r="H11146" s="95"/>
    </row>
    <row r="11147" spans="5:8" x14ac:dyDescent="0.2">
      <c r="E11147" s="95"/>
      <c r="F11147" s="95"/>
      <c r="G11147" s="95"/>
      <c r="H11147" s="95"/>
    </row>
    <row r="11148" spans="5:8" x14ac:dyDescent="0.2">
      <c r="E11148" s="95"/>
      <c r="F11148" s="95"/>
      <c r="G11148" s="95"/>
      <c r="H11148" s="95"/>
    </row>
    <row r="11149" spans="5:8" x14ac:dyDescent="0.2">
      <c r="E11149" s="95"/>
      <c r="F11149" s="95"/>
      <c r="G11149" s="95"/>
      <c r="H11149" s="95"/>
    </row>
    <row r="11150" spans="5:8" x14ac:dyDescent="0.2">
      <c r="E11150" s="95"/>
      <c r="F11150" s="95"/>
      <c r="G11150" s="95"/>
      <c r="H11150" s="95"/>
    </row>
    <row r="11151" spans="5:8" x14ac:dyDescent="0.2">
      <c r="E11151" s="95"/>
      <c r="F11151" s="95"/>
      <c r="G11151" s="95"/>
      <c r="H11151" s="95"/>
    </row>
    <row r="11152" spans="5:8" x14ac:dyDescent="0.2">
      <c r="E11152" s="95"/>
      <c r="F11152" s="95"/>
      <c r="G11152" s="95"/>
      <c r="H11152" s="95"/>
    </row>
    <row r="11153" spans="5:8" x14ac:dyDescent="0.2">
      <c r="E11153" s="95"/>
      <c r="F11153" s="95"/>
      <c r="G11153" s="95"/>
      <c r="H11153" s="95"/>
    </row>
    <row r="11154" spans="5:8" x14ac:dyDescent="0.2">
      <c r="E11154" s="95"/>
      <c r="F11154" s="95"/>
      <c r="G11154" s="95"/>
      <c r="H11154" s="95"/>
    </row>
    <row r="11155" spans="5:8" x14ac:dyDescent="0.2">
      <c r="E11155" s="95"/>
      <c r="F11155" s="95"/>
      <c r="G11155" s="95"/>
      <c r="H11155" s="95"/>
    </row>
    <row r="11156" spans="5:8" x14ac:dyDescent="0.2">
      <c r="E11156" s="95"/>
      <c r="F11156" s="95"/>
      <c r="G11156" s="95"/>
      <c r="H11156" s="95"/>
    </row>
    <row r="11157" spans="5:8" x14ac:dyDescent="0.2">
      <c r="E11157" s="95"/>
      <c r="F11157" s="95"/>
      <c r="G11157" s="95"/>
      <c r="H11157" s="95"/>
    </row>
    <row r="11158" spans="5:8" x14ac:dyDescent="0.2">
      <c r="E11158" s="95"/>
      <c r="F11158" s="95"/>
      <c r="G11158" s="95"/>
      <c r="H11158" s="95"/>
    </row>
    <row r="11159" spans="5:8" x14ac:dyDescent="0.2">
      <c r="E11159" s="95"/>
      <c r="F11159" s="95"/>
      <c r="G11159" s="95"/>
      <c r="H11159" s="95"/>
    </row>
    <row r="11160" spans="5:8" x14ac:dyDescent="0.2">
      <c r="E11160" s="95"/>
      <c r="F11160" s="95"/>
      <c r="G11160" s="95"/>
      <c r="H11160" s="95"/>
    </row>
    <row r="11161" spans="5:8" x14ac:dyDescent="0.2">
      <c r="E11161" s="95"/>
      <c r="F11161" s="95"/>
      <c r="G11161" s="95"/>
      <c r="H11161" s="95"/>
    </row>
    <row r="11162" spans="5:8" x14ac:dyDescent="0.2">
      <c r="E11162" s="95"/>
      <c r="F11162" s="95"/>
      <c r="G11162" s="95"/>
      <c r="H11162" s="95"/>
    </row>
    <row r="11163" spans="5:8" x14ac:dyDescent="0.2">
      <c r="E11163" s="95"/>
      <c r="F11163" s="95"/>
      <c r="G11163" s="95"/>
      <c r="H11163" s="95"/>
    </row>
    <row r="11164" spans="5:8" x14ac:dyDescent="0.2">
      <c r="E11164" s="95"/>
      <c r="F11164" s="95"/>
      <c r="G11164" s="95"/>
      <c r="H11164" s="95"/>
    </row>
    <row r="11165" spans="5:8" x14ac:dyDescent="0.2">
      <c r="E11165" s="95"/>
      <c r="F11165" s="95"/>
      <c r="G11165" s="95"/>
      <c r="H11165" s="95"/>
    </row>
    <row r="11166" spans="5:8" x14ac:dyDescent="0.2">
      <c r="E11166" s="95"/>
      <c r="F11166" s="95"/>
      <c r="G11166" s="95"/>
      <c r="H11166" s="95"/>
    </row>
    <row r="11167" spans="5:8" x14ac:dyDescent="0.2">
      <c r="E11167" s="95"/>
      <c r="F11167" s="95"/>
      <c r="G11167" s="95"/>
      <c r="H11167" s="95"/>
    </row>
    <row r="11168" spans="5:8" x14ac:dyDescent="0.2">
      <c r="E11168" s="95"/>
      <c r="F11168" s="95"/>
      <c r="G11168" s="95"/>
      <c r="H11168" s="95"/>
    </row>
    <row r="11169" spans="5:8" x14ac:dyDescent="0.2">
      <c r="E11169" s="95"/>
      <c r="F11169" s="95"/>
      <c r="G11169" s="95"/>
      <c r="H11169" s="95"/>
    </row>
    <row r="11170" spans="5:8" x14ac:dyDescent="0.2">
      <c r="E11170" s="95"/>
      <c r="F11170" s="95"/>
      <c r="G11170" s="95"/>
      <c r="H11170" s="95"/>
    </row>
    <row r="11171" spans="5:8" x14ac:dyDescent="0.2">
      <c r="E11171" s="95"/>
      <c r="F11171" s="95"/>
      <c r="G11171" s="95"/>
      <c r="H11171" s="95"/>
    </row>
    <row r="11172" spans="5:8" x14ac:dyDescent="0.2">
      <c r="E11172" s="95"/>
      <c r="F11172" s="95"/>
      <c r="G11172" s="95"/>
      <c r="H11172" s="95"/>
    </row>
    <row r="11173" spans="5:8" x14ac:dyDescent="0.2">
      <c r="E11173" s="95"/>
      <c r="F11173" s="95"/>
      <c r="G11173" s="95"/>
      <c r="H11173" s="95"/>
    </row>
    <row r="11174" spans="5:8" x14ac:dyDescent="0.2">
      <c r="E11174" s="95"/>
      <c r="F11174" s="95"/>
      <c r="G11174" s="95"/>
      <c r="H11174" s="95"/>
    </row>
    <row r="11175" spans="5:8" x14ac:dyDescent="0.2">
      <c r="E11175" s="95"/>
      <c r="F11175" s="95"/>
      <c r="G11175" s="95"/>
      <c r="H11175" s="95"/>
    </row>
    <row r="11176" spans="5:8" x14ac:dyDescent="0.2">
      <c r="E11176" s="95"/>
      <c r="F11176" s="95"/>
      <c r="G11176" s="95"/>
      <c r="H11176" s="95"/>
    </row>
    <row r="11177" spans="5:8" x14ac:dyDescent="0.2">
      <c r="E11177" s="95"/>
      <c r="F11177" s="95"/>
      <c r="G11177" s="95"/>
      <c r="H11177" s="95"/>
    </row>
    <row r="11178" spans="5:8" x14ac:dyDescent="0.2">
      <c r="E11178" s="95"/>
      <c r="F11178" s="95"/>
      <c r="G11178" s="95"/>
      <c r="H11178" s="95"/>
    </row>
    <row r="11179" spans="5:8" x14ac:dyDescent="0.2">
      <c r="E11179" s="95"/>
      <c r="F11179" s="95"/>
      <c r="G11179" s="95"/>
      <c r="H11179" s="95"/>
    </row>
    <row r="11180" spans="5:8" x14ac:dyDescent="0.2">
      <c r="E11180" s="95"/>
      <c r="F11180" s="95"/>
      <c r="G11180" s="95"/>
      <c r="H11180" s="95"/>
    </row>
    <row r="11181" spans="5:8" x14ac:dyDescent="0.2">
      <c r="E11181" s="95"/>
      <c r="F11181" s="95"/>
      <c r="G11181" s="95"/>
      <c r="H11181" s="95"/>
    </row>
    <row r="11182" spans="5:8" x14ac:dyDescent="0.2">
      <c r="E11182" s="95"/>
      <c r="F11182" s="95"/>
      <c r="G11182" s="95"/>
      <c r="H11182" s="95"/>
    </row>
    <row r="11183" spans="5:8" x14ac:dyDescent="0.2">
      <c r="E11183" s="95"/>
      <c r="F11183" s="95"/>
      <c r="G11183" s="95"/>
      <c r="H11183" s="95"/>
    </row>
    <row r="11184" spans="5:8" x14ac:dyDescent="0.2">
      <c r="E11184" s="95"/>
      <c r="F11184" s="95"/>
      <c r="G11184" s="95"/>
      <c r="H11184" s="95"/>
    </row>
    <row r="11185" spans="5:8" x14ac:dyDescent="0.2">
      <c r="E11185" s="95"/>
      <c r="F11185" s="95"/>
      <c r="G11185" s="95"/>
      <c r="H11185" s="95"/>
    </row>
    <row r="11186" spans="5:8" x14ac:dyDescent="0.2">
      <c r="E11186" s="95"/>
      <c r="F11186" s="95"/>
      <c r="G11186" s="95"/>
      <c r="H11186" s="95"/>
    </row>
    <row r="11187" spans="5:8" x14ac:dyDescent="0.2">
      <c r="E11187" s="95"/>
      <c r="F11187" s="95"/>
      <c r="G11187" s="95"/>
      <c r="H11187" s="95"/>
    </row>
    <row r="11188" spans="5:8" x14ac:dyDescent="0.2">
      <c r="E11188" s="95"/>
      <c r="F11188" s="95"/>
      <c r="G11188" s="95"/>
      <c r="H11188" s="95"/>
    </row>
    <row r="11189" spans="5:8" x14ac:dyDescent="0.2">
      <c r="E11189" s="95"/>
      <c r="F11189" s="95"/>
      <c r="G11189" s="95"/>
      <c r="H11189" s="95"/>
    </row>
    <row r="11190" spans="5:8" x14ac:dyDescent="0.2">
      <c r="E11190" s="95"/>
      <c r="F11190" s="95"/>
      <c r="G11190" s="95"/>
      <c r="H11190" s="95"/>
    </row>
    <row r="11191" spans="5:8" x14ac:dyDescent="0.2">
      <c r="E11191" s="95"/>
      <c r="F11191" s="95"/>
      <c r="G11191" s="95"/>
      <c r="H11191" s="95"/>
    </row>
    <row r="11192" spans="5:8" x14ac:dyDescent="0.2">
      <c r="E11192" s="95"/>
      <c r="F11192" s="95"/>
      <c r="G11192" s="95"/>
      <c r="H11192" s="95"/>
    </row>
    <row r="11193" spans="5:8" x14ac:dyDescent="0.2">
      <c r="E11193" s="95"/>
      <c r="F11193" s="95"/>
      <c r="G11193" s="95"/>
      <c r="H11193" s="95"/>
    </row>
    <row r="11194" spans="5:8" x14ac:dyDescent="0.2">
      <c r="E11194" s="95"/>
      <c r="F11194" s="95"/>
      <c r="G11194" s="95"/>
      <c r="H11194" s="95"/>
    </row>
    <row r="11195" spans="5:8" x14ac:dyDescent="0.2">
      <c r="E11195" s="95"/>
      <c r="F11195" s="95"/>
      <c r="G11195" s="95"/>
      <c r="H11195" s="95"/>
    </row>
    <row r="11196" spans="5:8" x14ac:dyDescent="0.2">
      <c r="E11196" s="95"/>
      <c r="F11196" s="95"/>
      <c r="G11196" s="95"/>
      <c r="H11196" s="95"/>
    </row>
    <row r="11197" spans="5:8" x14ac:dyDescent="0.2">
      <c r="E11197" s="95"/>
      <c r="F11197" s="95"/>
      <c r="G11197" s="95"/>
      <c r="H11197" s="95"/>
    </row>
    <row r="11198" spans="5:8" x14ac:dyDescent="0.2">
      <c r="E11198" s="95"/>
      <c r="F11198" s="95"/>
      <c r="G11198" s="95"/>
      <c r="H11198" s="95"/>
    </row>
    <row r="11199" spans="5:8" x14ac:dyDescent="0.2">
      <c r="E11199" s="95"/>
      <c r="F11199" s="95"/>
      <c r="G11199" s="95"/>
      <c r="H11199" s="95"/>
    </row>
    <row r="11200" spans="5:8" x14ac:dyDescent="0.2">
      <c r="E11200" s="95"/>
      <c r="F11200" s="95"/>
      <c r="G11200" s="95"/>
      <c r="H11200" s="95"/>
    </row>
    <row r="11201" spans="5:8" x14ac:dyDescent="0.2">
      <c r="E11201" s="95"/>
      <c r="F11201" s="95"/>
      <c r="G11201" s="95"/>
      <c r="H11201" s="95"/>
    </row>
    <row r="11202" spans="5:8" x14ac:dyDescent="0.2">
      <c r="E11202" s="95"/>
      <c r="F11202" s="95"/>
      <c r="G11202" s="95"/>
      <c r="H11202" s="95"/>
    </row>
    <row r="11203" spans="5:8" x14ac:dyDescent="0.2">
      <c r="E11203" s="95"/>
      <c r="F11203" s="95"/>
      <c r="G11203" s="95"/>
      <c r="H11203" s="95"/>
    </row>
    <row r="11204" spans="5:8" x14ac:dyDescent="0.2">
      <c r="E11204" s="95"/>
      <c r="F11204" s="95"/>
      <c r="G11204" s="95"/>
      <c r="H11204" s="95"/>
    </row>
    <row r="11205" spans="5:8" x14ac:dyDescent="0.2">
      <c r="E11205" s="95"/>
      <c r="F11205" s="95"/>
      <c r="G11205" s="95"/>
      <c r="H11205" s="95"/>
    </row>
    <row r="11206" spans="5:8" x14ac:dyDescent="0.2">
      <c r="E11206" s="95"/>
      <c r="F11206" s="95"/>
      <c r="G11206" s="95"/>
      <c r="H11206" s="95"/>
    </row>
    <row r="11207" spans="5:8" x14ac:dyDescent="0.2">
      <c r="E11207" s="95"/>
      <c r="F11207" s="95"/>
      <c r="G11207" s="95"/>
      <c r="H11207" s="95"/>
    </row>
    <row r="11208" spans="5:8" x14ac:dyDescent="0.2">
      <c r="E11208" s="95"/>
      <c r="F11208" s="95"/>
      <c r="G11208" s="95"/>
      <c r="H11208" s="95"/>
    </row>
    <row r="11209" spans="5:8" x14ac:dyDescent="0.2">
      <c r="E11209" s="95"/>
      <c r="F11209" s="95"/>
      <c r="G11209" s="95"/>
      <c r="H11209" s="95"/>
    </row>
    <row r="11210" spans="5:8" x14ac:dyDescent="0.2">
      <c r="E11210" s="95"/>
      <c r="F11210" s="95"/>
      <c r="G11210" s="95"/>
      <c r="H11210" s="95"/>
    </row>
    <row r="11211" spans="5:8" x14ac:dyDescent="0.2">
      <c r="E11211" s="95"/>
      <c r="F11211" s="95"/>
      <c r="G11211" s="95"/>
      <c r="H11211" s="95"/>
    </row>
    <row r="11212" spans="5:8" x14ac:dyDescent="0.2">
      <c r="E11212" s="95"/>
      <c r="F11212" s="95"/>
      <c r="G11212" s="95"/>
      <c r="H11212" s="95"/>
    </row>
    <row r="11213" spans="5:8" x14ac:dyDescent="0.2">
      <c r="E11213" s="95"/>
      <c r="F11213" s="95"/>
      <c r="G11213" s="95"/>
      <c r="H11213" s="95"/>
    </row>
    <row r="11214" spans="5:8" x14ac:dyDescent="0.2">
      <c r="E11214" s="95"/>
      <c r="F11214" s="95"/>
      <c r="G11214" s="95"/>
      <c r="H11214" s="95"/>
    </row>
    <row r="11215" spans="5:8" x14ac:dyDescent="0.2">
      <c r="E11215" s="95"/>
      <c r="F11215" s="95"/>
      <c r="G11215" s="95"/>
      <c r="H11215" s="95"/>
    </row>
    <row r="11216" spans="5:8" x14ac:dyDescent="0.2">
      <c r="E11216" s="95"/>
      <c r="F11216" s="95"/>
      <c r="G11216" s="95"/>
      <c r="H11216" s="95"/>
    </row>
    <row r="11217" spans="5:8" x14ac:dyDescent="0.2">
      <c r="E11217" s="95"/>
      <c r="F11217" s="95"/>
      <c r="G11217" s="95"/>
      <c r="H11217" s="95"/>
    </row>
    <row r="11218" spans="5:8" x14ac:dyDescent="0.2">
      <c r="E11218" s="95"/>
      <c r="F11218" s="95"/>
      <c r="G11218" s="95"/>
      <c r="H11218" s="95"/>
    </row>
    <row r="11219" spans="5:8" x14ac:dyDescent="0.2">
      <c r="E11219" s="95"/>
      <c r="F11219" s="95"/>
      <c r="G11219" s="95"/>
      <c r="H11219" s="95"/>
    </row>
    <row r="11220" spans="5:8" x14ac:dyDescent="0.2">
      <c r="E11220" s="95"/>
      <c r="F11220" s="95"/>
      <c r="G11220" s="95"/>
      <c r="H11220" s="95"/>
    </row>
    <row r="11221" spans="5:8" x14ac:dyDescent="0.2">
      <c r="E11221" s="95"/>
      <c r="F11221" s="95"/>
      <c r="G11221" s="95"/>
      <c r="H11221" s="95"/>
    </row>
    <row r="11222" spans="5:8" x14ac:dyDescent="0.2">
      <c r="E11222" s="95"/>
      <c r="F11222" s="95"/>
      <c r="G11222" s="95"/>
      <c r="H11222" s="95"/>
    </row>
    <row r="11223" spans="5:8" x14ac:dyDescent="0.2">
      <c r="E11223" s="95"/>
      <c r="F11223" s="95"/>
      <c r="G11223" s="95"/>
      <c r="H11223" s="95"/>
    </row>
    <row r="11224" spans="5:8" x14ac:dyDescent="0.2">
      <c r="E11224" s="95"/>
      <c r="F11224" s="95"/>
      <c r="G11224" s="95"/>
      <c r="H11224" s="95"/>
    </row>
    <row r="11225" spans="5:8" x14ac:dyDescent="0.2">
      <c r="E11225" s="95"/>
      <c r="F11225" s="95"/>
      <c r="G11225" s="95"/>
      <c r="H11225" s="95"/>
    </row>
    <row r="11226" spans="5:8" x14ac:dyDescent="0.2">
      <c r="E11226" s="95"/>
      <c r="F11226" s="95"/>
      <c r="G11226" s="95"/>
      <c r="H11226" s="95"/>
    </row>
    <row r="11227" spans="5:8" x14ac:dyDescent="0.2">
      <c r="E11227" s="95"/>
      <c r="F11227" s="95"/>
      <c r="G11227" s="95"/>
      <c r="H11227" s="95"/>
    </row>
    <row r="11228" spans="5:8" x14ac:dyDescent="0.2">
      <c r="E11228" s="95"/>
      <c r="F11228" s="95"/>
      <c r="G11228" s="95"/>
      <c r="H11228" s="95"/>
    </row>
    <row r="11229" spans="5:8" x14ac:dyDescent="0.2">
      <c r="E11229" s="95"/>
      <c r="F11229" s="95"/>
      <c r="G11229" s="95"/>
      <c r="H11229" s="95"/>
    </row>
    <row r="11230" spans="5:8" x14ac:dyDescent="0.2">
      <c r="E11230" s="95"/>
      <c r="F11230" s="95"/>
      <c r="G11230" s="95"/>
      <c r="H11230" s="95"/>
    </row>
    <row r="11231" spans="5:8" x14ac:dyDescent="0.2">
      <c r="E11231" s="95"/>
      <c r="F11231" s="95"/>
      <c r="G11231" s="95"/>
      <c r="H11231" s="95"/>
    </row>
    <row r="11232" spans="5:8" x14ac:dyDescent="0.2">
      <c r="E11232" s="95"/>
      <c r="F11232" s="95"/>
      <c r="G11232" s="95"/>
      <c r="H11232" s="95"/>
    </row>
    <row r="11233" spans="5:8" x14ac:dyDescent="0.2">
      <c r="E11233" s="95"/>
      <c r="F11233" s="95"/>
      <c r="G11233" s="95"/>
      <c r="H11233" s="95"/>
    </row>
    <row r="11234" spans="5:8" x14ac:dyDescent="0.2">
      <c r="E11234" s="95"/>
      <c r="F11234" s="95"/>
      <c r="G11234" s="95"/>
      <c r="H11234" s="95"/>
    </row>
    <row r="11235" spans="5:8" x14ac:dyDescent="0.2">
      <c r="E11235" s="95"/>
      <c r="F11235" s="95"/>
      <c r="G11235" s="95"/>
      <c r="H11235" s="95"/>
    </row>
    <row r="11236" spans="5:8" x14ac:dyDescent="0.2">
      <c r="E11236" s="95"/>
      <c r="F11236" s="95"/>
      <c r="G11236" s="95"/>
      <c r="H11236" s="95"/>
    </row>
    <row r="11237" spans="5:8" x14ac:dyDescent="0.2">
      <c r="E11237" s="95"/>
      <c r="F11237" s="95"/>
      <c r="G11237" s="95"/>
      <c r="H11237" s="95"/>
    </row>
    <row r="11238" spans="5:8" x14ac:dyDescent="0.2">
      <c r="E11238" s="95"/>
      <c r="F11238" s="95"/>
      <c r="G11238" s="95"/>
      <c r="H11238" s="95"/>
    </row>
    <row r="11239" spans="5:8" x14ac:dyDescent="0.2">
      <c r="E11239" s="95"/>
      <c r="F11239" s="95"/>
      <c r="G11239" s="95"/>
      <c r="H11239" s="95"/>
    </row>
    <row r="11240" spans="5:8" x14ac:dyDescent="0.2">
      <c r="E11240" s="95"/>
      <c r="F11240" s="95"/>
      <c r="G11240" s="95"/>
      <c r="H11240" s="95"/>
    </row>
    <row r="11241" spans="5:8" x14ac:dyDescent="0.2">
      <c r="E11241" s="95"/>
      <c r="F11241" s="95"/>
      <c r="G11241" s="95"/>
      <c r="H11241" s="95"/>
    </row>
    <row r="11242" spans="5:8" x14ac:dyDescent="0.2">
      <c r="E11242" s="95"/>
      <c r="F11242" s="95"/>
      <c r="G11242" s="95"/>
      <c r="H11242" s="95"/>
    </row>
    <row r="11243" spans="5:8" x14ac:dyDescent="0.2">
      <c r="E11243" s="95"/>
      <c r="F11243" s="95"/>
      <c r="G11243" s="95"/>
      <c r="H11243" s="95"/>
    </row>
    <row r="11244" spans="5:8" x14ac:dyDescent="0.2">
      <c r="E11244" s="95"/>
      <c r="F11244" s="95"/>
      <c r="G11244" s="95"/>
      <c r="H11244" s="95"/>
    </row>
    <row r="11245" spans="5:8" x14ac:dyDescent="0.2">
      <c r="E11245" s="95"/>
      <c r="F11245" s="95"/>
      <c r="G11245" s="95"/>
      <c r="H11245" s="95"/>
    </row>
    <row r="11246" spans="5:8" x14ac:dyDescent="0.2">
      <c r="E11246" s="95"/>
      <c r="F11246" s="95"/>
      <c r="G11246" s="95"/>
      <c r="H11246" s="95"/>
    </row>
    <row r="11247" spans="5:8" x14ac:dyDescent="0.2">
      <c r="E11247" s="95"/>
      <c r="F11247" s="95"/>
      <c r="G11247" s="95"/>
      <c r="H11247" s="95"/>
    </row>
    <row r="11248" spans="5:8" x14ac:dyDescent="0.2">
      <c r="E11248" s="95"/>
      <c r="F11248" s="95"/>
      <c r="G11248" s="95"/>
      <c r="H11248" s="95"/>
    </row>
    <row r="11249" spans="5:8" x14ac:dyDescent="0.2">
      <c r="E11249" s="95"/>
      <c r="F11249" s="95"/>
      <c r="G11249" s="95"/>
      <c r="H11249" s="95"/>
    </row>
    <row r="11250" spans="5:8" x14ac:dyDescent="0.2">
      <c r="E11250" s="95"/>
      <c r="F11250" s="95"/>
      <c r="G11250" s="95"/>
      <c r="H11250" s="95"/>
    </row>
    <row r="11251" spans="5:8" x14ac:dyDescent="0.2">
      <c r="E11251" s="95"/>
      <c r="F11251" s="95"/>
      <c r="G11251" s="95"/>
      <c r="H11251" s="95"/>
    </row>
    <row r="11252" spans="5:8" x14ac:dyDescent="0.2">
      <c r="E11252" s="95"/>
      <c r="F11252" s="95"/>
      <c r="G11252" s="95"/>
      <c r="H11252" s="95"/>
    </row>
    <row r="11253" spans="5:8" x14ac:dyDescent="0.2">
      <c r="E11253" s="95"/>
      <c r="F11253" s="95"/>
      <c r="G11253" s="95"/>
      <c r="H11253" s="95"/>
    </row>
    <row r="11254" spans="5:8" x14ac:dyDescent="0.2">
      <c r="E11254" s="95"/>
      <c r="F11254" s="95"/>
      <c r="G11254" s="95"/>
      <c r="H11254" s="95"/>
    </row>
    <row r="11255" spans="5:8" x14ac:dyDescent="0.2">
      <c r="E11255" s="95"/>
      <c r="F11255" s="95"/>
      <c r="G11255" s="95"/>
      <c r="H11255" s="95"/>
    </row>
    <row r="11256" spans="5:8" x14ac:dyDescent="0.2">
      <c r="E11256" s="95"/>
      <c r="F11256" s="95"/>
      <c r="G11256" s="95"/>
      <c r="H11256" s="95"/>
    </row>
    <row r="11257" spans="5:8" x14ac:dyDescent="0.2">
      <c r="E11257" s="95"/>
      <c r="F11257" s="95"/>
      <c r="G11257" s="95"/>
      <c r="H11257" s="95"/>
    </row>
    <row r="11258" spans="5:8" x14ac:dyDescent="0.2">
      <c r="E11258" s="95"/>
      <c r="F11258" s="95"/>
      <c r="G11258" s="95"/>
      <c r="H11258" s="95"/>
    </row>
    <row r="11259" spans="5:8" x14ac:dyDescent="0.2">
      <c r="E11259" s="95"/>
      <c r="F11259" s="95"/>
      <c r="G11259" s="95"/>
      <c r="H11259" s="95"/>
    </row>
    <row r="11260" spans="5:8" x14ac:dyDescent="0.2">
      <c r="E11260" s="95"/>
      <c r="F11260" s="95"/>
      <c r="G11260" s="95"/>
      <c r="H11260" s="95"/>
    </row>
    <row r="11261" spans="5:8" x14ac:dyDescent="0.2">
      <c r="E11261" s="95"/>
      <c r="F11261" s="95"/>
      <c r="G11261" s="95"/>
      <c r="H11261" s="95"/>
    </row>
    <row r="11262" spans="5:8" x14ac:dyDescent="0.2">
      <c r="E11262" s="95"/>
      <c r="F11262" s="95"/>
      <c r="G11262" s="95"/>
      <c r="H11262" s="95"/>
    </row>
    <row r="11263" spans="5:8" x14ac:dyDescent="0.2">
      <c r="E11263" s="95"/>
      <c r="F11263" s="95"/>
      <c r="G11263" s="95"/>
      <c r="H11263" s="95"/>
    </row>
    <row r="11264" spans="5:8" x14ac:dyDescent="0.2">
      <c r="E11264" s="95"/>
      <c r="F11264" s="95"/>
      <c r="G11264" s="95"/>
      <c r="H11264" s="95"/>
    </row>
    <row r="11265" spans="5:8" x14ac:dyDescent="0.2">
      <c r="E11265" s="95"/>
      <c r="F11265" s="95"/>
      <c r="G11265" s="95"/>
      <c r="H11265" s="95"/>
    </row>
    <row r="11266" spans="5:8" x14ac:dyDescent="0.2">
      <c r="E11266" s="95"/>
      <c r="F11266" s="95"/>
      <c r="G11266" s="95"/>
      <c r="H11266" s="95"/>
    </row>
    <row r="11267" spans="5:8" x14ac:dyDescent="0.2">
      <c r="E11267" s="95"/>
      <c r="F11267" s="95"/>
      <c r="G11267" s="95"/>
      <c r="H11267" s="95"/>
    </row>
    <row r="11268" spans="5:8" x14ac:dyDescent="0.2">
      <c r="E11268" s="95"/>
      <c r="F11268" s="95"/>
      <c r="G11268" s="95"/>
      <c r="H11268" s="95"/>
    </row>
    <row r="11269" spans="5:8" x14ac:dyDescent="0.2">
      <c r="E11269" s="95"/>
      <c r="F11269" s="95"/>
      <c r="G11269" s="95"/>
      <c r="H11269" s="95"/>
    </row>
    <row r="11270" spans="5:8" x14ac:dyDescent="0.2">
      <c r="E11270" s="95"/>
      <c r="F11270" s="95"/>
      <c r="G11270" s="95"/>
      <c r="H11270" s="95"/>
    </row>
    <row r="11271" spans="5:8" x14ac:dyDescent="0.2">
      <c r="E11271" s="95"/>
      <c r="F11271" s="95"/>
      <c r="G11271" s="95"/>
      <c r="H11271" s="95"/>
    </row>
    <row r="11272" spans="5:8" x14ac:dyDescent="0.2">
      <c r="E11272" s="95"/>
      <c r="F11272" s="95"/>
      <c r="G11272" s="95"/>
      <c r="H11272" s="95"/>
    </row>
    <row r="11273" spans="5:8" x14ac:dyDescent="0.2">
      <c r="E11273" s="95"/>
      <c r="F11273" s="95"/>
      <c r="G11273" s="95"/>
      <c r="H11273" s="95"/>
    </row>
    <row r="11274" spans="5:8" x14ac:dyDescent="0.2">
      <c r="E11274" s="95"/>
      <c r="F11274" s="95"/>
      <c r="G11274" s="95"/>
      <c r="H11274" s="95"/>
    </row>
    <row r="11275" spans="5:8" x14ac:dyDescent="0.2">
      <c r="E11275" s="95"/>
      <c r="F11275" s="95"/>
      <c r="G11275" s="95"/>
      <c r="H11275" s="95"/>
    </row>
    <row r="11276" spans="5:8" x14ac:dyDescent="0.2">
      <c r="E11276" s="95"/>
      <c r="F11276" s="95"/>
      <c r="G11276" s="95"/>
      <c r="H11276" s="95"/>
    </row>
    <row r="11277" spans="5:8" x14ac:dyDescent="0.2">
      <c r="E11277" s="95"/>
      <c r="F11277" s="95"/>
      <c r="G11277" s="95"/>
      <c r="H11277" s="95"/>
    </row>
    <row r="11278" spans="5:8" x14ac:dyDescent="0.2">
      <c r="E11278" s="95"/>
      <c r="F11278" s="95"/>
      <c r="G11278" s="95"/>
      <c r="H11278" s="95"/>
    </row>
    <row r="11279" spans="5:8" x14ac:dyDescent="0.2">
      <c r="E11279" s="95"/>
      <c r="F11279" s="95"/>
      <c r="G11279" s="95"/>
      <c r="H11279" s="95"/>
    </row>
    <row r="11280" spans="5:8" x14ac:dyDescent="0.2">
      <c r="E11280" s="95"/>
      <c r="F11280" s="95"/>
      <c r="G11280" s="95"/>
      <c r="H11280" s="95"/>
    </row>
    <row r="11281" spans="5:8" x14ac:dyDescent="0.2">
      <c r="E11281" s="95"/>
      <c r="F11281" s="95"/>
      <c r="G11281" s="95"/>
      <c r="H11281" s="95"/>
    </row>
    <row r="11282" spans="5:8" x14ac:dyDescent="0.2">
      <c r="E11282" s="95"/>
      <c r="F11282" s="95"/>
      <c r="G11282" s="95"/>
      <c r="H11282" s="95"/>
    </row>
    <row r="11283" spans="5:8" x14ac:dyDescent="0.2">
      <c r="E11283" s="95"/>
      <c r="F11283" s="95"/>
      <c r="G11283" s="95"/>
      <c r="H11283" s="95"/>
    </row>
    <row r="11284" spans="5:8" x14ac:dyDescent="0.2">
      <c r="E11284" s="95"/>
      <c r="F11284" s="95"/>
      <c r="G11284" s="95"/>
      <c r="H11284" s="95"/>
    </row>
    <row r="11285" spans="5:8" x14ac:dyDescent="0.2">
      <c r="E11285" s="95"/>
      <c r="F11285" s="95"/>
      <c r="G11285" s="95"/>
      <c r="H11285" s="95"/>
    </row>
    <row r="11286" spans="5:8" x14ac:dyDescent="0.2">
      <c r="E11286" s="95"/>
      <c r="F11286" s="95"/>
      <c r="G11286" s="95"/>
      <c r="H11286" s="95"/>
    </row>
    <row r="11287" spans="5:8" x14ac:dyDescent="0.2">
      <c r="E11287" s="95"/>
      <c r="F11287" s="95"/>
      <c r="G11287" s="95"/>
      <c r="H11287" s="95"/>
    </row>
    <row r="11288" spans="5:8" x14ac:dyDescent="0.2">
      <c r="E11288" s="95"/>
      <c r="F11288" s="95"/>
      <c r="G11288" s="95"/>
      <c r="H11288" s="95"/>
    </row>
    <row r="11289" spans="5:8" x14ac:dyDescent="0.2">
      <c r="E11289" s="95"/>
      <c r="F11289" s="95"/>
      <c r="G11289" s="95"/>
      <c r="H11289" s="95"/>
    </row>
    <row r="11290" spans="5:8" x14ac:dyDescent="0.2">
      <c r="E11290" s="95"/>
      <c r="F11290" s="95"/>
      <c r="G11290" s="95"/>
      <c r="H11290" s="95"/>
    </row>
    <row r="11291" spans="5:8" x14ac:dyDescent="0.2">
      <c r="E11291" s="95"/>
      <c r="F11291" s="95"/>
      <c r="G11291" s="95"/>
      <c r="H11291" s="95"/>
    </row>
    <row r="11292" spans="5:8" x14ac:dyDescent="0.2">
      <c r="E11292" s="95"/>
      <c r="F11292" s="95"/>
      <c r="G11292" s="95"/>
      <c r="H11292" s="95"/>
    </row>
    <row r="11293" spans="5:8" x14ac:dyDescent="0.2">
      <c r="E11293" s="95"/>
      <c r="F11293" s="95"/>
      <c r="G11293" s="95"/>
      <c r="H11293" s="95"/>
    </row>
    <row r="11294" spans="5:8" x14ac:dyDescent="0.2">
      <c r="E11294" s="95"/>
      <c r="F11294" s="95"/>
      <c r="G11294" s="95"/>
      <c r="H11294" s="95"/>
    </row>
    <row r="11295" spans="5:8" x14ac:dyDescent="0.2">
      <c r="E11295" s="95"/>
      <c r="F11295" s="95"/>
      <c r="G11295" s="95"/>
      <c r="H11295" s="95"/>
    </row>
    <row r="11296" spans="5:8" x14ac:dyDescent="0.2">
      <c r="E11296" s="95"/>
      <c r="F11296" s="95"/>
      <c r="G11296" s="95"/>
      <c r="H11296" s="95"/>
    </row>
    <row r="11297" spans="5:8" x14ac:dyDescent="0.2">
      <c r="E11297" s="95"/>
      <c r="F11297" s="95"/>
      <c r="G11297" s="95"/>
      <c r="H11297" s="95"/>
    </row>
    <row r="11298" spans="5:8" x14ac:dyDescent="0.2">
      <c r="E11298" s="95"/>
      <c r="F11298" s="95"/>
      <c r="G11298" s="95"/>
      <c r="H11298" s="95"/>
    </row>
    <row r="11299" spans="5:8" x14ac:dyDescent="0.2">
      <c r="E11299" s="95"/>
      <c r="F11299" s="95"/>
      <c r="G11299" s="95"/>
      <c r="H11299" s="95"/>
    </row>
    <row r="11300" spans="5:8" x14ac:dyDescent="0.2">
      <c r="E11300" s="95"/>
      <c r="F11300" s="95"/>
      <c r="G11300" s="95"/>
      <c r="H11300" s="95"/>
    </row>
    <row r="11301" spans="5:8" x14ac:dyDescent="0.2">
      <c r="E11301" s="95"/>
      <c r="F11301" s="95"/>
      <c r="G11301" s="95"/>
      <c r="H11301" s="95"/>
    </row>
    <row r="11302" spans="5:8" x14ac:dyDescent="0.2">
      <c r="E11302" s="95"/>
      <c r="F11302" s="95"/>
      <c r="G11302" s="95"/>
      <c r="H11302" s="95"/>
    </row>
    <row r="11303" spans="5:8" x14ac:dyDescent="0.2">
      <c r="E11303" s="95"/>
      <c r="F11303" s="95"/>
      <c r="G11303" s="95"/>
      <c r="H11303" s="95"/>
    </row>
    <row r="11304" spans="5:8" x14ac:dyDescent="0.2">
      <c r="E11304" s="95"/>
      <c r="F11304" s="95"/>
      <c r="G11304" s="95"/>
      <c r="H11304" s="95"/>
    </row>
    <row r="11305" spans="5:8" x14ac:dyDescent="0.2">
      <c r="E11305" s="95"/>
      <c r="F11305" s="95"/>
      <c r="G11305" s="95"/>
      <c r="H11305" s="95"/>
    </row>
    <row r="11306" spans="5:8" x14ac:dyDescent="0.2">
      <c r="E11306" s="95"/>
      <c r="F11306" s="95"/>
      <c r="G11306" s="95"/>
      <c r="H11306" s="95"/>
    </row>
    <row r="11307" spans="5:8" x14ac:dyDescent="0.2">
      <c r="E11307" s="95"/>
      <c r="F11307" s="95"/>
      <c r="G11307" s="95"/>
      <c r="H11307" s="95"/>
    </row>
    <row r="11308" spans="5:8" x14ac:dyDescent="0.2">
      <c r="E11308" s="95"/>
      <c r="F11308" s="95"/>
      <c r="G11308" s="95"/>
      <c r="H11308" s="95"/>
    </row>
    <row r="11309" spans="5:8" x14ac:dyDescent="0.2">
      <c r="E11309" s="95"/>
      <c r="F11309" s="95"/>
      <c r="G11309" s="95"/>
      <c r="H11309" s="95"/>
    </row>
    <row r="11310" spans="5:8" x14ac:dyDescent="0.2">
      <c r="E11310" s="95"/>
      <c r="F11310" s="95"/>
      <c r="G11310" s="95"/>
      <c r="H11310" s="95"/>
    </row>
    <row r="11311" spans="5:8" x14ac:dyDescent="0.2">
      <c r="E11311" s="95"/>
      <c r="F11311" s="95"/>
      <c r="G11311" s="95"/>
      <c r="H11311" s="95"/>
    </row>
    <row r="11312" spans="5:8" x14ac:dyDescent="0.2">
      <c r="E11312" s="95"/>
      <c r="F11312" s="95"/>
      <c r="G11312" s="95"/>
      <c r="H11312" s="95"/>
    </row>
    <row r="11313" spans="5:8" x14ac:dyDescent="0.2">
      <c r="E11313" s="95"/>
      <c r="F11313" s="95"/>
      <c r="G11313" s="95"/>
      <c r="H11313" s="95"/>
    </row>
    <row r="11314" spans="5:8" x14ac:dyDescent="0.2">
      <c r="E11314" s="95"/>
      <c r="F11314" s="95"/>
      <c r="G11314" s="95"/>
      <c r="H11314" s="95"/>
    </row>
    <row r="11315" spans="5:8" x14ac:dyDescent="0.2">
      <c r="E11315" s="95"/>
      <c r="F11315" s="95"/>
      <c r="G11315" s="95"/>
      <c r="H11315" s="95"/>
    </row>
    <row r="11316" spans="5:8" x14ac:dyDescent="0.2">
      <c r="E11316" s="95"/>
      <c r="F11316" s="95"/>
      <c r="G11316" s="95"/>
      <c r="H11316" s="95"/>
    </row>
    <row r="11317" spans="5:8" x14ac:dyDescent="0.2">
      <c r="E11317" s="95"/>
      <c r="F11317" s="95"/>
      <c r="G11317" s="95"/>
      <c r="H11317" s="95"/>
    </row>
    <row r="11318" spans="5:8" x14ac:dyDescent="0.2">
      <c r="E11318" s="95"/>
      <c r="F11318" s="95"/>
      <c r="G11318" s="95"/>
      <c r="H11318" s="95"/>
    </row>
    <row r="11319" spans="5:8" x14ac:dyDescent="0.2">
      <c r="E11319" s="95"/>
      <c r="F11319" s="95"/>
      <c r="G11319" s="95"/>
      <c r="H11319" s="95"/>
    </row>
    <row r="11320" spans="5:8" x14ac:dyDescent="0.2">
      <c r="E11320" s="95"/>
      <c r="F11320" s="95"/>
      <c r="G11320" s="95"/>
      <c r="H11320" s="95"/>
    </row>
    <row r="11321" spans="5:8" x14ac:dyDescent="0.2">
      <c r="E11321" s="95"/>
      <c r="F11321" s="95"/>
      <c r="G11321" s="95"/>
      <c r="H11321" s="95"/>
    </row>
    <row r="11322" spans="5:8" x14ac:dyDescent="0.2">
      <c r="E11322" s="95"/>
      <c r="F11322" s="95"/>
      <c r="G11322" s="95"/>
      <c r="H11322" s="95"/>
    </row>
    <row r="11323" spans="5:8" x14ac:dyDescent="0.2">
      <c r="E11323" s="95"/>
      <c r="F11323" s="95"/>
      <c r="G11323" s="95"/>
      <c r="H11323" s="95"/>
    </row>
    <row r="11324" spans="5:8" x14ac:dyDescent="0.2">
      <c r="E11324" s="95"/>
      <c r="F11324" s="95"/>
      <c r="G11324" s="95"/>
      <c r="H11324" s="95"/>
    </row>
    <row r="11325" spans="5:8" x14ac:dyDescent="0.2">
      <c r="E11325" s="95"/>
      <c r="F11325" s="95"/>
      <c r="G11325" s="95"/>
      <c r="H11325" s="95"/>
    </row>
    <row r="11326" spans="5:8" x14ac:dyDescent="0.2">
      <c r="E11326" s="95"/>
      <c r="F11326" s="95"/>
      <c r="G11326" s="95"/>
      <c r="H11326" s="95"/>
    </row>
    <row r="11327" spans="5:8" x14ac:dyDescent="0.2">
      <c r="E11327" s="95"/>
      <c r="F11327" s="95"/>
      <c r="G11327" s="95"/>
      <c r="H11327" s="95"/>
    </row>
    <row r="11328" spans="5:8" x14ac:dyDescent="0.2">
      <c r="E11328" s="95"/>
      <c r="F11328" s="95"/>
      <c r="G11328" s="95"/>
      <c r="H11328" s="95"/>
    </row>
    <row r="11329" spans="5:8" x14ac:dyDescent="0.2">
      <c r="E11329" s="95"/>
      <c r="F11329" s="95"/>
      <c r="G11329" s="95"/>
      <c r="H11329" s="95"/>
    </row>
    <row r="11330" spans="5:8" x14ac:dyDescent="0.2">
      <c r="E11330" s="95"/>
      <c r="F11330" s="95"/>
      <c r="G11330" s="95"/>
      <c r="H11330" s="95"/>
    </row>
    <row r="11331" spans="5:8" x14ac:dyDescent="0.2">
      <c r="E11331" s="95"/>
      <c r="F11331" s="95"/>
      <c r="G11331" s="95"/>
      <c r="H11331" s="95"/>
    </row>
    <row r="11332" spans="5:8" x14ac:dyDescent="0.2">
      <c r="E11332" s="95"/>
      <c r="F11332" s="95"/>
      <c r="G11332" s="95"/>
      <c r="H11332" s="95"/>
    </row>
    <row r="11333" spans="5:8" x14ac:dyDescent="0.2">
      <c r="E11333" s="95"/>
      <c r="F11333" s="95"/>
      <c r="G11333" s="95"/>
      <c r="H11333" s="95"/>
    </row>
    <row r="11334" spans="5:8" x14ac:dyDescent="0.2">
      <c r="E11334" s="95"/>
      <c r="F11334" s="95"/>
      <c r="G11334" s="95"/>
      <c r="H11334" s="95"/>
    </row>
    <row r="11335" spans="5:8" x14ac:dyDescent="0.2">
      <c r="E11335" s="95"/>
      <c r="F11335" s="95"/>
      <c r="G11335" s="95"/>
      <c r="H11335" s="95"/>
    </row>
    <row r="11336" spans="5:8" x14ac:dyDescent="0.2">
      <c r="E11336" s="95"/>
      <c r="F11336" s="95"/>
      <c r="G11336" s="95"/>
      <c r="H11336" s="95"/>
    </row>
    <row r="11337" spans="5:8" x14ac:dyDescent="0.2">
      <c r="E11337" s="95"/>
      <c r="F11337" s="95"/>
      <c r="G11337" s="95"/>
      <c r="H11337" s="95"/>
    </row>
    <row r="11338" spans="5:8" x14ac:dyDescent="0.2">
      <c r="E11338" s="95"/>
      <c r="F11338" s="95"/>
      <c r="G11338" s="95"/>
      <c r="H11338" s="95"/>
    </row>
    <row r="11339" spans="5:8" x14ac:dyDescent="0.2">
      <c r="E11339" s="95"/>
      <c r="F11339" s="95"/>
      <c r="G11339" s="95"/>
      <c r="H11339" s="95"/>
    </row>
    <row r="11340" spans="5:8" x14ac:dyDescent="0.2">
      <c r="E11340" s="95"/>
      <c r="F11340" s="95"/>
      <c r="G11340" s="95"/>
      <c r="H11340" s="95"/>
    </row>
    <row r="11341" spans="5:8" x14ac:dyDescent="0.2">
      <c r="E11341" s="95"/>
      <c r="F11341" s="95"/>
      <c r="G11341" s="95"/>
      <c r="H11341" s="95"/>
    </row>
    <row r="11342" spans="5:8" x14ac:dyDescent="0.2">
      <c r="E11342" s="95"/>
      <c r="F11342" s="95"/>
      <c r="G11342" s="95"/>
      <c r="H11342" s="95"/>
    </row>
    <row r="11343" spans="5:8" x14ac:dyDescent="0.2">
      <c r="E11343" s="95"/>
      <c r="F11343" s="95"/>
      <c r="G11343" s="95"/>
      <c r="H11343" s="95"/>
    </row>
    <row r="11344" spans="5:8" x14ac:dyDescent="0.2">
      <c r="E11344" s="95"/>
      <c r="F11344" s="95"/>
      <c r="G11344" s="95"/>
      <c r="H11344" s="95"/>
    </row>
    <row r="11345" spans="5:8" x14ac:dyDescent="0.2">
      <c r="E11345" s="95"/>
      <c r="F11345" s="95"/>
      <c r="G11345" s="95"/>
      <c r="H11345" s="95"/>
    </row>
    <row r="11346" spans="5:8" x14ac:dyDescent="0.2">
      <c r="E11346" s="95"/>
      <c r="F11346" s="95"/>
      <c r="G11346" s="95"/>
      <c r="H11346" s="95"/>
    </row>
    <row r="11347" spans="5:8" x14ac:dyDescent="0.2">
      <c r="E11347" s="95"/>
      <c r="F11347" s="95"/>
      <c r="G11347" s="95"/>
      <c r="H11347" s="95"/>
    </row>
    <row r="11348" spans="5:8" x14ac:dyDescent="0.2">
      <c r="E11348" s="95"/>
      <c r="F11348" s="95"/>
      <c r="G11348" s="95"/>
      <c r="H11348" s="95"/>
    </row>
    <row r="11349" spans="5:8" x14ac:dyDescent="0.2">
      <c r="E11349" s="95"/>
      <c r="F11349" s="95"/>
      <c r="G11349" s="95"/>
      <c r="H11349" s="95"/>
    </row>
    <row r="11350" spans="5:8" x14ac:dyDescent="0.2">
      <c r="E11350" s="95"/>
      <c r="F11350" s="95"/>
      <c r="G11350" s="95"/>
      <c r="H11350" s="95"/>
    </row>
    <row r="11351" spans="5:8" x14ac:dyDescent="0.2">
      <c r="E11351" s="95"/>
      <c r="F11351" s="95"/>
      <c r="G11351" s="95"/>
      <c r="H11351" s="95"/>
    </row>
    <row r="11352" spans="5:8" x14ac:dyDescent="0.2">
      <c r="E11352" s="95"/>
      <c r="F11352" s="95"/>
      <c r="G11352" s="95"/>
      <c r="H11352" s="95"/>
    </row>
    <row r="11353" spans="5:8" x14ac:dyDescent="0.2">
      <c r="E11353" s="95"/>
      <c r="F11353" s="95"/>
      <c r="G11353" s="95"/>
      <c r="H11353" s="95"/>
    </row>
    <row r="11354" spans="5:8" x14ac:dyDescent="0.2">
      <c r="E11354" s="95"/>
      <c r="F11354" s="95"/>
      <c r="G11354" s="95"/>
      <c r="H11354" s="95"/>
    </row>
    <row r="11355" spans="5:8" x14ac:dyDescent="0.2">
      <c r="E11355" s="95"/>
      <c r="F11355" s="95"/>
      <c r="G11355" s="95"/>
      <c r="H11355" s="95"/>
    </row>
    <row r="11356" spans="5:8" x14ac:dyDescent="0.2">
      <c r="E11356" s="95"/>
      <c r="F11356" s="95"/>
      <c r="G11356" s="95"/>
      <c r="H11356" s="95"/>
    </row>
    <row r="11357" spans="5:8" x14ac:dyDescent="0.2">
      <c r="E11357" s="95"/>
      <c r="F11357" s="95"/>
      <c r="G11357" s="95"/>
      <c r="H11357" s="95"/>
    </row>
    <row r="11358" spans="5:8" x14ac:dyDescent="0.2">
      <c r="E11358" s="95"/>
      <c r="F11358" s="95"/>
      <c r="G11358" s="95"/>
      <c r="H11358" s="95"/>
    </row>
    <row r="11359" spans="5:8" x14ac:dyDescent="0.2">
      <c r="E11359" s="95"/>
      <c r="F11359" s="95"/>
      <c r="G11359" s="95"/>
      <c r="H11359" s="95"/>
    </row>
    <row r="11360" spans="5:8" x14ac:dyDescent="0.2">
      <c r="E11360" s="95"/>
      <c r="F11360" s="95"/>
      <c r="G11360" s="95"/>
      <c r="H11360" s="95"/>
    </row>
    <row r="11361" spans="5:8" x14ac:dyDescent="0.2">
      <c r="E11361" s="95"/>
      <c r="F11361" s="95"/>
      <c r="G11361" s="95"/>
      <c r="H11361" s="95"/>
    </row>
    <row r="11362" spans="5:8" x14ac:dyDescent="0.2">
      <c r="E11362" s="95"/>
      <c r="F11362" s="95"/>
      <c r="G11362" s="95"/>
      <c r="H11362" s="95"/>
    </row>
    <row r="11363" spans="5:8" x14ac:dyDescent="0.2">
      <c r="E11363" s="95"/>
      <c r="F11363" s="95"/>
      <c r="G11363" s="95"/>
      <c r="H11363" s="95"/>
    </row>
    <row r="11364" spans="5:8" x14ac:dyDescent="0.2">
      <c r="E11364" s="95"/>
      <c r="F11364" s="95"/>
      <c r="G11364" s="95"/>
      <c r="H11364" s="95"/>
    </row>
    <row r="11365" spans="5:8" x14ac:dyDescent="0.2">
      <c r="E11365" s="95"/>
      <c r="F11365" s="95"/>
      <c r="G11365" s="95"/>
      <c r="H11365" s="95"/>
    </row>
    <row r="11366" spans="5:8" x14ac:dyDescent="0.2">
      <c r="E11366" s="95"/>
      <c r="F11366" s="95"/>
      <c r="G11366" s="95"/>
      <c r="H11366" s="95"/>
    </row>
    <row r="11367" spans="5:8" x14ac:dyDescent="0.2">
      <c r="E11367" s="95"/>
      <c r="F11367" s="95"/>
      <c r="G11367" s="95"/>
      <c r="H11367" s="95"/>
    </row>
    <row r="11368" spans="5:8" x14ac:dyDescent="0.2">
      <c r="E11368" s="95"/>
      <c r="F11368" s="95"/>
      <c r="G11368" s="95"/>
      <c r="H11368" s="95"/>
    </row>
    <row r="11369" spans="5:8" x14ac:dyDescent="0.2">
      <c r="E11369" s="95"/>
      <c r="F11369" s="95"/>
      <c r="G11369" s="95"/>
      <c r="H11369" s="95"/>
    </row>
    <row r="11370" spans="5:8" x14ac:dyDescent="0.2">
      <c r="E11370" s="95"/>
      <c r="F11370" s="95"/>
      <c r="G11370" s="95"/>
      <c r="H11370" s="95"/>
    </row>
    <row r="11371" spans="5:8" x14ac:dyDescent="0.2">
      <c r="E11371" s="95"/>
      <c r="F11371" s="95"/>
      <c r="G11371" s="95"/>
      <c r="H11371" s="95"/>
    </row>
    <row r="11372" spans="5:8" x14ac:dyDescent="0.2">
      <c r="E11372" s="95"/>
      <c r="F11372" s="95"/>
      <c r="G11372" s="95"/>
      <c r="H11372" s="95"/>
    </row>
    <row r="11373" spans="5:8" x14ac:dyDescent="0.2">
      <c r="E11373" s="95"/>
      <c r="F11373" s="95"/>
      <c r="G11373" s="95"/>
      <c r="H11373" s="95"/>
    </row>
    <row r="11374" spans="5:8" x14ac:dyDescent="0.2">
      <c r="E11374" s="95"/>
      <c r="F11374" s="95"/>
      <c r="G11374" s="95"/>
      <c r="H11374" s="95"/>
    </row>
    <row r="11375" spans="5:8" x14ac:dyDescent="0.2">
      <c r="E11375" s="95"/>
      <c r="F11375" s="95"/>
      <c r="G11375" s="95"/>
      <c r="H11375" s="95"/>
    </row>
    <row r="11376" spans="5:8" x14ac:dyDescent="0.2">
      <c r="E11376" s="95"/>
      <c r="F11376" s="95"/>
      <c r="G11376" s="95"/>
      <c r="H11376" s="95"/>
    </row>
    <row r="11377" spans="5:8" x14ac:dyDescent="0.2">
      <c r="E11377" s="95"/>
      <c r="F11377" s="95"/>
      <c r="G11377" s="95"/>
      <c r="H11377" s="95"/>
    </row>
    <row r="11378" spans="5:8" x14ac:dyDescent="0.2">
      <c r="E11378" s="95"/>
      <c r="F11378" s="95"/>
      <c r="G11378" s="95"/>
      <c r="H11378" s="95"/>
    </row>
    <row r="11379" spans="5:8" x14ac:dyDescent="0.2">
      <c r="E11379" s="95"/>
      <c r="F11379" s="95"/>
      <c r="G11379" s="95"/>
      <c r="H11379" s="95"/>
    </row>
    <row r="11380" spans="5:8" x14ac:dyDescent="0.2">
      <c r="E11380" s="95"/>
      <c r="F11380" s="95"/>
      <c r="G11380" s="95"/>
      <c r="H11380" s="95"/>
    </row>
    <row r="11381" spans="5:8" x14ac:dyDescent="0.2">
      <c r="E11381" s="95"/>
      <c r="F11381" s="95"/>
      <c r="G11381" s="95"/>
      <c r="H11381" s="95"/>
    </row>
    <row r="11382" spans="5:8" x14ac:dyDescent="0.2">
      <c r="E11382" s="95"/>
      <c r="F11382" s="95"/>
      <c r="G11382" s="95"/>
      <c r="H11382" s="95"/>
    </row>
    <row r="11383" spans="5:8" x14ac:dyDescent="0.2">
      <c r="E11383" s="95"/>
      <c r="F11383" s="95"/>
      <c r="G11383" s="95"/>
      <c r="H11383" s="95"/>
    </row>
    <row r="11384" spans="5:8" x14ac:dyDescent="0.2">
      <c r="E11384" s="95"/>
      <c r="F11384" s="95"/>
      <c r="G11384" s="95"/>
      <c r="H11384" s="95"/>
    </row>
    <row r="11385" spans="5:8" x14ac:dyDescent="0.2">
      <c r="E11385" s="95"/>
      <c r="F11385" s="95"/>
      <c r="G11385" s="95"/>
      <c r="H11385" s="95"/>
    </row>
    <row r="11386" spans="5:8" x14ac:dyDescent="0.2">
      <c r="E11386" s="95"/>
      <c r="F11386" s="95"/>
      <c r="G11386" s="95"/>
      <c r="H11386" s="95"/>
    </row>
    <row r="11387" spans="5:8" x14ac:dyDescent="0.2">
      <c r="E11387" s="95"/>
      <c r="F11387" s="95"/>
      <c r="G11387" s="95"/>
      <c r="H11387" s="95"/>
    </row>
    <row r="11388" spans="5:8" x14ac:dyDescent="0.2">
      <c r="E11388" s="95"/>
      <c r="F11388" s="95"/>
      <c r="G11388" s="95"/>
      <c r="H11388" s="95"/>
    </row>
    <row r="11389" spans="5:8" x14ac:dyDescent="0.2">
      <c r="E11389" s="95"/>
      <c r="F11389" s="95"/>
      <c r="G11389" s="95"/>
      <c r="H11389" s="95"/>
    </row>
    <row r="11390" spans="5:8" x14ac:dyDescent="0.2">
      <c r="E11390" s="95"/>
      <c r="F11390" s="95"/>
      <c r="G11390" s="95"/>
      <c r="H11390" s="95"/>
    </row>
    <row r="11391" spans="5:8" x14ac:dyDescent="0.2">
      <c r="E11391" s="95"/>
      <c r="F11391" s="95"/>
      <c r="G11391" s="95"/>
      <c r="H11391" s="95"/>
    </row>
    <row r="11392" spans="5:8" x14ac:dyDescent="0.2">
      <c r="E11392" s="95"/>
      <c r="F11392" s="95"/>
      <c r="G11392" s="95"/>
      <c r="H11392" s="95"/>
    </row>
    <row r="11393" spans="5:8" x14ac:dyDescent="0.2">
      <c r="E11393" s="95"/>
      <c r="F11393" s="95"/>
      <c r="G11393" s="95"/>
      <c r="H11393" s="95"/>
    </row>
    <row r="11394" spans="5:8" x14ac:dyDescent="0.2">
      <c r="E11394" s="95"/>
      <c r="F11394" s="95"/>
      <c r="G11394" s="95"/>
      <c r="H11394" s="95"/>
    </row>
    <row r="11395" spans="5:8" x14ac:dyDescent="0.2">
      <c r="E11395" s="95"/>
      <c r="F11395" s="95"/>
      <c r="G11395" s="95"/>
      <c r="H11395" s="95"/>
    </row>
    <row r="11396" spans="5:8" x14ac:dyDescent="0.2">
      <c r="E11396" s="95"/>
      <c r="F11396" s="95"/>
      <c r="G11396" s="95"/>
      <c r="H11396" s="95"/>
    </row>
    <row r="11397" spans="5:8" x14ac:dyDescent="0.2">
      <c r="E11397" s="95"/>
      <c r="F11397" s="95"/>
      <c r="G11397" s="95"/>
      <c r="H11397" s="95"/>
    </row>
    <row r="11398" spans="5:8" x14ac:dyDescent="0.2">
      <c r="E11398" s="95"/>
      <c r="F11398" s="95"/>
      <c r="G11398" s="95"/>
      <c r="H11398" s="95"/>
    </row>
    <row r="11399" spans="5:8" x14ac:dyDescent="0.2">
      <c r="E11399" s="95"/>
      <c r="F11399" s="95"/>
      <c r="G11399" s="95"/>
      <c r="H11399" s="95"/>
    </row>
    <row r="11400" spans="5:8" x14ac:dyDescent="0.2">
      <c r="E11400" s="95"/>
      <c r="F11400" s="95"/>
      <c r="G11400" s="95"/>
      <c r="H11400" s="95"/>
    </row>
    <row r="11401" spans="5:8" x14ac:dyDescent="0.2">
      <c r="E11401" s="95"/>
      <c r="F11401" s="95"/>
      <c r="G11401" s="95"/>
      <c r="H11401" s="95"/>
    </row>
    <row r="11402" spans="5:8" x14ac:dyDescent="0.2">
      <c r="E11402" s="95"/>
      <c r="F11402" s="95"/>
      <c r="G11402" s="95"/>
      <c r="H11402" s="95"/>
    </row>
    <row r="11403" spans="5:8" x14ac:dyDescent="0.2">
      <c r="E11403" s="95"/>
      <c r="F11403" s="95"/>
      <c r="G11403" s="95"/>
      <c r="H11403" s="95"/>
    </row>
    <row r="11404" spans="5:8" x14ac:dyDescent="0.2">
      <c r="E11404" s="95"/>
      <c r="F11404" s="95"/>
      <c r="G11404" s="95"/>
      <c r="H11404" s="95"/>
    </row>
    <row r="11405" spans="5:8" x14ac:dyDescent="0.2">
      <c r="E11405" s="95"/>
      <c r="F11405" s="95"/>
      <c r="G11405" s="95"/>
      <c r="H11405" s="95"/>
    </row>
    <row r="11406" spans="5:8" x14ac:dyDescent="0.2">
      <c r="E11406" s="95"/>
      <c r="F11406" s="95"/>
      <c r="G11406" s="95"/>
      <c r="H11406" s="95"/>
    </row>
    <row r="11407" spans="5:8" x14ac:dyDescent="0.2">
      <c r="E11407" s="95"/>
      <c r="F11407" s="95"/>
      <c r="G11407" s="95"/>
      <c r="H11407" s="95"/>
    </row>
    <row r="11408" spans="5:8" x14ac:dyDescent="0.2">
      <c r="E11408" s="95"/>
      <c r="F11408" s="95"/>
      <c r="G11408" s="95"/>
      <c r="H11408" s="95"/>
    </row>
    <row r="11409" spans="5:8" x14ac:dyDescent="0.2">
      <c r="E11409" s="95"/>
      <c r="F11409" s="95"/>
      <c r="G11409" s="95"/>
      <c r="H11409" s="95"/>
    </row>
    <row r="11410" spans="5:8" x14ac:dyDescent="0.2">
      <c r="E11410" s="95"/>
      <c r="F11410" s="95"/>
      <c r="G11410" s="95"/>
      <c r="H11410" s="95"/>
    </row>
    <row r="11411" spans="5:8" x14ac:dyDescent="0.2">
      <c r="E11411" s="95"/>
      <c r="F11411" s="95"/>
      <c r="G11411" s="95"/>
      <c r="H11411" s="95"/>
    </row>
    <row r="11412" spans="5:8" x14ac:dyDescent="0.2">
      <c r="E11412" s="95"/>
      <c r="F11412" s="95"/>
      <c r="G11412" s="95"/>
      <c r="H11412" s="95"/>
    </row>
    <row r="11413" spans="5:8" x14ac:dyDescent="0.2">
      <c r="E11413" s="95"/>
      <c r="F11413" s="95"/>
      <c r="G11413" s="95"/>
      <c r="H11413" s="95"/>
    </row>
    <row r="11414" spans="5:8" x14ac:dyDescent="0.2">
      <c r="E11414" s="95"/>
      <c r="F11414" s="95"/>
      <c r="G11414" s="95"/>
      <c r="H11414" s="95"/>
    </row>
    <row r="11415" spans="5:8" x14ac:dyDescent="0.2">
      <c r="E11415" s="95"/>
      <c r="F11415" s="95"/>
      <c r="G11415" s="95"/>
      <c r="H11415" s="95"/>
    </row>
    <row r="11416" spans="5:8" x14ac:dyDescent="0.2">
      <c r="E11416" s="95"/>
      <c r="F11416" s="95"/>
      <c r="G11416" s="95"/>
      <c r="H11416" s="95"/>
    </row>
    <row r="11417" spans="5:8" x14ac:dyDescent="0.2">
      <c r="E11417" s="95"/>
      <c r="F11417" s="95"/>
      <c r="G11417" s="95"/>
      <c r="H11417" s="95"/>
    </row>
    <row r="11418" spans="5:8" x14ac:dyDescent="0.2">
      <c r="E11418" s="95"/>
      <c r="F11418" s="95"/>
      <c r="G11418" s="95"/>
      <c r="H11418" s="95"/>
    </row>
    <row r="11419" spans="5:8" x14ac:dyDescent="0.2">
      <c r="E11419" s="95"/>
      <c r="F11419" s="95"/>
      <c r="G11419" s="95"/>
      <c r="H11419" s="95"/>
    </row>
    <row r="11420" spans="5:8" x14ac:dyDescent="0.2">
      <c r="E11420" s="95"/>
      <c r="F11420" s="95"/>
      <c r="G11420" s="95"/>
      <c r="H11420" s="95"/>
    </row>
    <row r="11421" spans="5:8" x14ac:dyDescent="0.2">
      <c r="E11421" s="95"/>
      <c r="F11421" s="95"/>
      <c r="G11421" s="95"/>
      <c r="H11421" s="95"/>
    </row>
    <row r="11422" spans="5:8" x14ac:dyDescent="0.2">
      <c r="E11422" s="95"/>
      <c r="F11422" s="95"/>
      <c r="G11422" s="95"/>
      <c r="H11422" s="95"/>
    </row>
    <row r="11423" spans="5:8" x14ac:dyDescent="0.2">
      <c r="E11423" s="95"/>
      <c r="F11423" s="95"/>
      <c r="G11423" s="95"/>
      <c r="H11423" s="95"/>
    </row>
    <row r="11424" spans="5:8" x14ac:dyDescent="0.2">
      <c r="E11424" s="95"/>
      <c r="F11424" s="95"/>
      <c r="G11424" s="95"/>
      <c r="H11424" s="95"/>
    </row>
    <row r="11425" spans="5:8" x14ac:dyDescent="0.2">
      <c r="E11425" s="95"/>
      <c r="F11425" s="95"/>
      <c r="G11425" s="95"/>
      <c r="H11425" s="95"/>
    </row>
    <row r="11426" spans="5:8" x14ac:dyDescent="0.2">
      <c r="E11426" s="95"/>
      <c r="F11426" s="95"/>
      <c r="G11426" s="95"/>
      <c r="H11426" s="95"/>
    </row>
    <row r="11427" spans="5:8" x14ac:dyDescent="0.2">
      <c r="E11427" s="95"/>
      <c r="F11427" s="95"/>
      <c r="G11427" s="95"/>
      <c r="H11427" s="95"/>
    </row>
    <row r="11428" spans="5:8" x14ac:dyDescent="0.2">
      <c r="E11428" s="95"/>
      <c r="F11428" s="95"/>
      <c r="G11428" s="95"/>
      <c r="H11428" s="95"/>
    </row>
    <row r="11429" spans="5:8" x14ac:dyDescent="0.2">
      <c r="E11429" s="95"/>
      <c r="F11429" s="95"/>
      <c r="G11429" s="95"/>
      <c r="H11429" s="95"/>
    </row>
    <row r="11430" spans="5:8" x14ac:dyDescent="0.2">
      <c r="E11430" s="95"/>
      <c r="F11430" s="95"/>
      <c r="G11430" s="95"/>
      <c r="H11430" s="95"/>
    </row>
    <row r="11431" spans="5:8" x14ac:dyDescent="0.2">
      <c r="E11431" s="95"/>
      <c r="F11431" s="95"/>
      <c r="G11431" s="95"/>
      <c r="H11431" s="95"/>
    </row>
    <row r="11432" spans="5:8" x14ac:dyDescent="0.2">
      <c r="E11432" s="95"/>
      <c r="F11432" s="95"/>
      <c r="G11432" s="95"/>
      <c r="H11432" s="95"/>
    </row>
    <row r="11433" spans="5:8" x14ac:dyDescent="0.2">
      <c r="E11433" s="95"/>
      <c r="F11433" s="95"/>
      <c r="G11433" s="95"/>
      <c r="H11433" s="95"/>
    </row>
    <row r="11434" spans="5:8" x14ac:dyDescent="0.2">
      <c r="E11434" s="95"/>
      <c r="F11434" s="95"/>
      <c r="G11434" s="95"/>
      <c r="H11434" s="95"/>
    </row>
    <row r="11435" spans="5:8" x14ac:dyDescent="0.2">
      <c r="E11435" s="95"/>
      <c r="F11435" s="95"/>
      <c r="G11435" s="95"/>
      <c r="H11435" s="95"/>
    </row>
    <row r="11436" spans="5:8" x14ac:dyDescent="0.2">
      <c r="E11436" s="95"/>
      <c r="F11436" s="95"/>
      <c r="G11436" s="95"/>
      <c r="H11436" s="95"/>
    </row>
    <row r="11437" spans="5:8" x14ac:dyDescent="0.2">
      <c r="E11437" s="95"/>
      <c r="F11437" s="95"/>
      <c r="G11437" s="95"/>
      <c r="H11437" s="95"/>
    </row>
    <row r="11438" spans="5:8" x14ac:dyDescent="0.2">
      <c r="E11438" s="95"/>
      <c r="F11438" s="95"/>
      <c r="G11438" s="95"/>
      <c r="H11438" s="95"/>
    </row>
    <row r="11439" spans="5:8" x14ac:dyDescent="0.2">
      <c r="E11439" s="95"/>
      <c r="F11439" s="95"/>
      <c r="G11439" s="95"/>
      <c r="H11439" s="95"/>
    </row>
    <row r="11440" spans="5:8" x14ac:dyDescent="0.2">
      <c r="E11440" s="95"/>
      <c r="F11440" s="95"/>
      <c r="G11440" s="95"/>
      <c r="H11440" s="95"/>
    </row>
    <row r="11441" spans="5:8" x14ac:dyDescent="0.2">
      <c r="E11441" s="95"/>
      <c r="F11441" s="95"/>
      <c r="G11441" s="95"/>
      <c r="H11441" s="95"/>
    </row>
    <row r="11442" spans="5:8" x14ac:dyDescent="0.2">
      <c r="E11442" s="95"/>
      <c r="F11442" s="95"/>
      <c r="G11442" s="95"/>
      <c r="H11442" s="95"/>
    </row>
    <row r="11443" spans="5:8" x14ac:dyDescent="0.2">
      <c r="E11443" s="95"/>
      <c r="F11443" s="95"/>
      <c r="G11443" s="95"/>
      <c r="H11443" s="95"/>
    </row>
    <row r="11444" spans="5:8" x14ac:dyDescent="0.2">
      <c r="E11444" s="95"/>
      <c r="F11444" s="95"/>
      <c r="G11444" s="95"/>
      <c r="H11444" s="95"/>
    </row>
    <row r="11445" spans="5:8" x14ac:dyDescent="0.2">
      <c r="E11445" s="95"/>
      <c r="F11445" s="95"/>
      <c r="G11445" s="95"/>
      <c r="H11445" s="95"/>
    </row>
    <row r="11446" spans="5:8" x14ac:dyDescent="0.2">
      <c r="E11446" s="95"/>
      <c r="F11446" s="95"/>
      <c r="G11446" s="95"/>
      <c r="H11446" s="95"/>
    </row>
    <row r="11447" spans="5:8" x14ac:dyDescent="0.2">
      <c r="E11447" s="95"/>
      <c r="F11447" s="95"/>
      <c r="G11447" s="95"/>
      <c r="H11447" s="95"/>
    </row>
    <row r="11448" spans="5:8" x14ac:dyDescent="0.2">
      <c r="E11448" s="95"/>
      <c r="F11448" s="95"/>
      <c r="G11448" s="95"/>
      <c r="H11448" s="95"/>
    </row>
    <row r="11449" spans="5:8" x14ac:dyDescent="0.2">
      <c r="E11449" s="95"/>
      <c r="F11449" s="95"/>
      <c r="G11449" s="95"/>
      <c r="H11449" s="95"/>
    </row>
    <row r="11450" spans="5:8" x14ac:dyDescent="0.2">
      <c r="E11450" s="95"/>
      <c r="F11450" s="95"/>
      <c r="G11450" s="95"/>
      <c r="H11450" s="95"/>
    </row>
    <row r="11451" spans="5:8" x14ac:dyDescent="0.2">
      <c r="E11451" s="95"/>
      <c r="F11451" s="95"/>
      <c r="G11451" s="95"/>
      <c r="H11451" s="95"/>
    </row>
    <row r="11452" spans="5:8" x14ac:dyDescent="0.2">
      <c r="E11452" s="95"/>
      <c r="F11452" s="95"/>
      <c r="G11452" s="95"/>
      <c r="H11452" s="95"/>
    </row>
    <row r="11453" spans="5:8" x14ac:dyDescent="0.2">
      <c r="E11453" s="95"/>
      <c r="F11453" s="95"/>
      <c r="G11453" s="95"/>
      <c r="H11453" s="95"/>
    </row>
    <row r="11454" spans="5:8" x14ac:dyDescent="0.2">
      <c r="E11454" s="95"/>
      <c r="F11454" s="95"/>
      <c r="G11454" s="95"/>
      <c r="H11454" s="95"/>
    </row>
    <row r="11455" spans="5:8" x14ac:dyDescent="0.2">
      <c r="E11455" s="95"/>
      <c r="F11455" s="95"/>
      <c r="G11455" s="95"/>
      <c r="H11455" s="95"/>
    </row>
    <row r="11456" spans="5:8" x14ac:dyDescent="0.2">
      <c r="E11456" s="95"/>
      <c r="F11456" s="95"/>
      <c r="G11456" s="95"/>
      <c r="H11456" s="95"/>
    </row>
    <row r="11457" spans="5:8" x14ac:dyDescent="0.2">
      <c r="E11457" s="95"/>
      <c r="F11457" s="95"/>
      <c r="G11457" s="95"/>
      <c r="H11457" s="95"/>
    </row>
    <row r="11458" spans="5:8" x14ac:dyDescent="0.2">
      <c r="E11458" s="95"/>
      <c r="F11458" s="95"/>
      <c r="G11458" s="95"/>
      <c r="H11458" s="95"/>
    </row>
    <row r="11459" spans="5:8" x14ac:dyDescent="0.2">
      <c r="E11459" s="95"/>
      <c r="F11459" s="95"/>
      <c r="G11459" s="95"/>
      <c r="H11459" s="95"/>
    </row>
    <row r="11460" spans="5:8" x14ac:dyDescent="0.2">
      <c r="E11460" s="95"/>
      <c r="F11460" s="95"/>
      <c r="G11460" s="95"/>
      <c r="H11460" s="95"/>
    </row>
    <row r="11461" spans="5:8" x14ac:dyDescent="0.2">
      <c r="E11461" s="95"/>
      <c r="F11461" s="95"/>
      <c r="G11461" s="95"/>
      <c r="H11461" s="95"/>
    </row>
    <row r="11462" spans="5:8" x14ac:dyDescent="0.2">
      <c r="E11462" s="95"/>
      <c r="F11462" s="95"/>
      <c r="G11462" s="95"/>
      <c r="H11462" s="95"/>
    </row>
    <row r="11463" spans="5:8" x14ac:dyDescent="0.2">
      <c r="E11463" s="95"/>
      <c r="F11463" s="95"/>
      <c r="G11463" s="95"/>
      <c r="H11463" s="95"/>
    </row>
    <row r="11464" spans="5:8" x14ac:dyDescent="0.2">
      <c r="E11464" s="95"/>
      <c r="F11464" s="95"/>
      <c r="G11464" s="95"/>
      <c r="H11464" s="95"/>
    </row>
    <row r="11465" spans="5:8" x14ac:dyDescent="0.2">
      <c r="E11465" s="95"/>
      <c r="F11465" s="95"/>
      <c r="G11465" s="95"/>
      <c r="H11465" s="95"/>
    </row>
    <row r="11466" spans="5:8" x14ac:dyDescent="0.2">
      <c r="E11466" s="95"/>
      <c r="F11466" s="95"/>
      <c r="G11466" s="95"/>
      <c r="H11466" s="95"/>
    </row>
    <row r="11467" spans="5:8" x14ac:dyDescent="0.2">
      <c r="E11467" s="95"/>
      <c r="F11467" s="95"/>
      <c r="G11467" s="95"/>
      <c r="H11467" s="95"/>
    </row>
    <row r="11468" spans="5:8" x14ac:dyDescent="0.2">
      <c r="E11468" s="95"/>
      <c r="F11468" s="95"/>
      <c r="G11468" s="95"/>
      <c r="H11468" s="95"/>
    </row>
    <row r="11469" spans="5:8" x14ac:dyDescent="0.2">
      <c r="E11469" s="95"/>
      <c r="F11469" s="95"/>
      <c r="G11469" s="95"/>
      <c r="H11469" s="95"/>
    </row>
    <row r="11470" spans="5:8" x14ac:dyDescent="0.2">
      <c r="E11470" s="95"/>
      <c r="F11470" s="95"/>
      <c r="G11470" s="95"/>
      <c r="H11470" s="95"/>
    </row>
    <row r="11471" spans="5:8" x14ac:dyDescent="0.2">
      <c r="E11471" s="95"/>
      <c r="F11471" s="95"/>
      <c r="G11471" s="95"/>
      <c r="H11471" s="95"/>
    </row>
    <row r="11472" spans="5:8" x14ac:dyDescent="0.2">
      <c r="E11472" s="95"/>
      <c r="F11472" s="95"/>
      <c r="G11472" s="95"/>
      <c r="H11472" s="95"/>
    </row>
    <row r="11473" spans="5:8" x14ac:dyDescent="0.2">
      <c r="E11473" s="95"/>
      <c r="F11473" s="95"/>
      <c r="G11473" s="95"/>
      <c r="H11473" s="95"/>
    </row>
    <row r="11474" spans="5:8" x14ac:dyDescent="0.2">
      <c r="E11474" s="95"/>
      <c r="F11474" s="95"/>
      <c r="G11474" s="95"/>
      <c r="H11474" s="95"/>
    </row>
    <row r="11475" spans="5:8" x14ac:dyDescent="0.2">
      <c r="E11475" s="95"/>
      <c r="F11475" s="95"/>
      <c r="G11475" s="95"/>
      <c r="H11475" s="95"/>
    </row>
    <row r="11476" spans="5:8" x14ac:dyDescent="0.2">
      <c r="E11476" s="95"/>
      <c r="F11476" s="95"/>
      <c r="G11476" s="95"/>
      <c r="H11476" s="95"/>
    </row>
    <row r="11477" spans="5:8" x14ac:dyDescent="0.2">
      <c r="E11477" s="95"/>
      <c r="F11477" s="95"/>
      <c r="G11477" s="95"/>
      <c r="H11477" s="95"/>
    </row>
    <row r="11478" spans="5:8" x14ac:dyDescent="0.2">
      <c r="E11478" s="95"/>
      <c r="F11478" s="95"/>
      <c r="G11478" s="95"/>
      <c r="H11478" s="95"/>
    </row>
    <row r="11479" spans="5:8" x14ac:dyDescent="0.2">
      <c r="E11479" s="95"/>
      <c r="F11479" s="95"/>
      <c r="G11479" s="95"/>
      <c r="H11479" s="95"/>
    </row>
    <row r="11480" spans="5:8" x14ac:dyDescent="0.2">
      <c r="E11480" s="95"/>
      <c r="F11480" s="95"/>
      <c r="G11480" s="95"/>
      <c r="H11480" s="95"/>
    </row>
    <row r="11481" spans="5:8" x14ac:dyDescent="0.2">
      <c r="E11481" s="95"/>
      <c r="F11481" s="95"/>
      <c r="G11481" s="95"/>
      <c r="H11481" s="95"/>
    </row>
    <row r="11482" spans="5:8" x14ac:dyDescent="0.2">
      <c r="E11482" s="95"/>
      <c r="F11482" s="95"/>
      <c r="G11482" s="95"/>
      <c r="H11482" s="95"/>
    </row>
    <row r="11483" spans="5:8" x14ac:dyDescent="0.2">
      <c r="E11483" s="95"/>
      <c r="F11483" s="95"/>
      <c r="G11483" s="95"/>
      <c r="H11483" s="95"/>
    </row>
    <row r="11484" spans="5:8" x14ac:dyDescent="0.2">
      <c r="E11484" s="95"/>
      <c r="F11484" s="95"/>
      <c r="G11484" s="95"/>
      <c r="H11484" s="95"/>
    </row>
    <row r="11485" spans="5:8" x14ac:dyDescent="0.2">
      <c r="E11485" s="95"/>
      <c r="F11485" s="95"/>
      <c r="G11485" s="95"/>
      <c r="H11485" s="95"/>
    </row>
    <row r="11486" spans="5:8" x14ac:dyDescent="0.2">
      <c r="E11486" s="95"/>
      <c r="F11486" s="95"/>
      <c r="G11486" s="95"/>
      <c r="H11486" s="95"/>
    </row>
    <row r="11487" spans="5:8" x14ac:dyDescent="0.2">
      <c r="E11487" s="95"/>
      <c r="F11487" s="95"/>
      <c r="G11487" s="95"/>
      <c r="H11487" s="95"/>
    </row>
    <row r="11488" spans="5:8" x14ac:dyDescent="0.2">
      <c r="E11488" s="95"/>
      <c r="F11488" s="95"/>
      <c r="G11488" s="95"/>
      <c r="H11488" s="95"/>
    </row>
    <row r="11489" spans="5:8" x14ac:dyDescent="0.2">
      <c r="E11489" s="95"/>
      <c r="F11489" s="95"/>
      <c r="G11489" s="95"/>
      <c r="H11489" s="95"/>
    </row>
    <row r="11490" spans="5:8" x14ac:dyDescent="0.2">
      <c r="E11490" s="95"/>
      <c r="F11490" s="95"/>
      <c r="G11490" s="95"/>
      <c r="H11490" s="95"/>
    </row>
    <row r="11491" spans="5:8" x14ac:dyDescent="0.2">
      <c r="E11491" s="95"/>
      <c r="F11491" s="95"/>
      <c r="G11491" s="95"/>
      <c r="H11491" s="95"/>
    </row>
    <row r="11492" spans="5:8" x14ac:dyDescent="0.2">
      <c r="E11492" s="95"/>
      <c r="F11492" s="95"/>
      <c r="G11492" s="95"/>
      <c r="H11492" s="95"/>
    </row>
    <row r="11493" spans="5:8" x14ac:dyDescent="0.2">
      <c r="E11493" s="95"/>
      <c r="F11493" s="95"/>
      <c r="G11493" s="95"/>
      <c r="H11493" s="95"/>
    </row>
    <row r="11494" spans="5:8" x14ac:dyDescent="0.2">
      <c r="E11494" s="95"/>
      <c r="F11494" s="95"/>
      <c r="G11494" s="95"/>
      <c r="H11494" s="95"/>
    </row>
    <row r="11495" spans="5:8" x14ac:dyDescent="0.2">
      <c r="E11495" s="95"/>
      <c r="F11495" s="95"/>
      <c r="G11495" s="95"/>
      <c r="H11495" s="95"/>
    </row>
    <row r="11496" spans="5:8" x14ac:dyDescent="0.2">
      <c r="E11496" s="95"/>
      <c r="F11496" s="95"/>
      <c r="G11496" s="95"/>
      <c r="H11496" s="95"/>
    </row>
    <row r="11497" spans="5:8" x14ac:dyDescent="0.2">
      <c r="E11497" s="95"/>
      <c r="F11497" s="95"/>
      <c r="G11497" s="95"/>
      <c r="H11497" s="95"/>
    </row>
    <row r="11498" spans="5:8" x14ac:dyDescent="0.2">
      <c r="E11498" s="95"/>
      <c r="F11498" s="95"/>
      <c r="G11498" s="95"/>
      <c r="H11498" s="95"/>
    </row>
    <row r="11499" spans="5:8" x14ac:dyDescent="0.2">
      <c r="E11499" s="95"/>
      <c r="F11499" s="95"/>
      <c r="G11499" s="95"/>
      <c r="H11499" s="95"/>
    </row>
    <row r="11500" spans="5:8" x14ac:dyDescent="0.2">
      <c r="E11500" s="95"/>
      <c r="F11500" s="95"/>
      <c r="G11500" s="95"/>
      <c r="H11500" s="95"/>
    </row>
    <row r="11501" spans="5:8" x14ac:dyDescent="0.2">
      <c r="E11501" s="95"/>
      <c r="F11501" s="95"/>
      <c r="G11501" s="95"/>
      <c r="H11501" s="95"/>
    </row>
    <row r="11502" spans="5:8" x14ac:dyDescent="0.2">
      <c r="E11502" s="95"/>
      <c r="F11502" s="95"/>
      <c r="G11502" s="95"/>
      <c r="H11502" s="95"/>
    </row>
    <row r="11503" spans="5:8" x14ac:dyDescent="0.2">
      <c r="E11503" s="95"/>
      <c r="F11503" s="95"/>
      <c r="G11503" s="95"/>
      <c r="H11503" s="95"/>
    </row>
    <row r="11504" spans="5:8" x14ac:dyDescent="0.2">
      <c r="E11504" s="95"/>
      <c r="F11504" s="95"/>
      <c r="G11504" s="95"/>
      <c r="H11504" s="95"/>
    </row>
    <row r="11505" spans="5:8" x14ac:dyDescent="0.2">
      <c r="E11505" s="95"/>
      <c r="F11505" s="95"/>
      <c r="G11505" s="95"/>
      <c r="H11505" s="95"/>
    </row>
    <row r="11506" spans="5:8" x14ac:dyDescent="0.2">
      <c r="E11506" s="95"/>
      <c r="F11506" s="95"/>
      <c r="G11506" s="95"/>
      <c r="H11506" s="95"/>
    </row>
    <row r="11507" spans="5:8" x14ac:dyDescent="0.2">
      <c r="E11507" s="95"/>
      <c r="F11507" s="95"/>
      <c r="G11507" s="95"/>
      <c r="H11507" s="95"/>
    </row>
    <row r="11508" spans="5:8" x14ac:dyDescent="0.2">
      <c r="E11508" s="95"/>
      <c r="F11508" s="95"/>
      <c r="G11508" s="95"/>
      <c r="H11508" s="95"/>
    </row>
    <row r="11509" spans="5:8" x14ac:dyDescent="0.2">
      <c r="E11509" s="95"/>
      <c r="F11509" s="95"/>
      <c r="G11509" s="95"/>
      <c r="H11509" s="95"/>
    </row>
    <row r="11510" spans="5:8" x14ac:dyDescent="0.2">
      <c r="E11510" s="95"/>
      <c r="F11510" s="95"/>
      <c r="G11510" s="95"/>
      <c r="H11510" s="95"/>
    </row>
    <row r="11511" spans="5:8" x14ac:dyDescent="0.2">
      <c r="E11511" s="95"/>
      <c r="F11511" s="95"/>
      <c r="G11511" s="95"/>
      <c r="H11511" s="95"/>
    </row>
    <row r="11512" spans="5:8" x14ac:dyDescent="0.2">
      <c r="E11512" s="95"/>
      <c r="F11512" s="95"/>
      <c r="G11512" s="95"/>
      <c r="H11512" s="95"/>
    </row>
    <row r="11513" spans="5:8" x14ac:dyDescent="0.2">
      <c r="E11513" s="95"/>
      <c r="F11513" s="95"/>
      <c r="G11513" s="95"/>
      <c r="H11513" s="95"/>
    </row>
    <row r="11514" spans="5:8" x14ac:dyDescent="0.2">
      <c r="E11514" s="95"/>
      <c r="F11514" s="95"/>
      <c r="G11514" s="95"/>
      <c r="H11514" s="95"/>
    </row>
    <row r="11515" spans="5:8" x14ac:dyDescent="0.2">
      <c r="E11515" s="95"/>
      <c r="F11515" s="95"/>
      <c r="G11515" s="95"/>
      <c r="H11515" s="95"/>
    </row>
    <row r="11516" spans="5:8" x14ac:dyDescent="0.2">
      <c r="E11516" s="95"/>
      <c r="F11516" s="95"/>
      <c r="G11516" s="95"/>
      <c r="H11516" s="95"/>
    </row>
    <row r="11517" spans="5:8" x14ac:dyDescent="0.2">
      <c r="E11517" s="95"/>
      <c r="F11517" s="95"/>
      <c r="G11517" s="95"/>
      <c r="H11517" s="95"/>
    </row>
    <row r="11518" spans="5:8" x14ac:dyDescent="0.2">
      <c r="E11518" s="95"/>
      <c r="F11518" s="95"/>
      <c r="G11518" s="95"/>
      <c r="H11518" s="95"/>
    </row>
    <row r="11519" spans="5:8" x14ac:dyDescent="0.2">
      <c r="E11519" s="95"/>
      <c r="F11519" s="95"/>
      <c r="G11519" s="95"/>
      <c r="H11519" s="95"/>
    </row>
    <row r="11520" spans="5:8" x14ac:dyDescent="0.2">
      <c r="E11520" s="95"/>
      <c r="F11520" s="95"/>
      <c r="G11520" s="95"/>
      <c r="H11520" s="95"/>
    </row>
    <row r="11521" spans="5:8" x14ac:dyDescent="0.2">
      <c r="E11521" s="95"/>
      <c r="F11521" s="95"/>
      <c r="G11521" s="95"/>
      <c r="H11521" s="95"/>
    </row>
    <row r="11522" spans="5:8" x14ac:dyDescent="0.2">
      <c r="E11522" s="95"/>
      <c r="F11522" s="95"/>
      <c r="G11522" s="95"/>
      <c r="H11522" s="95"/>
    </row>
    <row r="11523" spans="5:8" x14ac:dyDescent="0.2">
      <c r="E11523" s="95"/>
      <c r="F11523" s="95"/>
      <c r="G11523" s="95"/>
      <c r="H11523" s="95"/>
    </row>
    <row r="11524" spans="5:8" x14ac:dyDescent="0.2">
      <c r="E11524" s="95"/>
      <c r="F11524" s="95"/>
      <c r="G11524" s="95"/>
      <c r="H11524" s="95"/>
    </row>
    <row r="11525" spans="5:8" x14ac:dyDescent="0.2">
      <c r="E11525" s="95"/>
      <c r="F11525" s="95"/>
      <c r="G11525" s="95"/>
      <c r="H11525" s="95"/>
    </row>
    <row r="11526" spans="5:8" x14ac:dyDescent="0.2">
      <c r="E11526" s="95"/>
      <c r="F11526" s="95"/>
      <c r="G11526" s="95"/>
      <c r="H11526" s="95"/>
    </row>
    <row r="11527" spans="5:8" x14ac:dyDescent="0.2">
      <c r="E11527" s="95"/>
      <c r="F11527" s="95"/>
      <c r="G11527" s="95"/>
      <c r="H11527" s="95"/>
    </row>
    <row r="11528" spans="5:8" x14ac:dyDescent="0.2">
      <c r="E11528" s="95"/>
      <c r="F11528" s="95"/>
      <c r="G11528" s="95"/>
      <c r="H11528" s="95"/>
    </row>
    <row r="11529" spans="5:8" x14ac:dyDescent="0.2">
      <c r="E11529" s="95"/>
      <c r="F11529" s="95"/>
      <c r="G11529" s="95"/>
      <c r="H11529" s="95"/>
    </row>
    <row r="11530" spans="5:8" x14ac:dyDescent="0.2">
      <c r="E11530" s="95"/>
      <c r="F11530" s="95"/>
      <c r="G11530" s="95"/>
      <c r="H11530" s="95"/>
    </row>
    <row r="11531" spans="5:8" x14ac:dyDescent="0.2">
      <c r="E11531" s="95"/>
      <c r="F11531" s="95"/>
      <c r="G11531" s="95"/>
      <c r="H11531" s="95"/>
    </row>
    <row r="11532" spans="5:8" x14ac:dyDescent="0.2">
      <c r="E11532" s="95"/>
      <c r="F11532" s="95"/>
      <c r="G11532" s="95"/>
      <c r="H11532" s="95"/>
    </row>
    <row r="11533" spans="5:8" x14ac:dyDescent="0.2">
      <c r="E11533" s="95"/>
      <c r="F11533" s="95"/>
      <c r="G11533" s="95"/>
      <c r="H11533" s="95"/>
    </row>
    <row r="11534" spans="5:8" x14ac:dyDescent="0.2">
      <c r="E11534" s="95"/>
      <c r="F11534" s="95"/>
      <c r="G11534" s="95"/>
      <c r="H11534" s="95"/>
    </row>
    <row r="11535" spans="5:8" x14ac:dyDescent="0.2">
      <c r="E11535" s="95"/>
      <c r="F11535" s="95"/>
      <c r="G11535" s="95"/>
      <c r="H11535" s="95"/>
    </row>
    <row r="11536" spans="5:8" x14ac:dyDescent="0.2">
      <c r="E11536" s="95"/>
      <c r="F11536" s="95"/>
      <c r="G11536" s="95"/>
      <c r="H11536" s="95"/>
    </row>
    <row r="11537" spans="5:8" x14ac:dyDescent="0.2">
      <c r="E11537" s="95"/>
      <c r="F11537" s="95"/>
      <c r="G11537" s="95"/>
      <c r="H11537" s="95"/>
    </row>
    <row r="11538" spans="5:8" x14ac:dyDescent="0.2">
      <c r="E11538" s="95"/>
      <c r="F11538" s="95"/>
      <c r="G11538" s="95"/>
      <c r="H11538" s="95"/>
    </row>
    <row r="11539" spans="5:8" x14ac:dyDescent="0.2">
      <c r="E11539" s="95"/>
      <c r="F11539" s="95"/>
      <c r="G11539" s="95"/>
      <c r="H11539" s="95"/>
    </row>
    <row r="11540" spans="5:8" x14ac:dyDescent="0.2">
      <c r="E11540" s="95"/>
      <c r="F11540" s="95"/>
      <c r="G11540" s="95"/>
      <c r="H11540" s="95"/>
    </row>
    <row r="11541" spans="5:8" x14ac:dyDescent="0.2">
      <c r="E11541" s="95"/>
      <c r="F11541" s="95"/>
      <c r="G11541" s="95"/>
      <c r="H11541" s="95"/>
    </row>
    <row r="11542" spans="5:8" x14ac:dyDescent="0.2">
      <c r="E11542" s="95"/>
      <c r="F11542" s="95"/>
      <c r="G11542" s="95"/>
      <c r="H11542" s="95"/>
    </row>
    <row r="11543" spans="5:8" x14ac:dyDescent="0.2">
      <c r="E11543" s="95"/>
      <c r="F11543" s="95"/>
      <c r="G11543" s="95"/>
      <c r="H11543" s="95"/>
    </row>
    <row r="11544" spans="5:8" x14ac:dyDescent="0.2">
      <c r="E11544" s="95"/>
      <c r="F11544" s="95"/>
      <c r="G11544" s="95"/>
      <c r="H11544" s="95"/>
    </row>
    <row r="11545" spans="5:8" x14ac:dyDescent="0.2">
      <c r="E11545" s="95"/>
      <c r="F11545" s="95"/>
      <c r="G11545" s="95"/>
      <c r="H11545" s="95"/>
    </row>
    <row r="11546" spans="5:8" x14ac:dyDescent="0.2">
      <c r="E11546" s="95"/>
      <c r="F11546" s="95"/>
      <c r="G11546" s="95"/>
      <c r="H11546" s="95"/>
    </row>
    <row r="11547" spans="5:8" x14ac:dyDescent="0.2">
      <c r="E11547" s="95"/>
      <c r="F11547" s="95"/>
      <c r="G11547" s="95"/>
      <c r="H11547" s="95"/>
    </row>
    <row r="11548" spans="5:8" x14ac:dyDescent="0.2">
      <c r="E11548" s="95"/>
      <c r="F11548" s="95"/>
      <c r="G11548" s="95"/>
      <c r="H11548" s="95"/>
    </row>
    <row r="11549" spans="5:8" x14ac:dyDescent="0.2">
      <c r="E11549" s="95"/>
      <c r="F11549" s="95"/>
      <c r="G11549" s="95"/>
      <c r="H11549" s="95"/>
    </row>
    <row r="11550" spans="5:8" x14ac:dyDescent="0.2">
      <c r="E11550" s="95"/>
      <c r="F11550" s="95"/>
      <c r="G11550" s="95"/>
      <c r="H11550" s="95"/>
    </row>
    <row r="11551" spans="5:8" x14ac:dyDescent="0.2">
      <c r="E11551" s="95"/>
      <c r="F11551" s="95"/>
      <c r="G11551" s="95"/>
      <c r="H11551" s="95"/>
    </row>
    <row r="11552" spans="5:8" x14ac:dyDescent="0.2">
      <c r="E11552" s="95"/>
      <c r="F11552" s="95"/>
      <c r="G11552" s="95"/>
      <c r="H11552" s="95"/>
    </row>
    <row r="11553" spans="5:8" x14ac:dyDescent="0.2">
      <c r="E11553" s="95"/>
      <c r="F11553" s="95"/>
      <c r="G11553" s="95"/>
      <c r="H11553" s="95"/>
    </row>
    <row r="11554" spans="5:8" x14ac:dyDescent="0.2">
      <c r="E11554" s="95"/>
      <c r="F11554" s="95"/>
      <c r="G11554" s="95"/>
      <c r="H11554" s="95"/>
    </row>
    <row r="11555" spans="5:8" x14ac:dyDescent="0.2">
      <c r="E11555" s="95"/>
      <c r="F11555" s="95"/>
      <c r="G11555" s="95"/>
      <c r="H11555" s="95"/>
    </row>
    <row r="11556" spans="5:8" x14ac:dyDescent="0.2">
      <c r="E11556" s="95"/>
      <c r="F11556" s="95"/>
      <c r="G11556" s="95"/>
      <c r="H11556" s="95"/>
    </row>
    <row r="11557" spans="5:8" x14ac:dyDescent="0.2">
      <c r="E11557" s="95"/>
      <c r="F11557" s="95"/>
      <c r="G11557" s="95"/>
      <c r="H11557" s="95"/>
    </row>
    <row r="11558" spans="5:8" x14ac:dyDescent="0.2">
      <c r="E11558" s="95"/>
      <c r="F11558" s="95"/>
      <c r="G11558" s="95"/>
      <c r="H11558" s="95"/>
    </row>
    <row r="11559" spans="5:8" x14ac:dyDescent="0.2">
      <c r="E11559" s="95"/>
      <c r="F11559" s="95"/>
      <c r="G11559" s="95"/>
      <c r="H11559" s="95"/>
    </row>
    <row r="11560" spans="5:8" x14ac:dyDescent="0.2">
      <c r="E11560" s="95"/>
      <c r="F11560" s="95"/>
      <c r="G11560" s="95"/>
      <c r="H11560" s="95"/>
    </row>
    <row r="11561" spans="5:8" x14ac:dyDescent="0.2">
      <c r="E11561" s="95"/>
      <c r="F11561" s="95"/>
      <c r="G11561" s="95"/>
      <c r="H11561" s="95"/>
    </row>
    <row r="11562" spans="5:8" x14ac:dyDescent="0.2">
      <c r="E11562" s="95"/>
      <c r="F11562" s="95"/>
      <c r="G11562" s="95"/>
      <c r="H11562" s="95"/>
    </row>
    <row r="11563" spans="5:8" x14ac:dyDescent="0.2">
      <c r="E11563" s="95"/>
      <c r="F11563" s="95"/>
      <c r="G11563" s="95"/>
      <c r="H11563" s="95"/>
    </row>
    <row r="11564" spans="5:8" x14ac:dyDescent="0.2">
      <c r="E11564" s="95"/>
      <c r="F11564" s="95"/>
      <c r="G11564" s="95"/>
      <c r="H11564" s="95"/>
    </row>
    <row r="11565" spans="5:8" x14ac:dyDescent="0.2">
      <c r="E11565" s="95"/>
      <c r="F11565" s="95"/>
      <c r="G11565" s="95"/>
      <c r="H11565" s="95"/>
    </row>
    <row r="11566" spans="5:8" x14ac:dyDescent="0.2">
      <c r="E11566" s="95"/>
      <c r="F11566" s="95"/>
      <c r="G11566" s="95"/>
      <c r="H11566" s="95"/>
    </row>
    <row r="11567" spans="5:8" x14ac:dyDescent="0.2">
      <c r="E11567" s="95"/>
      <c r="F11567" s="95"/>
      <c r="G11567" s="95"/>
      <c r="H11567" s="95"/>
    </row>
    <row r="11568" spans="5:8" x14ac:dyDescent="0.2">
      <c r="E11568" s="95"/>
      <c r="F11568" s="95"/>
      <c r="G11568" s="95"/>
      <c r="H11568" s="95"/>
    </row>
    <row r="11569" spans="5:8" x14ac:dyDescent="0.2">
      <c r="E11569" s="95"/>
      <c r="F11569" s="95"/>
      <c r="G11569" s="95"/>
      <c r="H11569" s="95"/>
    </row>
    <row r="11570" spans="5:8" x14ac:dyDescent="0.2">
      <c r="E11570" s="95"/>
      <c r="F11570" s="95"/>
      <c r="G11570" s="95"/>
      <c r="H11570" s="95"/>
    </row>
    <row r="11571" spans="5:8" x14ac:dyDescent="0.2">
      <c r="E11571" s="95"/>
      <c r="F11571" s="95"/>
      <c r="G11571" s="95"/>
      <c r="H11571" s="95"/>
    </row>
    <row r="11572" spans="5:8" x14ac:dyDescent="0.2">
      <c r="E11572" s="95"/>
      <c r="F11572" s="95"/>
      <c r="G11572" s="95"/>
      <c r="H11572" s="95"/>
    </row>
    <row r="11573" spans="5:8" x14ac:dyDescent="0.2">
      <c r="E11573" s="95"/>
      <c r="F11573" s="95"/>
      <c r="G11573" s="95"/>
      <c r="H11573" s="95"/>
    </row>
    <row r="11574" spans="5:8" x14ac:dyDescent="0.2">
      <c r="E11574" s="95"/>
      <c r="F11574" s="95"/>
      <c r="G11574" s="95"/>
      <c r="H11574" s="95"/>
    </row>
    <row r="11575" spans="5:8" x14ac:dyDescent="0.2">
      <c r="E11575" s="95"/>
      <c r="F11575" s="95"/>
      <c r="G11575" s="95"/>
      <c r="H11575" s="95"/>
    </row>
    <row r="11576" spans="5:8" x14ac:dyDescent="0.2">
      <c r="E11576" s="95"/>
      <c r="F11576" s="95"/>
      <c r="G11576" s="95"/>
      <c r="H11576" s="95"/>
    </row>
    <row r="11577" spans="5:8" x14ac:dyDescent="0.2">
      <c r="E11577" s="95"/>
      <c r="F11577" s="95"/>
      <c r="G11577" s="95"/>
      <c r="H11577" s="95"/>
    </row>
    <row r="11578" spans="5:8" x14ac:dyDescent="0.2">
      <c r="E11578" s="95"/>
      <c r="F11578" s="95"/>
      <c r="G11578" s="95"/>
      <c r="H11578" s="95"/>
    </row>
    <row r="11579" spans="5:8" x14ac:dyDescent="0.2">
      <c r="E11579" s="95"/>
      <c r="F11579" s="95"/>
      <c r="G11579" s="95"/>
      <c r="H11579" s="95"/>
    </row>
    <row r="11580" spans="5:8" x14ac:dyDescent="0.2">
      <c r="E11580" s="95"/>
      <c r="F11580" s="95"/>
      <c r="G11580" s="95"/>
      <c r="H11580" s="95"/>
    </row>
    <row r="11581" spans="5:8" x14ac:dyDescent="0.2">
      <c r="E11581" s="95"/>
      <c r="F11581" s="95"/>
      <c r="G11581" s="95"/>
      <c r="H11581" s="95"/>
    </row>
    <row r="11582" spans="5:8" x14ac:dyDescent="0.2">
      <c r="E11582" s="95"/>
      <c r="F11582" s="95"/>
      <c r="G11582" s="95"/>
      <c r="H11582" s="95"/>
    </row>
    <row r="11583" spans="5:8" x14ac:dyDescent="0.2">
      <c r="E11583" s="95"/>
      <c r="F11583" s="95"/>
      <c r="G11583" s="95"/>
      <c r="H11583" s="95"/>
    </row>
    <row r="11584" spans="5:8" x14ac:dyDescent="0.2">
      <c r="E11584" s="95"/>
      <c r="F11584" s="95"/>
      <c r="G11584" s="95"/>
      <c r="H11584" s="95"/>
    </row>
    <row r="11585" spans="5:8" x14ac:dyDescent="0.2">
      <c r="E11585" s="95"/>
      <c r="F11585" s="95"/>
      <c r="G11585" s="95"/>
      <c r="H11585" s="95"/>
    </row>
    <row r="11586" spans="5:8" x14ac:dyDescent="0.2">
      <c r="E11586" s="95"/>
      <c r="F11586" s="95"/>
      <c r="G11586" s="95"/>
      <c r="H11586" s="95"/>
    </row>
    <row r="11587" spans="5:8" x14ac:dyDescent="0.2">
      <c r="E11587" s="95"/>
      <c r="F11587" s="95"/>
      <c r="G11587" s="95"/>
      <c r="H11587" s="95"/>
    </row>
    <row r="11588" spans="5:8" x14ac:dyDescent="0.2">
      <c r="E11588" s="95"/>
      <c r="F11588" s="95"/>
      <c r="G11588" s="95"/>
      <c r="H11588" s="95"/>
    </row>
    <row r="11589" spans="5:8" x14ac:dyDescent="0.2">
      <c r="E11589" s="95"/>
      <c r="F11589" s="95"/>
      <c r="G11589" s="95"/>
      <c r="H11589" s="95"/>
    </row>
    <row r="11590" spans="5:8" x14ac:dyDescent="0.2">
      <c r="E11590" s="95"/>
      <c r="F11590" s="95"/>
      <c r="G11590" s="95"/>
      <c r="H11590" s="95"/>
    </row>
    <row r="11591" spans="5:8" x14ac:dyDescent="0.2">
      <c r="E11591" s="95"/>
      <c r="F11591" s="95"/>
      <c r="G11591" s="95"/>
      <c r="H11591" s="95"/>
    </row>
    <row r="11592" spans="5:8" x14ac:dyDescent="0.2">
      <c r="E11592" s="95"/>
      <c r="F11592" s="95"/>
      <c r="G11592" s="95"/>
      <c r="H11592" s="95"/>
    </row>
    <row r="11593" spans="5:8" x14ac:dyDescent="0.2">
      <c r="E11593" s="95"/>
      <c r="F11593" s="95"/>
      <c r="G11593" s="95"/>
      <c r="H11593" s="95"/>
    </row>
    <row r="11594" spans="5:8" x14ac:dyDescent="0.2">
      <c r="E11594" s="95"/>
      <c r="F11594" s="95"/>
      <c r="G11594" s="95"/>
      <c r="H11594" s="95"/>
    </row>
    <row r="11595" spans="5:8" x14ac:dyDescent="0.2">
      <c r="E11595" s="95"/>
      <c r="F11595" s="95"/>
      <c r="G11595" s="95"/>
      <c r="H11595" s="95"/>
    </row>
    <row r="11596" spans="5:8" x14ac:dyDescent="0.2">
      <c r="E11596" s="95"/>
      <c r="F11596" s="95"/>
      <c r="G11596" s="95"/>
      <c r="H11596" s="95"/>
    </row>
    <row r="11597" spans="5:8" x14ac:dyDescent="0.2">
      <c r="E11597" s="95"/>
      <c r="F11597" s="95"/>
      <c r="G11597" s="95"/>
      <c r="H11597" s="95"/>
    </row>
    <row r="11598" spans="5:8" x14ac:dyDescent="0.2">
      <c r="E11598" s="95"/>
      <c r="F11598" s="95"/>
      <c r="G11598" s="95"/>
      <c r="H11598" s="95"/>
    </row>
    <row r="11599" spans="5:8" x14ac:dyDescent="0.2">
      <c r="E11599" s="95"/>
      <c r="F11599" s="95"/>
      <c r="G11599" s="95"/>
      <c r="H11599" s="95"/>
    </row>
    <row r="11600" spans="5:8" x14ac:dyDescent="0.2">
      <c r="E11600" s="95"/>
      <c r="F11600" s="95"/>
      <c r="G11600" s="95"/>
      <c r="H11600" s="95"/>
    </row>
    <row r="11601" spans="5:8" x14ac:dyDescent="0.2">
      <c r="E11601" s="95"/>
      <c r="F11601" s="95"/>
      <c r="G11601" s="95"/>
      <c r="H11601" s="95"/>
    </row>
    <row r="11602" spans="5:8" x14ac:dyDescent="0.2">
      <c r="E11602" s="95"/>
      <c r="F11602" s="95"/>
      <c r="G11602" s="95"/>
      <c r="H11602" s="95"/>
    </row>
    <row r="11603" spans="5:8" x14ac:dyDescent="0.2">
      <c r="E11603" s="95"/>
      <c r="F11603" s="95"/>
      <c r="G11603" s="95"/>
      <c r="H11603" s="95"/>
    </row>
    <row r="11604" spans="5:8" x14ac:dyDescent="0.2">
      <c r="E11604" s="95"/>
      <c r="F11604" s="95"/>
      <c r="G11604" s="95"/>
      <c r="H11604" s="95"/>
    </row>
    <row r="11605" spans="5:8" x14ac:dyDescent="0.2">
      <c r="E11605" s="95"/>
      <c r="F11605" s="95"/>
      <c r="G11605" s="95"/>
      <c r="H11605" s="95"/>
    </row>
    <row r="11606" spans="5:8" x14ac:dyDescent="0.2">
      <c r="E11606" s="95"/>
      <c r="F11606" s="95"/>
      <c r="G11606" s="95"/>
      <c r="H11606" s="95"/>
    </row>
    <row r="11607" spans="5:8" x14ac:dyDescent="0.2">
      <c r="E11607" s="95"/>
      <c r="F11607" s="95"/>
      <c r="G11607" s="95"/>
      <c r="H11607" s="95"/>
    </row>
    <row r="11608" spans="5:8" x14ac:dyDescent="0.2">
      <c r="E11608" s="95"/>
      <c r="F11608" s="95"/>
      <c r="G11608" s="95"/>
      <c r="H11608" s="95"/>
    </row>
    <row r="11609" spans="5:8" x14ac:dyDescent="0.2">
      <c r="E11609" s="95"/>
      <c r="F11609" s="95"/>
      <c r="G11609" s="95"/>
      <c r="H11609" s="95"/>
    </row>
    <row r="11610" spans="5:8" x14ac:dyDescent="0.2">
      <c r="E11610" s="95"/>
      <c r="F11610" s="95"/>
      <c r="G11610" s="95"/>
      <c r="H11610" s="95"/>
    </row>
    <row r="11611" spans="5:8" x14ac:dyDescent="0.2">
      <c r="E11611" s="95"/>
      <c r="F11611" s="95"/>
      <c r="G11611" s="95"/>
      <c r="H11611" s="95"/>
    </row>
    <row r="11612" spans="5:8" x14ac:dyDescent="0.2">
      <c r="E11612" s="95"/>
      <c r="F11612" s="95"/>
      <c r="G11612" s="95"/>
      <c r="H11612" s="95"/>
    </row>
    <row r="11613" spans="5:8" x14ac:dyDescent="0.2">
      <c r="E11613" s="95"/>
      <c r="F11613" s="95"/>
      <c r="G11613" s="95"/>
      <c r="H11613" s="95"/>
    </row>
    <row r="11614" spans="5:8" x14ac:dyDescent="0.2">
      <c r="E11614" s="95"/>
      <c r="F11614" s="95"/>
      <c r="G11614" s="95"/>
      <c r="H11614" s="95"/>
    </row>
    <row r="11615" spans="5:8" x14ac:dyDescent="0.2">
      <c r="E11615" s="95"/>
      <c r="F11615" s="95"/>
      <c r="G11615" s="95"/>
      <c r="H11615" s="95"/>
    </row>
    <row r="11616" spans="5:8" x14ac:dyDescent="0.2">
      <c r="E11616" s="95"/>
      <c r="F11616" s="95"/>
      <c r="G11616" s="95"/>
      <c r="H11616" s="95"/>
    </row>
    <row r="11617" spans="5:8" x14ac:dyDescent="0.2">
      <c r="E11617" s="95"/>
      <c r="F11617" s="95"/>
      <c r="G11617" s="95"/>
      <c r="H11617" s="95"/>
    </row>
    <row r="11618" spans="5:8" x14ac:dyDescent="0.2">
      <c r="E11618" s="95"/>
      <c r="F11618" s="95"/>
      <c r="G11618" s="95"/>
      <c r="H11618" s="95"/>
    </row>
    <row r="11619" spans="5:8" x14ac:dyDescent="0.2">
      <c r="E11619" s="95"/>
      <c r="F11619" s="95"/>
      <c r="G11619" s="95"/>
      <c r="H11619" s="95"/>
    </row>
    <row r="11620" spans="5:8" x14ac:dyDescent="0.2">
      <c r="E11620" s="95"/>
      <c r="F11620" s="95"/>
      <c r="G11620" s="95"/>
      <c r="H11620" s="95"/>
    </row>
    <row r="11621" spans="5:8" x14ac:dyDescent="0.2">
      <c r="E11621" s="95"/>
      <c r="F11621" s="95"/>
      <c r="G11621" s="95"/>
      <c r="H11621" s="95"/>
    </row>
    <row r="11622" spans="5:8" x14ac:dyDescent="0.2">
      <c r="E11622" s="95"/>
      <c r="F11622" s="95"/>
      <c r="G11622" s="95"/>
      <c r="H11622" s="95"/>
    </row>
    <row r="11623" spans="5:8" x14ac:dyDescent="0.2">
      <c r="E11623" s="95"/>
      <c r="F11623" s="95"/>
      <c r="G11623" s="95"/>
      <c r="H11623" s="95"/>
    </row>
    <row r="11624" spans="5:8" x14ac:dyDescent="0.2">
      <c r="E11624" s="95"/>
      <c r="F11624" s="95"/>
      <c r="G11624" s="95"/>
      <c r="H11624" s="95"/>
    </row>
    <row r="11625" spans="5:8" x14ac:dyDescent="0.2">
      <c r="E11625" s="95"/>
      <c r="F11625" s="95"/>
      <c r="G11625" s="95"/>
      <c r="H11625" s="95"/>
    </row>
    <row r="11626" spans="5:8" x14ac:dyDescent="0.2">
      <c r="E11626" s="95"/>
      <c r="F11626" s="95"/>
      <c r="G11626" s="95"/>
      <c r="H11626" s="95"/>
    </row>
    <row r="11627" spans="5:8" x14ac:dyDescent="0.2">
      <c r="E11627" s="95"/>
      <c r="F11627" s="95"/>
      <c r="G11627" s="95"/>
      <c r="H11627" s="95"/>
    </row>
    <row r="11628" spans="5:8" x14ac:dyDescent="0.2">
      <c r="E11628" s="95"/>
      <c r="F11628" s="95"/>
      <c r="G11628" s="95"/>
      <c r="H11628" s="95"/>
    </row>
    <row r="11629" spans="5:8" x14ac:dyDescent="0.2">
      <c r="E11629" s="95"/>
      <c r="F11629" s="95"/>
      <c r="G11629" s="95"/>
      <c r="H11629" s="95"/>
    </row>
    <row r="11630" spans="5:8" x14ac:dyDescent="0.2">
      <c r="E11630" s="95"/>
      <c r="F11630" s="95"/>
      <c r="G11630" s="95"/>
      <c r="H11630" s="95"/>
    </row>
    <row r="11631" spans="5:8" x14ac:dyDescent="0.2">
      <c r="E11631" s="95"/>
      <c r="F11631" s="95"/>
      <c r="G11631" s="95"/>
      <c r="H11631" s="95"/>
    </row>
    <row r="11632" spans="5:8" x14ac:dyDescent="0.2">
      <c r="E11632" s="95"/>
      <c r="F11632" s="95"/>
      <c r="G11632" s="95"/>
      <c r="H11632" s="95"/>
    </row>
    <row r="11633" spans="5:8" x14ac:dyDescent="0.2">
      <c r="E11633" s="95"/>
      <c r="F11633" s="95"/>
      <c r="G11633" s="95"/>
      <c r="H11633" s="95"/>
    </row>
    <row r="11634" spans="5:8" x14ac:dyDescent="0.2">
      <c r="E11634" s="95"/>
      <c r="F11634" s="95"/>
      <c r="G11634" s="95"/>
      <c r="H11634" s="95"/>
    </row>
    <row r="11635" spans="5:8" x14ac:dyDescent="0.2">
      <c r="E11635" s="95"/>
      <c r="F11635" s="95"/>
      <c r="G11635" s="95"/>
      <c r="H11635" s="95"/>
    </row>
    <row r="11636" spans="5:8" x14ac:dyDescent="0.2">
      <c r="E11636" s="95"/>
      <c r="F11636" s="95"/>
      <c r="G11636" s="95"/>
      <c r="H11636" s="95"/>
    </row>
    <row r="11637" spans="5:8" x14ac:dyDescent="0.2">
      <c r="E11637" s="95"/>
      <c r="F11637" s="95"/>
      <c r="G11637" s="95"/>
      <c r="H11637" s="95"/>
    </row>
    <row r="11638" spans="5:8" x14ac:dyDescent="0.2">
      <c r="E11638" s="95"/>
      <c r="F11638" s="95"/>
      <c r="G11638" s="95"/>
      <c r="H11638" s="95"/>
    </row>
    <row r="11639" spans="5:8" x14ac:dyDescent="0.2">
      <c r="E11639" s="95"/>
      <c r="F11639" s="95"/>
      <c r="G11639" s="95"/>
      <c r="H11639" s="95"/>
    </row>
    <row r="11640" spans="5:8" x14ac:dyDescent="0.2">
      <c r="E11640" s="95"/>
      <c r="F11640" s="95"/>
      <c r="G11640" s="95"/>
      <c r="H11640" s="95"/>
    </row>
    <row r="11641" spans="5:8" x14ac:dyDescent="0.2">
      <c r="E11641" s="95"/>
      <c r="F11641" s="95"/>
      <c r="G11641" s="95"/>
      <c r="H11641" s="95"/>
    </row>
    <row r="11642" spans="5:8" x14ac:dyDescent="0.2">
      <c r="E11642" s="95"/>
      <c r="F11642" s="95"/>
      <c r="G11642" s="95"/>
      <c r="H11642" s="95"/>
    </row>
    <row r="11643" spans="5:8" x14ac:dyDescent="0.2">
      <c r="E11643" s="95"/>
      <c r="F11643" s="95"/>
      <c r="G11643" s="95"/>
      <c r="H11643" s="95"/>
    </row>
    <row r="11644" spans="5:8" x14ac:dyDescent="0.2">
      <c r="E11644" s="95"/>
      <c r="F11644" s="95"/>
      <c r="G11644" s="95"/>
      <c r="H11644" s="95"/>
    </row>
    <row r="11645" spans="5:8" x14ac:dyDescent="0.2">
      <c r="E11645" s="95"/>
      <c r="F11645" s="95"/>
      <c r="G11645" s="95"/>
      <c r="H11645" s="95"/>
    </row>
    <row r="11646" spans="5:8" x14ac:dyDescent="0.2">
      <c r="E11646" s="95"/>
      <c r="F11646" s="95"/>
      <c r="G11646" s="95"/>
      <c r="H11646" s="95"/>
    </row>
    <row r="11647" spans="5:8" x14ac:dyDescent="0.2">
      <c r="E11647" s="95"/>
      <c r="F11647" s="95"/>
      <c r="G11647" s="95"/>
      <c r="H11647" s="95"/>
    </row>
    <row r="11648" spans="5:8" x14ac:dyDescent="0.2">
      <c r="E11648" s="95"/>
      <c r="F11648" s="95"/>
      <c r="G11648" s="95"/>
      <c r="H11648" s="95"/>
    </row>
    <row r="11649" spans="5:8" x14ac:dyDescent="0.2">
      <c r="E11649" s="95"/>
      <c r="F11649" s="95"/>
      <c r="G11649" s="95"/>
      <c r="H11649" s="95"/>
    </row>
    <row r="11650" spans="5:8" x14ac:dyDescent="0.2">
      <c r="E11650" s="95"/>
      <c r="F11650" s="95"/>
      <c r="G11650" s="95"/>
      <c r="H11650" s="95"/>
    </row>
    <row r="11651" spans="5:8" x14ac:dyDescent="0.2">
      <c r="E11651" s="95"/>
      <c r="F11651" s="95"/>
      <c r="G11651" s="95"/>
      <c r="H11651" s="95"/>
    </row>
    <row r="11652" spans="5:8" x14ac:dyDescent="0.2">
      <c r="E11652" s="95"/>
      <c r="F11652" s="95"/>
      <c r="G11652" s="95"/>
      <c r="H11652" s="95"/>
    </row>
    <row r="11653" spans="5:8" x14ac:dyDescent="0.2">
      <c r="E11653" s="95"/>
      <c r="F11653" s="95"/>
      <c r="G11653" s="95"/>
      <c r="H11653" s="95"/>
    </row>
    <row r="11654" spans="5:8" x14ac:dyDescent="0.2">
      <c r="E11654" s="95"/>
      <c r="F11654" s="95"/>
      <c r="G11654" s="95"/>
      <c r="H11654" s="95"/>
    </row>
    <row r="11655" spans="5:8" x14ac:dyDescent="0.2">
      <c r="E11655" s="95"/>
      <c r="F11655" s="95"/>
      <c r="G11655" s="95"/>
      <c r="H11655" s="95"/>
    </row>
    <row r="11656" spans="5:8" x14ac:dyDescent="0.2">
      <c r="E11656" s="95"/>
      <c r="F11656" s="95"/>
      <c r="G11656" s="95"/>
      <c r="H11656" s="95"/>
    </row>
    <row r="11657" spans="5:8" x14ac:dyDescent="0.2">
      <c r="E11657" s="95"/>
      <c r="F11657" s="95"/>
      <c r="G11657" s="95"/>
      <c r="H11657" s="95"/>
    </row>
    <row r="11658" spans="5:8" x14ac:dyDescent="0.2">
      <c r="E11658" s="95"/>
      <c r="F11658" s="95"/>
      <c r="G11658" s="95"/>
      <c r="H11658" s="95"/>
    </row>
    <row r="11659" spans="5:8" x14ac:dyDescent="0.2">
      <c r="E11659" s="95"/>
      <c r="F11659" s="95"/>
      <c r="G11659" s="95"/>
      <c r="H11659" s="95"/>
    </row>
    <row r="11660" spans="5:8" x14ac:dyDescent="0.2">
      <c r="E11660" s="95"/>
      <c r="F11660" s="95"/>
      <c r="G11660" s="95"/>
      <c r="H11660" s="95"/>
    </row>
    <row r="11661" spans="5:8" x14ac:dyDescent="0.2">
      <c r="E11661" s="95"/>
      <c r="F11661" s="95"/>
      <c r="G11661" s="95"/>
      <c r="H11661" s="95"/>
    </row>
    <row r="11662" spans="5:8" x14ac:dyDescent="0.2">
      <c r="E11662" s="95"/>
      <c r="F11662" s="95"/>
      <c r="G11662" s="95"/>
      <c r="H11662" s="95"/>
    </row>
    <row r="11663" spans="5:8" x14ac:dyDescent="0.2">
      <c r="E11663" s="95"/>
      <c r="F11663" s="95"/>
      <c r="G11663" s="95"/>
      <c r="H11663" s="95"/>
    </row>
    <row r="11664" spans="5:8" x14ac:dyDescent="0.2">
      <c r="E11664" s="95"/>
      <c r="F11664" s="95"/>
      <c r="G11664" s="95"/>
      <c r="H11664" s="95"/>
    </row>
    <row r="11665" spans="5:8" x14ac:dyDescent="0.2">
      <c r="E11665" s="95"/>
      <c r="F11665" s="95"/>
      <c r="G11665" s="95"/>
      <c r="H11665" s="95"/>
    </row>
    <row r="11666" spans="5:8" x14ac:dyDescent="0.2">
      <c r="E11666" s="95"/>
      <c r="F11666" s="95"/>
      <c r="G11666" s="95"/>
      <c r="H11666" s="95"/>
    </row>
    <row r="11667" spans="5:8" x14ac:dyDescent="0.2">
      <c r="E11667" s="95"/>
      <c r="F11667" s="95"/>
      <c r="G11667" s="95"/>
      <c r="H11667" s="95"/>
    </row>
    <row r="11668" spans="5:8" x14ac:dyDescent="0.2">
      <c r="E11668" s="95"/>
      <c r="F11668" s="95"/>
      <c r="G11668" s="95"/>
      <c r="H11668" s="95"/>
    </row>
    <row r="11669" spans="5:8" x14ac:dyDescent="0.2">
      <c r="E11669" s="95"/>
      <c r="F11669" s="95"/>
      <c r="G11669" s="95"/>
      <c r="H11669" s="95"/>
    </row>
    <row r="11670" spans="5:8" x14ac:dyDescent="0.2">
      <c r="E11670" s="95"/>
      <c r="F11670" s="95"/>
      <c r="G11670" s="95"/>
      <c r="H11670" s="95"/>
    </row>
    <row r="11671" spans="5:8" x14ac:dyDescent="0.2">
      <c r="E11671" s="95"/>
      <c r="F11671" s="95"/>
      <c r="G11671" s="95"/>
      <c r="H11671" s="95"/>
    </row>
    <row r="11672" spans="5:8" x14ac:dyDescent="0.2">
      <c r="E11672" s="95"/>
      <c r="F11672" s="95"/>
      <c r="G11672" s="95"/>
      <c r="H11672" s="95"/>
    </row>
    <row r="11673" spans="5:8" x14ac:dyDescent="0.2">
      <c r="E11673" s="95"/>
      <c r="F11673" s="95"/>
      <c r="G11673" s="95"/>
      <c r="H11673" s="95"/>
    </row>
    <row r="11674" spans="5:8" x14ac:dyDescent="0.2">
      <c r="E11674" s="95"/>
      <c r="F11674" s="95"/>
      <c r="G11674" s="95"/>
      <c r="H11674" s="95"/>
    </row>
    <row r="11675" spans="5:8" x14ac:dyDescent="0.2">
      <c r="E11675" s="95"/>
      <c r="F11675" s="95"/>
      <c r="G11675" s="95"/>
      <c r="H11675" s="95"/>
    </row>
    <row r="11676" spans="5:8" x14ac:dyDescent="0.2">
      <c r="E11676" s="95"/>
      <c r="F11676" s="95"/>
      <c r="G11676" s="95"/>
      <c r="H11676" s="95"/>
    </row>
    <row r="11677" spans="5:8" x14ac:dyDescent="0.2">
      <c r="E11677" s="95"/>
      <c r="F11677" s="95"/>
      <c r="G11677" s="95"/>
      <c r="H11677" s="95"/>
    </row>
    <row r="11678" spans="5:8" x14ac:dyDescent="0.2">
      <c r="E11678" s="95"/>
      <c r="F11678" s="95"/>
      <c r="G11678" s="95"/>
      <c r="H11678" s="95"/>
    </row>
    <row r="11679" spans="5:8" x14ac:dyDescent="0.2">
      <c r="E11679" s="95"/>
      <c r="F11679" s="95"/>
      <c r="G11679" s="95"/>
      <c r="H11679" s="95"/>
    </row>
    <row r="11680" spans="5:8" x14ac:dyDescent="0.2">
      <c r="E11680" s="95"/>
      <c r="F11680" s="95"/>
      <c r="G11680" s="95"/>
      <c r="H11680" s="95"/>
    </row>
    <row r="11681" spans="5:8" x14ac:dyDescent="0.2">
      <c r="E11681" s="95"/>
      <c r="F11681" s="95"/>
      <c r="G11681" s="95"/>
      <c r="H11681" s="95"/>
    </row>
    <row r="11682" spans="5:8" x14ac:dyDescent="0.2">
      <c r="E11682" s="95"/>
      <c r="F11682" s="95"/>
      <c r="G11682" s="95"/>
      <c r="H11682" s="95"/>
    </row>
    <row r="11683" spans="5:8" x14ac:dyDescent="0.2">
      <c r="E11683" s="95"/>
      <c r="F11683" s="95"/>
      <c r="G11683" s="95"/>
      <c r="H11683" s="95"/>
    </row>
    <row r="11684" spans="5:8" x14ac:dyDescent="0.2">
      <c r="E11684" s="95"/>
      <c r="F11684" s="95"/>
      <c r="G11684" s="95"/>
      <c r="H11684" s="95"/>
    </row>
    <row r="11685" spans="5:8" x14ac:dyDescent="0.2">
      <c r="E11685" s="95"/>
      <c r="F11685" s="95"/>
      <c r="G11685" s="95"/>
      <c r="H11685" s="95"/>
    </row>
    <row r="11686" spans="5:8" x14ac:dyDescent="0.2">
      <c r="E11686" s="95"/>
      <c r="F11686" s="95"/>
      <c r="G11686" s="95"/>
      <c r="H11686" s="95"/>
    </row>
    <row r="11687" spans="5:8" x14ac:dyDescent="0.2">
      <c r="E11687" s="95"/>
      <c r="F11687" s="95"/>
      <c r="G11687" s="95"/>
      <c r="H11687" s="95"/>
    </row>
    <row r="11688" spans="5:8" x14ac:dyDescent="0.2">
      <c r="E11688" s="95"/>
      <c r="F11688" s="95"/>
      <c r="G11688" s="95"/>
      <c r="H11688" s="95"/>
    </row>
    <row r="11689" spans="5:8" x14ac:dyDescent="0.2">
      <c r="E11689" s="95"/>
      <c r="F11689" s="95"/>
      <c r="G11689" s="95"/>
      <c r="H11689" s="95"/>
    </row>
    <row r="11690" spans="5:8" x14ac:dyDescent="0.2">
      <c r="E11690" s="95"/>
      <c r="F11690" s="95"/>
      <c r="G11690" s="95"/>
      <c r="H11690" s="95"/>
    </row>
    <row r="11691" spans="5:8" x14ac:dyDescent="0.2">
      <c r="E11691" s="95"/>
      <c r="F11691" s="95"/>
      <c r="G11691" s="95"/>
      <c r="H11691" s="95"/>
    </row>
    <row r="11692" spans="5:8" x14ac:dyDescent="0.2">
      <c r="E11692" s="95"/>
      <c r="F11692" s="95"/>
      <c r="G11692" s="95"/>
      <c r="H11692" s="95"/>
    </row>
    <row r="11693" spans="5:8" x14ac:dyDescent="0.2">
      <c r="E11693" s="95"/>
      <c r="F11693" s="95"/>
      <c r="G11693" s="95"/>
      <c r="H11693" s="95"/>
    </row>
    <row r="11694" spans="5:8" x14ac:dyDescent="0.2">
      <c r="E11694" s="95"/>
      <c r="F11694" s="95"/>
      <c r="G11694" s="95"/>
      <c r="H11694" s="95"/>
    </row>
    <row r="11695" spans="5:8" x14ac:dyDescent="0.2">
      <c r="E11695" s="95"/>
      <c r="F11695" s="95"/>
      <c r="G11695" s="95"/>
      <c r="H11695" s="95"/>
    </row>
    <row r="11696" spans="5:8" x14ac:dyDescent="0.2">
      <c r="E11696" s="95"/>
      <c r="F11696" s="95"/>
      <c r="G11696" s="95"/>
      <c r="H11696" s="95"/>
    </row>
    <row r="11697" spans="5:8" x14ac:dyDescent="0.2">
      <c r="E11697" s="95"/>
      <c r="F11697" s="95"/>
      <c r="G11697" s="95"/>
      <c r="H11697" s="95"/>
    </row>
    <row r="11698" spans="5:8" x14ac:dyDescent="0.2">
      <c r="E11698" s="95"/>
      <c r="F11698" s="95"/>
      <c r="G11698" s="95"/>
      <c r="H11698" s="95"/>
    </row>
    <row r="11699" spans="5:8" x14ac:dyDescent="0.2">
      <c r="E11699" s="95"/>
      <c r="F11699" s="95"/>
      <c r="G11699" s="95"/>
      <c r="H11699" s="95"/>
    </row>
    <row r="11700" spans="5:8" x14ac:dyDescent="0.2">
      <c r="E11700" s="95"/>
      <c r="F11700" s="95"/>
      <c r="G11700" s="95"/>
      <c r="H11700" s="95"/>
    </row>
    <row r="11701" spans="5:8" x14ac:dyDescent="0.2">
      <c r="E11701" s="95"/>
      <c r="F11701" s="95"/>
      <c r="G11701" s="95"/>
      <c r="H11701" s="95"/>
    </row>
    <row r="11702" spans="5:8" x14ac:dyDescent="0.2">
      <c r="E11702" s="95"/>
      <c r="F11702" s="95"/>
      <c r="G11702" s="95"/>
      <c r="H11702" s="95"/>
    </row>
    <row r="11703" spans="5:8" x14ac:dyDescent="0.2">
      <c r="E11703" s="95"/>
      <c r="F11703" s="95"/>
      <c r="G11703" s="95"/>
      <c r="H11703" s="95"/>
    </row>
    <row r="11704" spans="5:8" x14ac:dyDescent="0.2">
      <c r="E11704" s="95"/>
      <c r="F11704" s="95"/>
      <c r="G11704" s="95"/>
      <c r="H11704" s="95"/>
    </row>
    <row r="11705" spans="5:8" x14ac:dyDescent="0.2">
      <c r="E11705" s="95"/>
      <c r="F11705" s="95"/>
      <c r="G11705" s="95"/>
      <c r="H11705" s="95"/>
    </row>
    <row r="11706" spans="5:8" x14ac:dyDescent="0.2">
      <c r="E11706" s="95"/>
      <c r="F11706" s="95"/>
      <c r="G11706" s="95"/>
      <c r="H11706" s="95"/>
    </row>
    <row r="11707" spans="5:8" x14ac:dyDescent="0.2">
      <c r="E11707" s="95"/>
      <c r="F11707" s="95"/>
      <c r="G11707" s="95"/>
      <c r="H11707" s="95"/>
    </row>
    <row r="11708" spans="5:8" x14ac:dyDescent="0.2">
      <c r="E11708" s="95"/>
      <c r="F11708" s="95"/>
      <c r="G11708" s="95"/>
      <c r="H11708" s="95"/>
    </row>
    <row r="11709" spans="5:8" x14ac:dyDescent="0.2">
      <c r="E11709" s="95"/>
      <c r="F11709" s="95"/>
      <c r="G11709" s="95"/>
      <c r="H11709" s="95"/>
    </row>
    <row r="11710" spans="5:8" x14ac:dyDescent="0.2">
      <c r="E11710" s="95"/>
      <c r="F11710" s="95"/>
      <c r="G11710" s="95"/>
      <c r="H11710" s="95"/>
    </row>
    <row r="11711" spans="5:8" x14ac:dyDescent="0.2">
      <c r="E11711" s="95"/>
      <c r="F11711" s="95"/>
      <c r="G11711" s="95"/>
      <c r="H11711" s="95"/>
    </row>
    <row r="11712" spans="5:8" x14ac:dyDescent="0.2">
      <c r="E11712" s="95"/>
      <c r="F11712" s="95"/>
      <c r="G11712" s="95"/>
      <c r="H11712" s="95"/>
    </row>
    <row r="11713" spans="5:8" x14ac:dyDescent="0.2">
      <c r="E11713" s="95"/>
      <c r="F11713" s="95"/>
      <c r="G11713" s="95"/>
      <c r="H11713" s="95"/>
    </row>
    <row r="11714" spans="5:8" x14ac:dyDescent="0.2">
      <c r="E11714" s="95"/>
      <c r="F11714" s="95"/>
      <c r="G11714" s="95"/>
      <c r="H11714" s="95"/>
    </row>
    <row r="11715" spans="5:8" x14ac:dyDescent="0.2">
      <c r="E11715" s="95"/>
      <c r="F11715" s="95"/>
      <c r="G11715" s="95"/>
      <c r="H11715" s="95"/>
    </row>
    <row r="11716" spans="5:8" x14ac:dyDescent="0.2">
      <c r="E11716" s="95"/>
      <c r="F11716" s="95"/>
      <c r="G11716" s="95"/>
      <c r="H11716" s="95"/>
    </row>
    <row r="11717" spans="5:8" x14ac:dyDescent="0.2">
      <c r="E11717" s="95"/>
      <c r="F11717" s="95"/>
      <c r="G11717" s="95"/>
      <c r="H11717" s="95"/>
    </row>
    <row r="11718" spans="5:8" x14ac:dyDescent="0.2">
      <c r="E11718" s="95"/>
      <c r="F11718" s="95"/>
      <c r="G11718" s="95"/>
      <c r="H11718" s="95"/>
    </row>
    <row r="11719" spans="5:8" x14ac:dyDescent="0.2">
      <c r="E11719" s="95"/>
      <c r="F11719" s="95"/>
      <c r="G11719" s="95"/>
      <c r="H11719" s="95"/>
    </row>
    <row r="11720" spans="5:8" x14ac:dyDescent="0.2">
      <c r="E11720" s="95"/>
      <c r="F11720" s="95"/>
      <c r="G11720" s="95"/>
      <c r="H11720" s="95"/>
    </row>
    <row r="11721" spans="5:8" x14ac:dyDescent="0.2">
      <c r="E11721" s="95"/>
      <c r="F11721" s="95"/>
      <c r="G11721" s="95"/>
      <c r="H11721" s="95"/>
    </row>
    <row r="11722" spans="5:8" x14ac:dyDescent="0.2">
      <c r="E11722" s="95"/>
      <c r="F11722" s="95"/>
      <c r="G11722" s="95"/>
      <c r="H11722" s="95"/>
    </row>
    <row r="11723" spans="5:8" x14ac:dyDescent="0.2">
      <c r="E11723" s="95"/>
      <c r="F11723" s="95"/>
      <c r="G11723" s="95"/>
      <c r="H11723" s="95"/>
    </row>
    <row r="11724" spans="5:8" x14ac:dyDescent="0.2">
      <c r="E11724" s="95"/>
      <c r="F11724" s="95"/>
      <c r="G11724" s="95"/>
      <c r="H11724" s="95"/>
    </row>
    <row r="11725" spans="5:8" x14ac:dyDescent="0.2">
      <c r="E11725" s="95"/>
      <c r="F11725" s="95"/>
      <c r="G11725" s="95"/>
      <c r="H11725" s="95"/>
    </row>
    <row r="11726" spans="5:8" x14ac:dyDescent="0.2">
      <c r="E11726" s="95"/>
      <c r="F11726" s="95"/>
      <c r="G11726" s="95"/>
      <c r="H11726" s="95"/>
    </row>
    <row r="11727" spans="5:8" x14ac:dyDescent="0.2">
      <c r="E11727" s="95"/>
      <c r="F11727" s="95"/>
      <c r="G11727" s="95"/>
      <c r="H11727" s="95"/>
    </row>
    <row r="11728" spans="5:8" x14ac:dyDescent="0.2">
      <c r="E11728" s="95"/>
      <c r="F11728" s="95"/>
      <c r="G11728" s="95"/>
      <c r="H11728" s="95"/>
    </row>
    <row r="11729" spans="5:8" x14ac:dyDescent="0.2">
      <c r="E11729" s="95"/>
      <c r="F11729" s="95"/>
      <c r="G11729" s="95"/>
      <c r="H11729" s="95"/>
    </row>
    <row r="11730" spans="5:8" x14ac:dyDescent="0.2">
      <c r="E11730" s="95"/>
      <c r="F11730" s="95"/>
      <c r="G11730" s="95"/>
      <c r="H11730" s="95"/>
    </row>
    <row r="11731" spans="5:8" x14ac:dyDescent="0.2">
      <c r="E11731" s="95"/>
      <c r="F11731" s="95"/>
      <c r="G11731" s="95"/>
      <c r="H11731" s="95"/>
    </row>
    <row r="11732" spans="5:8" x14ac:dyDescent="0.2">
      <c r="E11732" s="95"/>
      <c r="F11732" s="95"/>
      <c r="G11732" s="95"/>
      <c r="H11732" s="95"/>
    </row>
    <row r="11733" spans="5:8" x14ac:dyDescent="0.2">
      <c r="E11733" s="95"/>
      <c r="F11733" s="95"/>
      <c r="G11733" s="95"/>
      <c r="H11733" s="95"/>
    </row>
    <row r="11734" spans="5:8" x14ac:dyDescent="0.2">
      <c r="E11734" s="95"/>
      <c r="F11734" s="95"/>
      <c r="G11734" s="95"/>
      <c r="H11734" s="95"/>
    </row>
    <row r="11735" spans="5:8" x14ac:dyDescent="0.2">
      <c r="E11735" s="95"/>
      <c r="F11735" s="95"/>
      <c r="G11735" s="95"/>
      <c r="H11735" s="95"/>
    </row>
    <row r="11736" spans="5:8" x14ac:dyDescent="0.2">
      <c r="E11736" s="95"/>
      <c r="F11736" s="95"/>
      <c r="G11736" s="95"/>
      <c r="H11736" s="95"/>
    </row>
    <row r="11737" spans="5:8" x14ac:dyDescent="0.2">
      <c r="E11737" s="95"/>
      <c r="F11737" s="95"/>
      <c r="G11737" s="95"/>
      <c r="H11737" s="95"/>
    </row>
    <row r="11738" spans="5:8" x14ac:dyDescent="0.2">
      <c r="E11738" s="95"/>
      <c r="F11738" s="95"/>
      <c r="G11738" s="95"/>
      <c r="H11738" s="95"/>
    </row>
    <row r="11739" spans="5:8" x14ac:dyDescent="0.2">
      <c r="E11739" s="95"/>
      <c r="F11739" s="95"/>
      <c r="G11739" s="95"/>
      <c r="H11739" s="95"/>
    </row>
    <row r="11740" spans="5:8" x14ac:dyDescent="0.2">
      <c r="E11740" s="95"/>
      <c r="F11740" s="95"/>
      <c r="G11740" s="95"/>
      <c r="H11740" s="95"/>
    </row>
    <row r="11741" spans="5:8" x14ac:dyDescent="0.2">
      <c r="E11741" s="95"/>
      <c r="F11741" s="95"/>
      <c r="G11741" s="95"/>
      <c r="H11741" s="95"/>
    </row>
    <row r="11742" spans="5:8" x14ac:dyDescent="0.2">
      <c r="E11742" s="95"/>
      <c r="F11742" s="95"/>
      <c r="G11742" s="95"/>
      <c r="H11742" s="95"/>
    </row>
    <row r="11743" spans="5:8" x14ac:dyDescent="0.2">
      <c r="E11743" s="95"/>
      <c r="F11743" s="95"/>
      <c r="G11743" s="95"/>
      <c r="H11743" s="95"/>
    </row>
    <row r="11744" spans="5:8" x14ac:dyDescent="0.2">
      <c r="E11744" s="95"/>
      <c r="F11744" s="95"/>
      <c r="G11744" s="95"/>
      <c r="H11744" s="95"/>
    </row>
    <row r="11745" spans="5:8" x14ac:dyDescent="0.2">
      <c r="E11745" s="95"/>
      <c r="F11745" s="95"/>
      <c r="G11745" s="95"/>
      <c r="H11745" s="95"/>
    </row>
    <row r="11746" spans="5:8" x14ac:dyDescent="0.2">
      <c r="E11746" s="95"/>
      <c r="F11746" s="95"/>
      <c r="G11746" s="95"/>
      <c r="H11746" s="95"/>
    </row>
    <row r="11747" spans="5:8" x14ac:dyDescent="0.2">
      <c r="E11747" s="95"/>
      <c r="F11747" s="95"/>
      <c r="G11747" s="95"/>
      <c r="H11747" s="95"/>
    </row>
    <row r="11748" spans="5:8" x14ac:dyDescent="0.2">
      <c r="E11748" s="95"/>
      <c r="F11748" s="95"/>
      <c r="G11748" s="95"/>
      <c r="H11748" s="95"/>
    </row>
    <row r="11749" spans="5:8" x14ac:dyDescent="0.2">
      <c r="E11749" s="95"/>
      <c r="F11749" s="95"/>
      <c r="G11749" s="95"/>
      <c r="H11749" s="95"/>
    </row>
    <row r="11750" spans="5:8" x14ac:dyDescent="0.2">
      <c r="E11750" s="95"/>
      <c r="F11750" s="95"/>
      <c r="G11750" s="95"/>
      <c r="H11750" s="95"/>
    </row>
    <row r="11751" spans="5:8" x14ac:dyDescent="0.2">
      <c r="E11751" s="95"/>
      <c r="F11751" s="95"/>
      <c r="G11751" s="95"/>
      <c r="H11751" s="95"/>
    </row>
    <row r="11752" spans="5:8" x14ac:dyDescent="0.2">
      <c r="E11752" s="95"/>
      <c r="F11752" s="95"/>
      <c r="G11752" s="95"/>
      <c r="H11752" s="95"/>
    </row>
    <row r="11753" spans="5:8" x14ac:dyDescent="0.2">
      <c r="E11753" s="95"/>
      <c r="F11753" s="95"/>
      <c r="G11753" s="95"/>
      <c r="H11753" s="95"/>
    </row>
    <row r="11754" spans="5:8" x14ac:dyDescent="0.2">
      <c r="E11754" s="95"/>
      <c r="F11754" s="95"/>
      <c r="G11754" s="95"/>
      <c r="H11754" s="95"/>
    </row>
    <row r="11755" spans="5:8" x14ac:dyDescent="0.2">
      <c r="E11755" s="95"/>
      <c r="F11755" s="95"/>
      <c r="G11755" s="95"/>
      <c r="H11755" s="95"/>
    </row>
    <row r="11756" spans="5:8" x14ac:dyDescent="0.2">
      <c r="E11756" s="95"/>
      <c r="F11756" s="95"/>
      <c r="G11756" s="95"/>
      <c r="H11756" s="95"/>
    </row>
    <row r="11757" spans="5:8" x14ac:dyDescent="0.2">
      <c r="E11757" s="95"/>
      <c r="F11757" s="95"/>
      <c r="G11757" s="95"/>
      <c r="H11757" s="95"/>
    </row>
    <row r="11758" spans="5:8" x14ac:dyDescent="0.2">
      <c r="E11758" s="95"/>
      <c r="F11758" s="95"/>
      <c r="G11758" s="95"/>
      <c r="H11758" s="95"/>
    </row>
    <row r="11759" spans="5:8" x14ac:dyDescent="0.2">
      <c r="E11759" s="95"/>
      <c r="F11759" s="95"/>
      <c r="G11759" s="95"/>
      <c r="H11759" s="95"/>
    </row>
    <row r="11760" spans="5:8" x14ac:dyDescent="0.2">
      <c r="E11760" s="95"/>
      <c r="F11760" s="95"/>
      <c r="G11760" s="95"/>
      <c r="H11760" s="95"/>
    </row>
    <row r="11761" spans="5:8" x14ac:dyDescent="0.2">
      <c r="E11761" s="95"/>
      <c r="F11761" s="95"/>
      <c r="G11761" s="95"/>
      <c r="H11761" s="95"/>
    </row>
    <row r="11762" spans="5:8" x14ac:dyDescent="0.2">
      <c r="E11762" s="95"/>
      <c r="F11762" s="95"/>
      <c r="G11762" s="95"/>
      <c r="H11762" s="95"/>
    </row>
    <row r="11763" spans="5:8" x14ac:dyDescent="0.2">
      <c r="E11763" s="95"/>
      <c r="F11763" s="95"/>
      <c r="G11763" s="95"/>
      <c r="H11763" s="95"/>
    </row>
    <row r="11764" spans="5:8" x14ac:dyDescent="0.2">
      <c r="E11764" s="95"/>
      <c r="F11764" s="95"/>
      <c r="G11764" s="95"/>
      <c r="H11764" s="95"/>
    </row>
    <row r="11765" spans="5:8" x14ac:dyDescent="0.2">
      <c r="E11765" s="95"/>
      <c r="F11765" s="95"/>
      <c r="G11765" s="95"/>
      <c r="H11765" s="95"/>
    </row>
    <row r="11766" spans="5:8" x14ac:dyDescent="0.2">
      <c r="E11766" s="95"/>
      <c r="F11766" s="95"/>
      <c r="G11766" s="95"/>
      <c r="H11766" s="95"/>
    </row>
    <row r="11767" spans="5:8" x14ac:dyDescent="0.2">
      <c r="E11767" s="95"/>
      <c r="F11767" s="95"/>
      <c r="G11767" s="95"/>
      <c r="H11767" s="95"/>
    </row>
    <row r="11768" spans="5:8" x14ac:dyDescent="0.2">
      <c r="E11768" s="95"/>
      <c r="F11768" s="95"/>
      <c r="G11768" s="95"/>
      <c r="H11768" s="95"/>
    </row>
    <row r="11769" spans="5:8" x14ac:dyDescent="0.2">
      <c r="E11769" s="95"/>
      <c r="F11769" s="95"/>
      <c r="G11769" s="95"/>
      <c r="H11769" s="95"/>
    </row>
    <row r="11770" spans="5:8" x14ac:dyDescent="0.2">
      <c r="E11770" s="95"/>
      <c r="F11770" s="95"/>
      <c r="G11770" s="95"/>
      <c r="H11770" s="95"/>
    </row>
    <row r="11771" spans="5:8" x14ac:dyDescent="0.2">
      <c r="E11771" s="95"/>
      <c r="F11771" s="95"/>
      <c r="G11771" s="95"/>
      <c r="H11771" s="95"/>
    </row>
    <row r="11772" spans="5:8" x14ac:dyDescent="0.2">
      <c r="E11772" s="95"/>
      <c r="F11772" s="95"/>
      <c r="G11772" s="95"/>
      <c r="H11772" s="95"/>
    </row>
    <row r="11773" spans="5:8" x14ac:dyDescent="0.2">
      <c r="E11773" s="95"/>
      <c r="F11773" s="95"/>
      <c r="G11773" s="95"/>
      <c r="H11773" s="95"/>
    </row>
    <row r="11774" spans="5:8" x14ac:dyDescent="0.2">
      <c r="E11774" s="95"/>
      <c r="F11774" s="95"/>
      <c r="G11774" s="95"/>
      <c r="H11774" s="95"/>
    </row>
    <row r="11775" spans="5:8" x14ac:dyDescent="0.2">
      <c r="E11775" s="95"/>
      <c r="F11775" s="95"/>
      <c r="G11775" s="95"/>
      <c r="H11775" s="95"/>
    </row>
    <row r="11776" spans="5:8" x14ac:dyDescent="0.2">
      <c r="E11776" s="95"/>
      <c r="F11776" s="95"/>
      <c r="G11776" s="95"/>
      <c r="H11776" s="95"/>
    </row>
    <row r="11777" spans="5:8" x14ac:dyDescent="0.2">
      <c r="E11777" s="95"/>
      <c r="F11777" s="95"/>
      <c r="G11777" s="95"/>
      <c r="H11777" s="95"/>
    </row>
    <row r="11778" spans="5:8" x14ac:dyDescent="0.2">
      <c r="E11778" s="95"/>
      <c r="F11778" s="95"/>
      <c r="G11778" s="95"/>
      <c r="H11778" s="95"/>
    </row>
    <row r="11779" spans="5:8" x14ac:dyDescent="0.2">
      <c r="E11779" s="95"/>
      <c r="F11779" s="95"/>
      <c r="G11779" s="95"/>
      <c r="H11779" s="95"/>
    </row>
    <row r="11780" spans="5:8" x14ac:dyDescent="0.2">
      <c r="E11780" s="95"/>
      <c r="F11780" s="95"/>
      <c r="G11780" s="95"/>
      <c r="H11780" s="95"/>
    </row>
    <row r="11781" spans="5:8" x14ac:dyDescent="0.2">
      <c r="E11781" s="95"/>
      <c r="F11781" s="95"/>
      <c r="G11781" s="95"/>
      <c r="H11781" s="95"/>
    </row>
    <row r="11782" spans="5:8" x14ac:dyDescent="0.2">
      <c r="E11782" s="95"/>
      <c r="F11782" s="95"/>
      <c r="G11782" s="95"/>
      <c r="H11782" s="95"/>
    </row>
    <row r="11783" spans="5:8" x14ac:dyDescent="0.2">
      <c r="E11783" s="95"/>
      <c r="F11783" s="95"/>
      <c r="G11783" s="95"/>
      <c r="H11783" s="95"/>
    </row>
    <row r="11784" spans="5:8" x14ac:dyDescent="0.2">
      <c r="E11784" s="95"/>
      <c r="F11784" s="95"/>
      <c r="G11784" s="95"/>
      <c r="H11784" s="95"/>
    </row>
    <row r="11785" spans="5:8" x14ac:dyDescent="0.2">
      <c r="E11785" s="95"/>
      <c r="F11785" s="95"/>
      <c r="G11785" s="95"/>
      <c r="H11785" s="95"/>
    </row>
    <row r="11786" spans="5:8" x14ac:dyDescent="0.2">
      <c r="E11786" s="95"/>
      <c r="F11786" s="95"/>
      <c r="G11786" s="95"/>
      <c r="H11786" s="95"/>
    </row>
    <row r="11787" spans="5:8" x14ac:dyDescent="0.2">
      <c r="E11787" s="95"/>
      <c r="F11787" s="95"/>
      <c r="G11787" s="95"/>
      <c r="H11787" s="95"/>
    </row>
    <row r="11788" spans="5:8" x14ac:dyDescent="0.2">
      <c r="E11788" s="95"/>
      <c r="F11788" s="95"/>
      <c r="G11788" s="95"/>
      <c r="H11788" s="95"/>
    </row>
    <row r="11789" spans="5:8" x14ac:dyDescent="0.2">
      <c r="E11789" s="95"/>
      <c r="F11789" s="95"/>
      <c r="G11789" s="95"/>
      <c r="H11789" s="95"/>
    </row>
    <row r="11790" spans="5:8" x14ac:dyDescent="0.2">
      <c r="E11790" s="95"/>
      <c r="F11790" s="95"/>
      <c r="G11790" s="95"/>
      <c r="H11790" s="95"/>
    </row>
    <row r="11791" spans="5:8" x14ac:dyDescent="0.2">
      <c r="E11791" s="95"/>
      <c r="F11791" s="95"/>
      <c r="G11791" s="95"/>
      <c r="H11791" s="95"/>
    </row>
    <row r="11792" spans="5:8" x14ac:dyDescent="0.2">
      <c r="E11792" s="95"/>
      <c r="F11792" s="95"/>
      <c r="G11792" s="95"/>
      <c r="H11792" s="95"/>
    </row>
    <row r="11793" spans="5:8" x14ac:dyDescent="0.2">
      <c r="E11793" s="95"/>
      <c r="F11793" s="95"/>
      <c r="G11793" s="95"/>
      <c r="H11793" s="95"/>
    </row>
    <row r="11794" spans="5:8" x14ac:dyDescent="0.2">
      <c r="E11794" s="95"/>
      <c r="F11794" s="95"/>
      <c r="G11794" s="95"/>
      <c r="H11794" s="95"/>
    </row>
    <row r="11795" spans="5:8" x14ac:dyDescent="0.2">
      <c r="E11795" s="95"/>
      <c r="F11795" s="95"/>
      <c r="G11795" s="95"/>
      <c r="H11795" s="95"/>
    </row>
    <row r="11796" spans="5:8" x14ac:dyDescent="0.2">
      <c r="E11796" s="95"/>
      <c r="F11796" s="95"/>
      <c r="G11796" s="95"/>
      <c r="H11796" s="95"/>
    </row>
    <row r="11797" spans="5:8" x14ac:dyDescent="0.2">
      <c r="E11797" s="95"/>
      <c r="F11797" s="95"/>
      <c r="G11797" s="95"/>
      <c r="H11797" s="95"/>
    </row>
    <row r="11798" spans="5:8" x14ac:dyDescent="0.2">
      <c r="E11798" s="95"/>
      <c r="F11798" s="95"/>
      <c r="G11798" s="95"/>
      <c r="H11798" s="95"/>
    </row>
    <row r="11799" spans="5:8" x14ac:dyDescent="0.2">
      <c r="E11799" s="95"/>
      <c r="F11799" s="95"/>
      <c r="G11799" s="95"/>
      <c r="H11799" s="95"/>
    </row>
    <row r="11800" spans="5:8" x14ac:dyDescent="0.2">
      <c r="E11800" s="95"/>
      <c r="F11800" s="95"/>
      <c r="G11800" s="95"/>
      <c r="H11800" s="95"/>
    </row>
    <row r="11801" spans="5:8" x14ac:dyDescent="0.2">
      <c r="E11801" s="95"/>
      <c r="F11801" s="95"/>
      <c r="G11801" s="95"/>
      <c r="H11801" s="95"/>
    </row>
    <row r="11802" spans="5:8" x14ac:dyDescent="0.2">
      <c r="E11802" s="95"/>
      <c r="F11802" s="95"/>
      <c r="G11802" s="95"/>
      <c r="H11802" s="95"/>
    </row>
    <row r="11803" spans="5:8" x14ac:dyDescent="0.2">
      <c r="E11803" s="95"/>
      <c r="F11803" s="95"/>
      <c r="G11803" s="95"/>
      <c r="H11803" s="95"/>
    </row>
    <row r="11804" spans="5:8" x14ac:dyDescent="0.2">
      <c r="E11804" s="95"/>
      <c r="F11804" s="95"/>
      <c r="G11804" s="95"/>
      <c r="H11804" s="95"/>
    </row>
    <row r="11805" spans="5:8" x14ac:dyDescent="0.2">
      <c r="E11805" s="95"/>
      <c r="F11805" s="95"/>
      <c r="G11805" s="95"/>
      <c r="H11805" s="95"/>
    </row>
    <row r="11806" spans="5:8" x14ac:dyDescent="0.2">
      <c r="E11806" s="95"/>
      <c r="F11806" s="95"/>
      <c r="G11806" s="95"/>
      <c r="H11806" s="95"/>
    </row>
    <row r="11807" spans="5:8" x14ac:dyDescent="0.2">
      <c r="E11807" s="95"/>
      <c r="F11807" s="95"/>
      <c r="G11807" s="95"/>
      <c r="H11807" s="95"/>
    </row>
    <row r="11808" spans="5:8" x14ac:dyDescent="0.2">
      <c r="E11808" s="95"/>
      <c r="F11808" s="95"/>
      <c r="G11808" s="95"/>
      <c r="H11808" s="95"/>
    </row>
    <row r="11809" spans="5:8" x14ac:dyDescent="0.2">
      <c r="E11809" s="95"/>
      <c r="F11809" s="95"/>
      <c r="G11809" s="95"/>
      <c r="H11809" s="95"/>
    </row>
    <row r="11810" spans="5:8" x14ac:dyDescent="0.2">
      <c r="E11810" s="95"/>
      <c r="F11810" s="95"/>
      <c r="G11810" s="95"/>
      <c r="H11810" s="95"/>
    </row>
    <row r="11811" spans="5:8" x14ac:dyDescent="0.2">
      <c r="E11811" s="95"/>
      <c r="F11811" s="95"/>
      <c r="G11811" s="95"/>
      <c r="H11811" s="95"/>
    </row>
    <row r="11812" spans="5:8" x14ac:dyDescent="0.2">
      <c r="E11812" s="95"/>
      <c r="F11812" s="95"/>
      <c r="G11812" s="95"/>
      <c r="H11812" s="95"/>
    </row>
    <row r="11813" spans="5:8" x14ac:dyDescent="0.2">
      <c r="E11813" s="95"/>
      <c r="F11813" s="95"/>
      <c r="G11813" s="95"/>
      <c r="H11813" s="95"/>
    </row>
    <row r="11814" spans="5:8" x14ac:dyDescent="0.2">
      <c r="E11814" s="95"/>
      <c r="F11814" s="95"/>
      <c r="G11814" s="95"/>
      <c r="H11814" s="95"/>
    </row>
    <row r="11815" spans="5:8" x14ac:dyDescent="0.2">
      <c r="E11815" s="95"/>
      <c r="F11815" s="95"/>
      <c r="G11815" s="95"/>
      <c r="H11815" s="95"/>
    </row>
    <row r="11816" spans="5:8" x14ac:dyDescent="0.2">
      <c r="E11816" s="95"/>
      <c r="F11816" s="95"/>
      <c r="G11816" s="95"/>
      <c r="H11816" s="95"/>
    </row>
    <row r="11817" spans="5:8" x14ac:dyDescent="0.2">
      <c r="E11817" s="95"/>
      <c r="F11817" s="95"/>
      <c r="G11817" s="95"/>
      <c r="H11817" s="95"/>
    </row>
    <row r="11818" spans="5:8" x14ac:dyDescent="0.2">
      <c r="E11818" s="95"/>
      <c r="F11818" s="95"/>
      <c r="G11818" s="95"/>
      <c r="H11818" s="95"/>
    </row>
    <row r="11819" spans="5:8" x14ac:dyDescent="0.2">
      <c r="E11819" s="95"/>
      <c r="F11819" s="95"/>
      <c r="G11819" s="95"/>
      <c r="H11819" s="95"/>
    </row>
    <row r="11820" spans="5:8" x14ac:dyDescent="0.2">
      <c r="E11820" s="95"/>
      <c r="F11820" s="95"/>
      <c r="G11820" s="95"/>
      <c r="H11820" s="95"/>
    </row>
    <row r="11821" spans="5:8" x14ac:dyDescent="0.2">
      <c r="E11821" s="95"/>
      <c r="F11821" s="95"/>
      <c r="G11821" s="95"/>
      <c r="H11821" s="95"/>
    </row>
    <row r="11822" spans="5:8" x14ac:dyDescent="0.2">
      <c r="E11822" s="95"/>
      <c r="F11822" s="95"/>
      <c r="G11822" s="95"/>
      <c r="H11822" s="95"/>
    </row>
    <row r="11823" spans="5:8" x14ac:dyDescent="0.2">
      <c r="E11823" s="95"/>
      <c r="F11823" s="95"/>
      <c r="G11823" s="95"/>
      <c r="H11823" s="95"/>
    </row>
    <row r="11824" spans="5:8" x14ac:dyDescent="0.2">
      <c r="E11824" s="95"/>
      <c r="F11824" s="95"/>
      <c r="G11824" s="95"/>
      <c r="H11824" s="95"/>
    </row>
    <row r="11825" spans="5:8" x14ac:dyDescent="0.2">
      <c r="E11825" s="95"/>
      <c r="F11825" s="95"/>
      <c r="G11825" s="95"/>
      <c r="H11825" s="95"/>
    </row>
    <row r="11826" spans="5:8" x14ac:dyDescent="0.2">
      <c r="E11826" s="95"/>
      <c r="F11826" s="95"/>
      <c r="G11826" s="95"/>
      <c r="H11826" s="95"/>
    </row>
    <row r="11827" spans="5:8" x14ac:dyDescent="0.2">
      <c r="E11827" s="95"/>
      <c r="F11827" s="95"/>
      <c r="G11827" s="95"/>
      <c r="H11827" s="95"/>
    </row>
    <row r="11828" spans="5:8" x14ac:dyDescent="0.2">
      <c r="E11828" s="95"/>
      <c r="F11828" s="95"/>
      <c r="G11828" s="95"/>
      <c r="H11828" s="95"/>
    </row>
    <row r="11829" spans="5:8" x14ac:dyDescent="0.2">
      <c r="E11829" s="95"/>
      <c r="F11829" s="95"/>
      <c r="G11829" s="95"/>
      <c r="H11829" s="95"/>
    </row>
    <row r="11830" spans="5:8" x14ac:dyDescent="0.2">
      <c r="E11830" s="95"/>
      <c r="F11830" s="95"/>
      <c r="G11830" s="95"/>
      <c r="H11830" s="95"/>
    </row>
    <row r="11831" spans="5:8" x14ac:dyDescent="0.2">
      <c r="E11831" s="95"/>
      <c r="F11831" s="95"/>
      <c r="G11831" s="95"/>
      <c r="H11831" s="95"/>
    </row>
    <row r="11832" spans="5:8" x14ac:dyDescent="0.2">
      <c r="E11832" s="95"/>
      <c r="F11832" s="95"/>
      <c r="G11832" s="95"/>
      <c r="H11832" s="95"/>
    </row>
    <row r="11833" spans="5:8" x14ac:dyDescent="0.2">
      <c r="E11833" s="95"/>
      <c r="F11833" s="95"/>
      <c r="G11833" s="95"/>
      <c r="H11833" s="95"/>
    </row>
    <row r="11834" spans="5:8" x14ac:dyDescent="0.2">
      <c r="E11834" s="95"/>
      <c r="F11834" s="95"/>
      <c r="G11834" s="95"/>
      <c r="H11834" s="95"/>
    </row>
    <row r="11835" spans="5:8" x14ac:dyDescent="0.2">
      <c r="E11835" s="95"/>
      <c r="F11835" s="95"/>
      <c r="G11835" s="95"/>
      <c r="H11835" s="95"/>
    </row>
    <row r="11836" spans="5:8" x14ac:dyDescent="0.2">
      <c r="E11836" s="95"/>
      <c r="F11836" s="95"/>
      <c r="G11836" s="95"/>
      <c r="H11836" s="95"/>
    </row>
    <row r="11837" spans="5:8" x14ac:dyDescent="0.2">
      <c r="E11837" s="95"/>
      <c r="F11837" s="95"/>
      <c r="G11837" s="95"/>
      <c r="H11837" s="95"/>
    </row>
    <row r="11838" spans="5:8" x14ac:dyDescent="0.2">
      <c r="E11838" s="95"/>
      <c r="F11838" s="95"/>
      <c r="G11838" s="95"/>
      <c r="H11838" s="95"/>
    </row>
    <row r="11839" spans="5:8" x14ac:dyDescent="0.2">
      <c r="E11839" s="95"/>
      <c r="F11839" s="95"/>
      <c r="G11839" s="95"/>
      <c r="H11839" s="95"/>
    </row>
    <row r="11840" spans="5:8" x14ac:dyDescent="0.2">
      <c r="E11840" s="95"/>
      <c r="F11840" s="95"/>
      <c r="G11840" s="95"/>
      <c r="H11840" s="95"/>
    </row>
    <row r="11841" spans="5:8" x14ac:dyDescent="0.2">
      <c r="E11841" s="95"/>
      <c r="F11841" s="95"/>
      <c r="G11841" s="95"/>
      <c r="H11841" s="95"/>
    </row>
    <row r="11842" spans="5:8" x14ac:dyDescent="0.2">
      <c r="E11842" s="95"/>
      <c r="F11842" s="95"/>
      <c r="G11842" s="95"/>
      <c r="H11842" s="95"/>
    </row>
    <row r="11843" spans="5:8" x14ac:dyDescent="0.2">
      <c r="E11843" s="95"/>
      <c r="F11843" s="95"/>
      <c r="G11843" s="95"/>
      <c r="H11843" s="95"/>
    </row>
    <row r="11844" spans="5:8" x14ac:dyDescent="0.2">
      <c r="E11844" s="95"/>
      <c r="F11844" s="95"/>
      <c r="G11844" s="95"/>
      <c r="H11844" s="95"/>
    </row>
    <row r="11845" spans="5:8" x14ac:dyDescent="0.2">
      <c r="E11845" s="95"/>
      <c r="F11845" s="95"/>
      <c r="G11845" s="95"/>
      <c r="H11845" s="95"/>
    </row>
    <row r="11846" spans="5:8" x14ac:dyDescent="0.2">
      <c r="E11846" s="95"/>
      <c r="F11846" s="95"/>
      <c r="G11846" s="95"/>
      <c r="H11846" s="95"/>
    </row>
    <row r="11847" spans="5:8" x14ac:dyDescent="0.2">
      <c r="E11847" s="95"/>
      <c r="F11847" s="95"/>
      <c r="G11847" s="95"/>
      <c r="H11847" s="95"/>
    </row>
    <row r="11848" spans="5:8" x14ac:dyDescent="0.2">
      <c r="E11848" s="95"/>
      <c r="F11848" s="95"/>
      <c r="G11848" s="95"/>
      <c r="H11848" s="95"/>
    </row>
    <row r="11849" spans="5:8" x14ac:dyDescent="0.2">
      <c r="E11849" s="95"/>
      <c r="F11849" s="95"/>
      <c r="G11849" s="95"/>
      <c r="H11849" s="95"/>
    </row>
    <row r="11850" spans="5:8" x14ac:dyDescent="0.2">
      <c r="E11850" s="95"/>
      <c r="F11850" s="95"/>
      <c r="G11850" s="95"/>
      <c r="H11850" s="95"/>
    </row>
    <row r="11851" spans="5:8" x14ac:dyDescent="0.2">
      <c r="E11851" s="95"/>
      <c r="F11851" s="95"/>
      <c r="G11851" s="95"/>
      <c r="H11851" s="95"/>
    </row>
    <row r="11852" spans="5:8" x14ac:dyDescent="0.2">
      <c r="E11852" s="95"/>
      <c r="F11852" s="95"/>
      <c r="G11852" s="95"/>
      <c r="H11852" s="95"/>
    </row>
    <row r="11853" spans="5:8" x14ac:dyDescent="0.2">
      <c r="E11853" s="95"/>
      <c r="F11853" s="95"/>
      <c r="G11853" s="95"/>
      <c r="H11853" s="95"/>
    </row>
    <row r="11854" spans="5:8" x14ac:dyDescent="0.2">
      <c r="E11854" s="95"/>
      <c r="F11854" s="95"/>
      <c r="G11854" s="95"/>
      <c r="H11854" s="95"/>
    </row>
    <row r="11855" spans="5:8" x14ac:dyDescent="0.2">
      <c r="E11855" s="95"/>
      <c r="F11855" s="95"/>
      <c r="G11855" s="95"/>
      <c r="H11855" s="95"/>
    </row>
    <row r="11856" spans="5:8" x14ac:dyDescent="0.2">
      <c r="E11856" s="95"/>
      <c r="F11856" s="95"/>
      <c r="G11856" s="95"/>
      <c r="H11856" s="95"/>
    </row>
    <row r="11857" spans="5:8" x14ac:dyDescent="0.2">
      <c r="E11857" s="95"/>
      <c r="F11857" s="95"/>
      <c r="G11857" s="95"/>
      <c r="H11857" s="95"/>
    </row>
    <row r="11858" spans="5:8" x14ac:dyDescent="0.2">
      <c r="E11858" s="95"/>
      <c r="F11858" s="95"/>
      <c r="G11858" s="95"/>
      <c r="H11858" s="95"/>
    </row>
    <row r="11859" spans="5:8" x14ac:dyDescent="0.2">
      <c r="E11859" s="95"/>
      <c r="F11859" s="95"/>
      <c r="G11859" s="95"/>
      <c r="H11859" s="95"/>
    </row>
    <row r="11860" spans="5:8" x14ac:dyDescent="0.2">
      <c r="E11860" s="95"/>
      <c r="F11860" s="95"/>
      <c r="G11860" s="95"/>
      <c r="H11860" s="95"/>
    </row>
    <row r="11861" spans="5:8" x14ac:dyDescent="0.2">
      <c r="E11861" s="95"/>
      <c r="F11861" s="95"/>
      <c r="G11861" s="95"/>
      <c r="H11861" s="95"/>
    </row>
    <row r="11862" spans="5:8" x14ac:dyDescent="0.2">
      <c r="E11862" s="95"/>
      <c r="F11862" s="95"/>
      <c r="G11862" s="95"/>
      <c r="H11862" s="95"/>
    </row>
    <row r="11863" spans="5:8" x14ac:dyDescent="0.2">
      <c r="E11863" s="95"/>
      <c r="F11863" s="95"/>
      <c r="G11863" s="95"/>
      <c r="H11863" s="95"/>
    </row>
    <row r="11864" spans="5:8" x14ac:dyDescent="0.2">
      <c r="E11864" s="95"/>
      <c r="F11864" s="95"/>
      <c r="G11864" s="95"/>
      <c r="H11864" s="95"/>
    </row>
    <row r="11865" spans="5:8" x14ac:dyDescent="0.2">
      <c r="E11865" s="95"/>
      <c r="F11865" s="95"/>
      <c r="G11865" s="95"/>
      <c r="H11865" s="95"/>
    </row>
    <row r="11866" spans="5:8" x14ac:dyDescent="0.2">
      <c r="E11866" s="95"/>
      <c r="F11866" s="95"/>
      <c r="G11866" s="95"/>
      <c r="H11866" s="95"/>
    </row>
    <row r="11867" spans="5:8" x14ac:dyDescent="0.2">
      <c r="E11867" s="95"/>
      <c r="F11867" s="95"/>
      <c r="G11867" s="95"/>
      <c r="H11867" s="95"/>
    </row>
    <row r="11868" spans="5:8" x14ac:dyDescent="0.2">
      <c r="E11868" s="95"/>
      <c r="F11868" s="95"/>
      <c r="G11868" s="95"/>
      <c r="H11868" s="95"/>
    </row>
    <row r="11869" spans="5:8" x14ac:dyDescent="0.2">
      <c r="E11869" s="95"/>
      <c r="F11869" s="95"/>
      <c r="G11869" s="95"/>
      <c r="H11869" s="95"/>
    </row>
    <row r="11870" spans="5:8" x14ac:dyDescent="0.2">
      <c r="E11870" s="95"/>
      <c r="F11870" s="95"/>
      <c r="G11870" s="95"/>
      <c r="H11870" s="95"/>
    </row>
    <row r="11871" spans="5:8" x14ac:dyDescent="0.2">
      <c r="E11871" s="95"/>
      <c r="F11871" s="95"/>
      <c r="G11871" s="95"/>
      <c r="H11871" s="95"/>
    </row>
    <row r="11872" spans="5:8" x14ac:dyDescent="0.2">
      <c r="E11872" s="95"/>
      <c r="F11872" s="95"/>
      <c r="G11872" s="95"/>
      <c r="H11872" s="95"/>
    </row>
    <row r="11873" spans="5:8" x14ac:dyDescent="0.2">
      <c r="E11873" s="95"/>
      <c r="F11873" s="95"/>
      <c r="G11873" s="95"/>
      <c r="H11873" s="95"/>
    </row>
    <row r="11874" spans="5:8" x14ac:dyDescent="0.2">
      <c r="E11874" s="95"/>
      <c r="F11874" s="95"/>
      <c r="G11874" s="95"/>
      <c r="H11874" s="95"/>
    </row>
    <row r="11875" spans="5:8" x14ac:dyDescent="0.2">
      <c r="E11875" s="95"/>
      <c r="F11875" s="95"/>
      <c r="G11875" s="95"/>
      <c r="H11875" s="95"/>
    </row>
    <row r="11876" spans="5:8" x14ac:dyDescent="0.2">
      <c r="E11876" s="95"/>
      <c r="F11876" s="95"/>
      <c r="G11876" s="95"/>
      <c r="H11876" s="95"/>
    </row>
    <row r="11877" spans="5:8" x14ac:dyDescent="0.2">
      <c r="E11877" s="95"/>
      <c r="F11877" s="95"/>
      <c r="G11877" s="95"/>
      <c r="H11877" s="95"/>
    </row>
    <row r="11878" spans="5:8" x14ac:dyDescent="0.2">
      <c r="E11878" s="95"/>
      <c r="F11878" s="95"/>
      <c r="G11878" s="95"/>
      <c r="H11878" s="95"/>
    </row>
    <row r="11879" spans="5:8" x14ac:dyDescent="0.2">
      <c r="E11879" s="95"/>
      <c r="F11879" s="95"/>
      <c r="G11879" s="95"/>
      <c r="H11879" s="95"/>
    </row>
    <row r="11880" spans="5:8" x14ac:dyDescent="0.2">
      <c r="E11880" s="95"/>
      <c r="F11880" s="95"/>
      <c r="G11880" s="95"/>
      <c r="H11880" s="95"/>
    </row>
    <row r="11881" spans="5:8" x14ac:dyDescent="0.2">
      <c r="E11881" s="95"/>
      <c r="F11881" s="95"/>
      <c r="G11881" s="95"/>
      <c r="H11881" s="95"/>
    </row>
    <row r="11882" spans="5:8" x14ac:dyDescent="0.2">
      <c r="E11882" s="95"/>
      <c r="F11882" s="95"/>
      <c r="G11882" s="95"/>
      <c r="H11882" s="95"/>
    </row>
    <row r="11883" spans="5:8" x14ac:dyDescent="0.2">
      <c r="E11883" s="95"/>
      <c r="F11883" s="95"/>
      <c r="G11883" s="95"/>
      <c r="H11883" s="95"/>
    </row>
    <row r="11884" spans="5:8" x14ac:dyDescent="0.2">
      <c r="E11884" s="95"/>
      <c r="F11884" s="95"/>
      <c r="G11884" s="95"/>
      <c r="H11884" s="95"/>
    </row>
    <row r="11885" spans="5:8" x14ac:dyDescent="0.2">
      <c r="E11885" s="95"/>
      <c r="F11885" s="95"/>
      <c r="G11885" s="95"/>
      <c r="H11885" s="95"/>
    </row>
    <row r="11886" spans="5:8" x14ac:dyDescent="0.2">
      <c r="E11886" s="95"/>
      <c r="F11886" s="95"/>
      <c r="G11886" s="95"/>
      <c r="H11886" s="95"/>
    </row>
    <row r="11887" spans="5:8" x14ac:dyDescent="0.2">
      <c r="E11887" s="95"/>
      <c r="F11887" s="95"/>
      <c r="G11887" s="95"/>
      <c r="H11887" s="95"/>
    </row>
    <row r="11888" spans="5:8" x14ac:dyDescent="0.2">
      <c r="E11888" s="95"/>
      <c r="F11888" s="95"/>
      <c r="G11888" s="95"/>
      <c r="H11888" s="95"/>
    </row>
    <row r="11889" spans="5:8" x14ac:dyDescent="0.2">
      <c r="E11889" s="95"/>
      <c r="F11889" s="95"/>
      <c r="G11889" s="95"/>
      <c r="H11889" s="95"/>
    </row>
    <row r="11890" spans="5:8" x14ac:dyDescent="0.2">
      <c r="E11890" s="95"/>
      <c r="F11890" s="95"/>
      <c r="G11890" s="95"/>
      <c r="H11890" s="95"/>
    </row>
    <row r="11891" spans="5:8" x14ac:dyDescent="0.2">
      <c r="E11891" s="95"/>
      <c r="F11891" s="95"/>
      <c r="G11891" s="95"/>
      <c r="H11891" s="95"/>
    </row>
    <row r="11892" spans="5:8" x14ac:dyDescent="0.2">
      <c r="E11892" s="95"/>
      <c r="F11892" s="95"/>
      <c r="G11892" s="95"/>
      <c r="H11892" s="95"/>
    </row>
    <row r="11893" spans="5:8" x14ac:dyDescent="0.2">
      <c r="E11893" s="95"/>
      <c r="F11893" s="95"/>
      <c r="G11893" s="95"/>
      <c r="H11893" s="95"/>
    </row>
    <row r="11894" spans="5:8" x14ac:dyDescent="0.2">
      <c r="E11894" s="95"/>
      <c r="F11894" s="95"/>
      <c r="G11894" s="95"/>
      <c r="H11894" s="95"/>
    </row>
    <row r="11895" spans="5:8" x14ac:dyDescent="0.2">
      <c r="E11895" s="95"/>
      <c r="F11895" s="95"/>
      <c r="G11895" s="95"/>
      <c r="H11895" s="95"/>
    </row>
    <row r="11896" spans="5:8" x14ac:dyDescent="0.2">
      <c r="E11896" s="95"/>
      <c r="F11896" s="95"/>
      <c r="G11896" s="95"/>
      <c r="H11896" s="95"/>
    </row>
    <row r="11897" spans="5:8" x14ac:dyDescent="0.2">
      <c r="E11897" s="95"/>
      <c r="F11897" s="95"/>
      <c r="G11897" s="95"/>
      <c r="H11897" s="95"/>
    </row>
    <row r="11898" spans="5:8" x14ac:dyDescent="0.2">
      <c r="E11898" s="95"/>
      <c r="F11898" s="95"/>
      <c r="G11898" s="95"/>
      <c r="H11898" s="95"/>
    </row>
    <row r="11899" spans="5:8" x14ac:dyDescent="0.2">
      <c r="E11899" s="95"/>
      <c r="F11899" s="95"/>
      <c r="G11899" s="95"/>
      <c r="H11899" s="95"/>
    </row>
    <row r="11900" spans="5:8" x14ac:dyDescent="0.2">
      <c r="E11900" s="95"/>
      <c r="F11900" s="95"/>
      <c r="G11900" s="95"/>
      <c r="H11900" s="95"/>
    </row>
    <row r="11901" spans="5:8" x14ac:dyDescent="0.2">
      <c r="E11901" s="95"/>
      <c r="F11901" s="95"/>
      <c r="G11901" s="95"/>
      <c r="H11901" s="95"/>
    </row>
    <row r="11902" spans="5:8" x14ac:dyDescent="0.2">
      <c r="E11902" s="95"/>
      <c r="F11902" s="95"/>
      <c r="G11902" s="95"/>
      <c r="H11902" s="95"/>
    </row>
    <row r="11903" spans="5:8" x14ac:dyDescent="0.2">
      <c r="E11903" s="95"/>
      <c r="F11903" s="95"/>
      <c r="G11903" s="95"/>
      <c r="H11903" s="95"/>
    </row>
    <row r="11904" spans="5:8" x14ac:dyDescent="0.2">
      <c r="E11904" s="95"/>
      <c r="F11904" s="95"/>
      <c r="G11904" s="95"/>
      <c r="H11904" s="95"/>
    </row>
    <row r="11905" spans="5:8" x14ac:dyDescent="0.2">
      <c r="E11905" s="95"/>
      <c r="F11905" s="95"/>
      <c r="G11905" s="95"/>
      <c r="H11905" s="95"/>
    </row>
    <row r="11906" spans="5:8" x14ac:dyDescent="0.2">
      <c r="E11906" s="95"/>
      <c r="F11906" s="95"/>
      <c r="G11906" s="95"/>
      <c r="H11906" s="95"/>
    </row>
    <row r="11907" spans="5:8" x14ac:dyDescent="0.2">
      <c r="E11907" s="95"/>
      <c r="F11907" s="95"/>
      <c r="G11907" s="95"/>
      <c r="H11907" s="95"/>
    </row>
    <row r="11908" spans="5:8" x14ac:dyDescent="0.2">
      <c r="E11908" s="95"/>
      <c r="F11908" s="95"/>
      <c r="G11908" s="95"/>
      <c r="H11908" s="95"/>
    </row>
    <row r="11909" spans="5:8" x14ac:dyDescent="0.2">
      <c r="E11909" s="95"/>
      <c r="F11909" s="95"/>
      <c r="G11909" s="95"/>
      <c r="H11909" s="95"/>
    </row>
    <row r="11910" spans="5:8" x14ac:dyDescent="0.2">
      <c r="E11910" s="95"/>
      <c r="F11910" s="95"/>
      <c r="G11910" s="95"/>
      <c r="H11910" s="95"/>
    </row>
    <row r="11911" spans="5:8" x14ac:dyDescent="0.2">
      <c r="E11911" s="95"/>
      <c r="F11911" s="95"/>
      <c r="G11911" s="95"/>
      <c r="H11911" s="95"/>
    </row>
    <row r="11912" spans="5:8" x14ac:dyDescent="0.2">
      <c r="E11912" s="95"/>
      <c r="F11912" s="95"/>
      <c r="G11912" s="95"/>
      <c r="H11912" s="95"/>
    </row>
    <row r="11913" spans="5:8" x14ac:dyDescent="0.2">
      <c r="E11913" s="95"/>
      <c r="F11913" s="95"/>
      <c r="G11913" s="95"/>
      <c r="H11913" s="95"/>
    </row>
    <row r="11914" spans="5:8" x14ac:dyDescent="0.2">
      <c r="E11914" s="95"/>
      <c r="F11914" s="95"/>
      <c r="G11914" s="95"/>
      <c r="H11914" s="95"/>
    </row>
    <row r="11915" spans="5:8" x14ac:dyDescent="0.2">
      <c r="E11915" s="95"/>
      <c r="F11915" s="95"/>
      <c r="G11915" s="95"/>
      <c r="H11915" s="95"/>
    </row>
    <row r="11916" spans="5:8" x14ac:dyDescent="0.2">
      <c r="E11916" s="95"/>
      <c r="F11916" s="95"/>
      <c r="G11916" s="95"/>
      <c r="H11916" s="95"/>
    </row>
    <row r="11917" spans="5:8" x14ac:dyDescent="0.2">
      <c r="E11917" s="95"/>
      <c r="F11917" s="95"/>
      <c r="G11917" s="95"/>
      <c r="H11917" s="95"/>
    </row>
    <row r="11918" spans="5:8" x14ac:dyDescent="0.2">
      <c r="E11918" s="95"/>
      <c r="F11918" s="95"/>
      <c r="G11918" s="95"/>
      <c r="H11918" s="95"/>
    </row>
    <row r="11919" spans="5:8" x14ac:dyDescent="0.2">
      <c r="E11919" s="95"/>
      <c r="F11919" s="95"/>
      <c r="G11919" s="95"/>
      <c r="H11919" s="95"/>
    </row>
    <row r="11920" spans="5:8" x14ac:dyDescent="0.2">
      <c r="E11920" s="95"/>
      <c r="F11920" s="95"/>
      <c r="G11920" s="95"/>
      <c r="H11920" s="95"/>
    </row>
    <row r="11921" spans="5:8" x14ac:dyDescent="0.2">
      <c r="E11921" s="95"/>
      <c r="F11921" s="95"/>
      <c r="G11921" s="95"/>
      <c r="H11921" s="95"/>
    </row>
    <row r="11922" spans="5:8" x14ac:dyDescent="0.2">
      <c r="E11922" s="95"/>
      <c r="F11922" s="95"/>
      <c r="G11922" s="95"/>
      <c r="H11922" s="95"/>
    </row>
    <row r="11923" spans="5:8" x14ac:dyDescent="0.2">
      <c r="E11923" s="95"/>
      <c r="F11923" s="95"/>
      <c r="G11923" s="95"/>
      <c r="H11923" s="95"/>
    </row>
    <row r="11924" spans="5:8" x14ac:dyDescent="0.2">
      <c r="E11924" s="95"/>
      <c r="F11924" s="95"/>
      <c r="G11924" s="95"/>
      <c r="H11924" s="95"/>
    </row>
    <row r="11925" spans="5:8" x14ac:dyDescent="0.2">
      <c r="E11925" s="95"/>
      <c r="F11925" s="95"/>
      <c r="G11925" s="95"/>
      <c r="H11925" s="95"/>
    </row>
    <row r="11926" spans="5:8" x14ac:dyDescent="0.2">
      <c r="E11926" s="95"/>
      <c r="F11926" s="95"/>
      <c r="G11926" s="95"/>
      <c r="H11926" s="95"/>
    </row>
    <row r="11927" spans="5:8" x14ac:dyDescent="0.2">
      <c r="E11927" s="95"/>
      <c r="F11927" s="95"/>
      <c r="G11927" s="95"/>
      <c r="H11927" s="95"/>
    </row>
    <row r="11928" spans="5:8" x14ac:dyDescent="0.2">
      <c r="E11928" s="95"/>
      <c r="F11928" s="95"/>
      <c r="G11928" s="95"/>
      <c r="H11928" s="95"/>
    </row>
    <row r="11929" spans="5:8" x14ac:dyDescent="0.2">
      <c r="E11929" s="95"/>
      <c r="F11929" s="95"/>
      <c r="G11929" s="95"/>
      <c r="H11929" s="95"/>
    </row>
    <row r="11930" spans="5:8" x14ac:dyDescent="0.2">
      <c r="E11930" s="95"/>
      <c r="F11930" s="95"/>
      <c r="G11930" s="95"/>
      <c r="H11930" s="95"/>
    </row>
    <row r="11931" spans="5:8" x14ac:dyDescent="0.2">
      <c r="E11931" s="95"/>
      <c r="F11931" s="95"/>
      <c r="G11931" s="95"/>
      <c r="H11931" s="95"/>
    </row>
    <row r="11932" spans="5:8" x14ac:dyDescent="0.2">
      <c r="E11932" s="95"/>
      <c r="F11932" s="95"/>
      <c r="G11932" s="95"/>
      <c r="H11932" s="95"/>
    </row>
    <row r="11933" spans="5:8" x14ac:dyDescent="0.2">
      <c r="E11933" s="95"/>
      <c r="F11933" s="95"/>
      <c r="G11933" s="95"/>
      <c r="H11933" s="95"/>
    </row>
    <row r="11934" spans="5:8" x14ac:dyDescent="0.2">
      <c r="E11934" s="95"/>
      <c r="F11934" s="95"/>
      <c r="G11934" s="95"/>
      <c r="H11934" s="95"/>
    </row>
    <row r="11935" spans="5:8" x14ac:dyDescent="0.2">
      <c r="E11935" s="95"/>
      <c r="F11935" s="95"/>
      <c r="G11935" s="95"/>
      <c r="H11935" s="95"/>
    </row>
    <row r="11936" spans="5:8" x14ac:dyDescent="0.2">
      <c r="E11936" s="95"/>
      <c r="F11936" s="95"/>
      <c r="G11936" s="95"/>
      <c r="H11936" s="95"/>
    </row>
    <row r="11937" spans="5:8" x14ac:dyDescent="0.2">
      <c r="E11937" s="95"/>
      <c r="F11937" s="95"/>
      <c r="G11937" s="95"/>
      <c r="H11937" s="95"/>
    </row>
    <row r="11938" spans="5:8" x14ac:dyDescent="0.2">
      <c r="E11938" s="95"/>
      <c r="F11938" s="95"/>
      <c r="G11938" s="95"/>
      <c r="H11938" s="95"/>
    </row>
    <row r="11939" spans="5:8" x14ac:dyDescent="0.2">
      <c r="E11939" s="95"/>
      <c r="F11939" s="95"/>
      <c r="G11939" s="95"/>
      <c r="H11939" s="95"/>
    </row>
    <row r="11940" spans="5:8" x14ac:dyDescent="0.2">
      <c r="E11940" s="95"/>
      <c r="F11940" s="95"/>
      <c r="G11940" s="95"/>
      <c r="H11940" s="95"/>
    </row>
    <row r="11941" spans="5:8" x14ac:dyDescent="0.2">
      <c r="E11941" s="95"/>
      <c r="F11941" s="95"/>
      <c r="G11941" s="95"/>
      <c r="H11941" s="95"/>
    </row>
    <row r="11942" spans="5:8" x14ac:dyDescent="0.2">
      <c r="E11942" s="95"/>
      <c r="F11942" s="95"/>
      <c r="G11942" s="95"/>
      <c r="H11942" s="95"/>
    </row>
    <row r="11943" spans="5:8" x14ac:dyDescent="0.2">
      <c r="E11943" s="95"/>
      <c r="F11943" s="95"/>
      <c r="G11943" s="95"/>
      <c r="H11943" s="95"/>
    </row>
    <row r="11944" spans="5:8" x14ac:dyDescent="0.2">
      <c r="E11944" s="95"/>
      <c r="F11944" s="95"/>
      <c r="G11944" s="95"/>
      <c r="H11944" s="95"/>
    </row>
    <row r="11945" spans="5:8" x14ac:dyDescent="0.2">
      <c r="E11945" s="95"/>
      <c r="F11945" s="95"/>
      <c r="G11945" s="95"/>
      <c r="H11945" s="95"/>
    </row>
    <row r="11946" spans="5:8" x14ac:dyDescent="0.2">
      <c r="E11946" s="95"/>
      <c r="F11946" s="95"/>
      <c r="G11946" s="95"/>
      <c r="H11946" s="95"/>
    </row>
    <row r="11947" spans="5:8" x14ac:dyDescent="0.2">
      <c r="E11947" s="95"/>
      <c r="F11947" s="95"/>
      <c r="G11947" s="95"/>
      <c r="H11947" s="95"/>
    </row>
    <row r="11948" spans="5:8" x14ac:dyDescent="0.2">
      <c r="E11948" s="95"/>
      <c r="F11948" s="95"/>
      <c r="G11948" s="95"/>
      <c r="H11948" s="95"/>
    </row>
    <row r="11949" spans="5:8" x14ac:dyDescent="0.2">
      <c r="E11949" s="95"/>
      <c r="F11949" s="95"/>
      <c r="G11949" s="95"/>
      <c r="H11949" s="95"/>
    </row>
    <row r="11950" spans="5:8" x14ac:dyDescent="0.2">
      <c r="E11950" s="95"/>
      <c r="F11950" s="95"/>
      <c r="G11950" s="95"/>
      <c r="H11950" s="95"/>
    </row>
    <row r="11951" spans="5:8" x14ac:dyDescent="0.2">
      <c r="E11951" s="95"/>
      <c r="F11951" s="95"/>
      <c r="G11951" s="95"/>
      <c r="H11951" s="95"/>
    </row>
    <row r="11952" spans="5:8" x14ac:dyDescent="0.2">
      <c r="E11952" s="95"/>
      <c r="F11952" s="95"/>
      <c r="G11952" s="95"/>
      <c r="H11952" s="95"/>
    </row>
    <row r="11953" spans="5:8" x14ac:dyDescent="0.2">
      <c r="E11953" s="95"/>
      <c r="F11953" s="95"/>
      <c r="G11953" s="95"/>
      <c r="H11953" s="95"/>
    </row>
    <row r="11954" spans="5:8" x14ac:dyDescent="0.2">
      <c r="E11954" s="95"/>
      <c r="F11954" s="95"/>
      <c r="G11954" s="95"/>
      <c r="H11954" s="95"/>
    </row>
    <row r="11955" spans="5:8" x14ac:dyDescent="0.2">
      <c r="E11955" s="95"/>
      <c r="F11955" s="95"/>
      <c r="G11955" s="95"/>
      <c r="H11955" s="95"/>
    </row>
    <row r="11956" spans="5:8" x14ac:dyDescent="0.2">
      <c r="E11956" s="95"/>
      <c r="F11956" s="95"/>
      <c r="G11956" s="95"/>
      <c r="H11956" s="95"/>
    </row>
    <row r="11957" spans="5:8" x14ac:dyDescent="0.2">
      <c r="E11957" s="95"/>
      <c r="F11957" s="95"/>
      <c r="G11957" s="95"/>
      <c r="H11957" s="95"/>
    </row>
    <row r="11958" spans="5:8" x14ac:dyDescent="0.2">
      <c r="E11958" s="95"/>
      <c r="F11958" s="95"/>
      <c r="G11958" s="95"/>
      <c r="H11958" s="95"/>
    </row>
    <row r="11959" spans="5:8" x14ac:dyDescent="0.2">
      <c r="E11959" s="95"/>
      <c r="F11959" s="95"/>
      <c r="G11959" s="95"/>
      <c r="H11959" s="95"/>
    </row>
    <row r="11960" spans="5:8" x14ac:dyDescent="0.2">
      <c r="E11960" s="95"/>
      <c r="F11960" s="95"/>
      <c r="G11960" s="95"/>
      <c r="H11960" s="95"/>
    </row>
    <row r="11961" spans="5:8" x14ac:dyDescent="0.2">
      <c r="E11961" s="95"/>
      <c r="F11961" s="95"/>
      <c r="G11961" s="95"/>
      <c r="H11961" s="95"/>
    </row>
    <row r="11962" spans="5:8" x14ac:dyDescent="0.2">
      <c r="E11962" s="95"/>
      <c r="F11962" s="95"/>
      <c r="G11962" s="95"/>
      <c r="H11962" s="95"/>
    </row>
    <row r="11963" spans="5:8" x14ac:dyDescent="0.2">
      <c r="E11963" s="95"/>
      <c r="F11963" s="95"/>
      <c r="G11963" s="95"/>
      <c r="H11963" s="95"/>
    </row>
    <row r="11964" spans="5:8" x14ac:dyDescent="0.2">
      <c r="E11964" s="95"/>
      <c r="F11964" s="95"/>
      <c r="G11964" s="95"/>
      <c r="H11964" s="95"/>
    </row>
    <row r="11965" spans="5:8" x14ac:dyDescent="0.2">
      <c r="E11965" s="95"/>
      <c r="F11965" s="95"/>
      <c r="G11965" s="95"/>
      <c r="H11965" s="95"/>
    </row>
    <row r="11966" spans="5:8" x14ac:dyDescent="0.2">
      <c r="E11966" s="95"/>
      <c r="F11966" s="95"/>
      <c r="G11966" s="95"/>
      <c r="H11966" s="95"/>
    </row>
    <row r="11967" spans="5:8" x14ac:dyDescent="0.2">
      <c r="E11967" s="95"/>
      <c r="F11967" s="95"/>
      <c r="G11967" s="95"/>
      <c r="H11967" s="95"/>
    </row>
    <row r="11968" spans="5:8" x14ac:dyDescent="0.2">
      <c r="E11968" s="95"/>
      <c r="F11968" s="95"/>
      <c r="G11968" s="95"/>
      <c r="H11968" s="95"/>
    </row>
    <row r="11969" spans="5:8" x14ac:dyDescent="0.2">
      <c r="E11969" s="95"/>
      <c r="F11969" s="95"/>
      <c r="G11969" s="95"/>
      <c r="H11969" s="95"/>
    </row>
    <row r="11970" spans="5:8" x14ac:dyDescent="0.2">
      <c r="E11970" s="95"/>
      <c r="F11970" s="95"/>
      <c r="G11970" s="95"/>
      <c r="H11970" s="95"/>
    </row>
    <row r="11971" spans="5:8" x14ac:dyDescent="0.2">
      <c r="E11971" s="95"/>
      <c r="F11971" s="95"/>
      <c r="G11971" s="95"/>
      <c r="H11971" s="95"/>
    </row>
    <row r="11972" spans="5:8" x14ac:dyDescent="0.2">
      <c r="E11972" s="95"/>
      <c r="F11972" s="95"/>
      <c r="G11972" s="95"/>
      <c r="H11972" s="95"/>
    </row>
    <row r="11973" spans="5:8" x14ac:dyDescent="0.2">
      <c r="E11973" s="95"/>
      <c r="F11973" s="95"/>
      <c r="G11973" s="95"/>
      <c r="H11973" s="95"/>
    </row>
    <row r="11974" spans="5:8" x14ac:dyDescent="0.2">
      <c r="E11974" s="95"/>
      <c r="F11974" s="95"/>
      <c r="G11974" s="95"/>
      <c r="H11974" s="95"/>
    </row>
    <row r="11975" spans="5:8" x14ac:dyDescent="0.2">
      <c r="E11975" s="95"/>
      <c r="F11975" s="95"/>
      <c r="G11975" s="95"/>
      <c r="H11975" s="95"/>
    </row>
    <row r="11976" spans="5:8" x14ac:dyDescent="0.2">
      <c r="E11976" s="95"/>
      <c r="F11976" s="95"/>
      <c r="G11976" s="95"/>
      <c r="H11976" s="95"/>
    </row>
    <row r="11977" spans="5:8" x14ac:dyDescent="0.2">
      <c r="E11977" s="95"/>
      <c r="F11977" s="95"/>
      <c r="G11977" s="95"/>
      <c r="H11977" s="95"/>
    </row>
    <row r="11978" spans="5:8" x14ac:dyDescent="0.2">
      <c r="E11978" s="95"/>
      <c r="F11978" s="95"/>
      <c r="G11978" s="95"/>
      <c r="H11978" s="95"/>
    </row>
    <row r="11979" spans="5:8" x14ac:dyDescent="0.2">
      <c r="E11979" s="95"/>
      <c r="F11979" s="95"/>
      <c r="G11979" s="95"/>
      <c r="H11979" s="95"/>
    </row>
    <row r="11980" spans="5:8" x14ac:dyDescent="0.2">
      <c r="E11980" s="95"/>
      <c r="F11980" s="95"/>
      <c r="G11980" s="95"/>
      <c r="H11980" s="95"/>
    </row>
    <row r="11981" spans="5:8" x14ac:dyDescent="0.2">
      <c r="E11981" s="95"/>
      <c r="F11981" s="95"/>
      <c r="G11981" s="95"/>
      <c r="H11981" s="95"/>
    </row>
    <row r="11982" spans="5:8" x14ac:dyDescent="0.2">
      <c r="E11982" s="95"/>
      <c r="F11982" s="95"/>
      <c r="G11982" s="95"/>
      <c r="H11982" s="95"/>
    </row>
    <row r="11983" spans="5:8" x14ac:dyDescent="0.2">
      <c r="E11983" s="95"/>
      <c r="F11983" s="95"/>
      <c r="G11983" s="95"/>
      <c r="H11983" s="95"/>
    </row>
    <row r="11984" spans="5:8" x14ac:dyDescent="0.2">
      <c r="E11984" s="95"/>
      <c r="F11984" s="95"/>
      <c r="G11984" s="95"/>
      <c r="H11984" s="95"/>
    </row>
    <row r="11985" spans="5:8" x14ac:dyDescent="0.2">
      <c r="E11985" s="95"/>
      <c r="F11985" s="95"/>
      <c r="G11985" s="95"/>
      <c r="H11985" s="95"/>
    </row>
    <row r="11986" spans="5:8" x14ac:dyDescent="0.2">
      <c r="E11986" s="95"/>
      <c r="F11986" s="95"/>
      <c r="G11986" s="95"/>
      <c r="H11986" s="95"/>
    </row>
    <row r="11987" spans="5:8" x14ac:dyDescent="0.2">
      <c r="E11987" s="95"/>
      <c r="F11987" s="95"/>
      <c r="G11987" s="95"/>
      <c r="H11987" s="95"/>
    </row>
    <row r="11988" spans="5:8" x14ac:dyDescent="0.2">
      <c r="E11988" s="95"/>
      <c r="F11988" s="95"/>
      <c r="G11988" s="95"/>
      <c r="H11988" s="95"/>
    </row>
    <row r="11989" spans="5:8" x14ac:dyDescent="0.2">
      <c r="E11989" s="95"/>
      <c r="F11989" s="95"/>
      <c r="G11989" s="95"/>
      <c r="H11989" s="95"/>
    </row>
    <row r="11990" spans="5:8" x14ac:dyDescent="0.2">
      <c r="E11990" s="95"/>
      <c r="F11990" s="95"/>
      <c r="G11990" s="95"/>
      <c r="H11990" s="95"/>
    </row>
    <row r="11991" spans="5:8" x14ac:dyDescent="0.2">
      <c r="E11991" s="95"/>
      <c r="F11991" s="95"/>
      <c r="G11991" s="95"/>
      <c r="H11991" s="95"/>
    </row>
    <row r="11992" spans="5:8" x14ac:dyDescent="0.2">
      <c r="E11992" s="95"/>
      <c r="F11992" s="95"/>
      <c r="G11992" s="95"/>
      <c r="H11992" s="95"/>
    </row>
    <row r="11993" spans="5:8" x14ac:dyDescent="0.2">
      <c r="E11993" s="95"/>
      <c r="F11993" s="95"/>
      <c r="G11993" s="95"/>
      <c r="H11993" s="95"/>
    </row>
    <row r="11994" spans="5:8" x14ac:dyDescent="0.2">
      <c r="E11994" s="95"/>
      <c r="F11994" s="95"/>
      <c r="G11994" s="95"/>
      <c r="H11994" s="95"/>
    </row>
    <row r="11995" spans="5:8" x14ac:dyDescent="0.2">
      <c r="E11995" s="95"/>
      <c r="F11995" s="95"/>
      <c r="G11995" s="95"/>
      <c r="H11995" s="95"/>
    </row>
    <row r="11996" spans="5:8" x14ac:dyDescent="0.2">
      <c r="E11996" s="95"/>
      <c r="F11996" s="95"/>
      <c r="G11996" s="95"/>
      <c r="H11996" s="95"/>
    </row>
    <row r="11997" spans="5:8" x14ac:dyDescent="0.2">
      <c r="E11997" s="95"/>
      <c r="F11997" s="95"/>
      <c r="G11997" s="95"/>
      <c r="H11997" s="95"/>
    </row>
    <row r="11998" spans="5:8" x14ac:dyDescent="0.2">
      <c r="E11998" s="95"/>
      <c r="F11998" s="95"/>
      <c r="G11998" s="95"/>
      <c r="H11998" s="95"/>
    </row>
    <row r="11999" spans="5:8" x14ac:dyDescent="0.2">
      <c r="E11999" s="95"/>
      <c r="F11999" s="95"/>
      <c r="G11999" s="95"/>
      <c r="H11999" s="95"/>
    </row>
    <row r="12000" spans="5:8" x14ac:dyDescent="0.2">
      <c r="E12000" s="95"/>
      <c r="F12000" s="95"/>
      <c r="G12000" s="95"/>
      <c r="H12000" s="95"/>
    </row>
    <row r="12001" spans="5:8" x14ac:dyDescent="0.2">
      <c r="E12001" s="95"/>
      <c r="F12001" s="95"/>
      <c r="G12001" s="95"/>
      <c r="H12001" s="95"/>
    </row>
    <row r="12002" spans="5:8" x14ac:dyDescent="0.2">
      <c r="E12002" s="95"/>
      <c r="F12002" s="95"/>
      <c r="G12002" s="95"/>
      <c r="H12002" s="95"/>
    </row>
    <row r="12003" spans="5:8" x14ac:dyDescent="0.2">
      <c r="E12003" s="95"/>
      <c r="F12003" s="95"/>
      <c r="G12003" s="95"/>
      <c r="H12003" s="95"/>
    </row>
    <row r="12004" spans="5:8" x14ac:dyDescent="0.2">
      <c r="E12004" s="95"/>
      <c r="F12004" s="95"/>
      <c r="G12004" s="95"/>
      <c r="H12004" s="95"/>
    </row>
    <row r="12005" spans="5:8" x14ac:dyDescent="0.2">
      <c r="E12005" s="95"/>
      <c r="F12005" s="95"/>
      <c r="G12005" s="95"/>
      <c r="H12005" s="95"/>
    </row>
    <row r="12006" spans="5:8" x14ac:dyDescent="0.2">
      <c r="E12006" s="95"/>
      <c r="F12006" s="95"/>
      <c r="G12006" s="95"/>
      <c r="H12006" s="95"/>
    </row>
    <row r="12007" spans="5:8" x14ac:dyDescent="0.2">
      <c r="E12007" s="95"/>
      <c r="F12007" s="95"/>
      <c r="G12007" s="95"/>
      <c r="H12007" s="95"/>
    </row>
    <row r="12008" spans="5:8" x14ac:dyDescent="0.2">
      <c r="E12008" s="95"/>
      <c r="F12008" s="95"/>
      <c r="G12008" s="95"/>
      <c r="H12008" s="95"/>
    </row>
    <row r="12009" spans="5:8" x14ac:dyDescent="0.2">
      <c r="E12009" s="95"/>
      <c r="F12009" s="95"/>
      <c r="G12009" s="95"/>
      <c r="H12009" s="95"/>
    </row>
    <row r="12010" spans="5:8" x14ac:dyDescent="0.2">
      <c r="E12010" s="95"/>
      <c r="F12010" s="95"/>
      <c r="G12010" s="95"/>
      <c r="H12010" s="95"/>
    </row>
    <row r="12011" spans="5:8" x14ac:dyDescent="0.2">
      <c r="E12011" s="95"/>
      <c r="F12011" s="95"/>
      <c r="G12011" s="95"/>
      <c r="H12011" s="95"/>
    </row>
    <row r="12012" spans="5:8" x14ac:dyDescent="0.2">
      <c r="E12012" s="95"/>
      <c r="F12012" s="95"/>
      <c r="G12012" s="95"/>
      <c r="H12012" s="95"/>
    </row>
    <row r="12013" spans="5:8" x14ac:dyDescent="0.2">
      <c r="E12013" s="95"/>
      <c r="F12013" s="95"/>
      <c r="G12013" s="95"/>
      <c r="H12013" s="95"/>
    </row>
    <row r="12014" spans="5:8" x14ac:dyDescent="0.2">
      <c r="E12014" s="95"/>
      <c r="F12014" s="95"/>
      <c r="G12014" s="95"/>
      <c r="H12014" s="95"/>
    </row>
    <row r="12015" spans="5:8" x14ac:dyDescent="0.2">
      <c r="E12015" s="95"/>
      <c r="F12015" s="95"/>
      <c r="G12015" s="95"/>
      <c r="H12015" s="95"/>
    </row>
    <row r="12016" spans="5:8" x14ac:dyDescent="0.2">
      <c r="E12016" s="95"/>
      <c r="F12016" s="95"/>
      <c r="G12016" s="95"/>
      <c r="H12016" s="95"/>
    </row>
    <row r="12017" spans="5:8" x14ac:dyDescent="0.2">
      <c r="E12017" s="95"/>
      <c r="F12017" s="95"/>
      <c r="G12017" s="95"/>
      <c r="H12017" s="95"/>
    </row>
    <row r="12018" spans="5:8" x14ac:dyDescent="0.2">
      <c r="E12018" s="95"/>
      <c r="F12018" s="95"/>
      <c r="G12018" s="95"/>
      <c r="H12018" s="95"/>
    </row>
    <row r="12019" spans="5:8" x14ac:dyDescent="0.2">
      <c r="E12019" s="95"/>
      <c r="F12019" s="95"/>
      <c r="G12019" s="95"/>
      <c r="H12019" s="95"/>
    </row>
    <row r="12020" spans="5:8" x14ac:dyDescent="0.2">
      <c r="E12020" s="95"/>
      <c r="F12020" s="95"/>
      <c r="G12020" s="95"/>
      <c r="H12020" s="95"/>
    </row>
    <row r="12021" spans="5:8" x14ac:dyDescent="0.2">
      <c r="E12021" s="95"/>
      <c r="F12021" s="95"/>
      <c r="G12021" s="95"/>
      <c r="H12021" s="95"/>
    </row>
    <row r="12022" spans="5:8" x14ac:dyDescent="0.2">
      <c r="E12022" s="95"/>
      <c r="F12022" s="95"/>
      <c r="G12022" s="95"/>
      <c r="H12022" s="95"/>
    </row>
    <row r="12023" spans="5:8" x14ac:dyDescent="0.2">
      <c r="E12023" s="95"/>
      <c r="F12023" s="95"/>
      <c r="G12023" s="95"/>
      <c r="H12023" s="95"/>
    </row>
    <row r="12024" spans="5:8" x14ac:dyDescent="0.2">
      <c r="E12024" s="95"/>
      <c r="F12024" s="95"/>
      <c r="G12024" s="95"/>
      <c r="H12024" s="95"/>
    </row>
    <row r="12025" spans="5:8" x14ac:dyDescent="0.2">
      <c r="E12025" s="95"/>
      <c r="F12025" s="95"/>
      <c r="G12025" s="95"/>
      <c r="H12025" s="95"/>
    </row>
    <row r="12026" spans="5:8" x14ac:dyDescent="0.2">
      <c r="E12026" s="95"/>
      <c r="F12026" s="95"/>
      <c r="G12026" s="95"/>
      <c r="H12026" s="95"/>
    </row>
    <row r="12027" spans="5:8" x14ac:dyDescent="0.2">
      <c r="E12027" s="95"/>
      <c r="F12027" s="95"/>
      <c r="G12027" s="95"/>
      <c r="H12027" s="95"/>
    </row>
    <row r="12028" spans="5:8" x14ac:dyDescent="0.2">
      <c r="E12028" s="95"/>
      <c r="F12028" s="95"/>
      <c r="G12028" s="95"/>
      <c r="H12028" s="95"/>
    </row>
    <row r="12029" spans="5:8" x14ac:dyDescent="0.2">
      <c r="E12029" s="95"/>
      <c r="F12029" s="95"/>
      <c r="G12029" s="95"/>
      <c r="H12029" s="95"/>
    </row>
    <row r="12030" spans="5:8" x14ac:dyDescent="0.2">
      <c r="E12030" s="95"/>
      <c r="F12030" s="95"/>
      <c r="G12030" s="95"/>
      <c r="H12030" s="95"/>
    </row>
    <row r="12031" spans="5:8" x14ac:dyDescent="0.2">
      <c r="E12031" s="95"/>
      <c r="F12031" s="95"/>
      <c r="G12031" s="95"/>
      <c r="H12031" s="95"/>
    </row>
    <row r="12032" spans="5:8" x14ac:dyDescent="0.2">
      <c r="E12032" s="95"/>
      <c r="F12032" s="95"/>
      <c r="G12032" s="95"/>
      <c r="H12032" s="95"/>
    </row>
    <row r="12033" spans="5:8" x14ac:dyDescent="0.2">
      <c r="E12033" s="95"/>
      <c r="F12033" s="95"/>
      <c r="G12033" s="95"/>
      <c r="H12033" s="95"/>
    </row>
    <row r="12034" spans="5:8" x14ac:dyDescent="0.2">
      <c r="E12034" s="95"/>
      <c r="F12034" s="95"/>
      <c r="G12034" s="95"/>
      <c r="H12034" s="95"/>
    </row>
    <row r="12035" spans="5:8" x14ac:dyDescent="0.2">
      <c r="E12035" s="95"/>
      <c r="F12035" s="95"/>
      <c r="G12035" s="95"/>
      <c r="H12035" s="95"/>
    </row>
    <row r="12036" spans="5:8" x14ac:dyDescent="0.2">
      <c r="E12036" s="95"/>
      <c r="F12036" s="95"/>
      <c r="G12036" s="95"/>
      <c r="H12036" s="95"/>
    </row>
    <row r="12037" spans="5:8" x14ac:dyDescent="0.2">
      <c r="E12037" s="95"/>
      <c r="F12037" s="95"/>
      <c r="G12037" s="95"/>
      <c r="H12037" s="95"/>
    </row>
    <row r="12038" spans="5:8" x14ac:dyDescent="0.2">
      <c r="E12038" s="95"/>
      <c r="F12038" s="95"/>
      <c r="G12038" s="95"/>
      <c r="H12038" s="95"/>
    </row>
    <row r="12039" spans="5:8" x14ac:dyDescent="0.2">
      <c r="E12039" s="95"/>
      <c r="F12039" s="95"/>
      <c r="G12039" s="95"/>
      <c r="H12039" s="95"/>
    </row>
    <row r="12040" spans="5:8" x14ac:dyDescent="0.2">
      <c r="E12040" s="95"/>
      <c r="F12040" s="95"/>
      <c r="G12040" s="95"/>
      <c r="H12040" s="95"/>
    </row>
    <row r="12041" spans="5:8" x14ac:dyDescent="0.2">
      <c r="E12041" s="95"/>
      <c r="F12041" s="95"/>
      <c r="G12041" s="95"/>
      <c r="H12041" s="95"/>
    </row>
    <row r="12042" spans="5:8" x14ac:dyDescent="0.2">
      <c r="E12042" s="95"/>
      <c r="F12042" s="95"/>
      <c r="G12042" s="95"/>
      <c r="H12042" s="95"/>
    </row>
    <row r="12043" spans="5:8" x14ac:dyDescent="0.2">
      <c r="E12043" s="95"/>
      <c r="F12043" s="95"/>
      <c r="G12043" s="95"/>
      <c r="H12043" s="95"/>
    </row>
    <row r="12044" spans="5:8" x14ac:dyDescent="0.2">
      <c r="E12044" s="95"/>
      <c r="F12044" s="95"/>
      <c r="G12044" s="95"/>
      <c r="H12044" s="95"/>
    </row>
    <row r="12045" spans="5:8" x14ac:dyDescent="0.2">
      <c r="E12045" s="95"/>
      <c r="F12045" s="95"/>
      <c r="G12045" s="95"/>
      <c r="H12045" s="95"/>
    </row>
    <row r="12046" spans="5:8" x14ac:dyDescent="0.2">
      <c r="E12046" s="95"/>
      <c r="F12046" s="95"/>
      <c r="G12046" s="95"/>
      <c r="H12046" s="95"/>
    </row>
    <row r="12047" spans="5:8" x14ac:dyDescent="0.2">
      <c r="E12047" s="95"/>
      <c r="F12047" s="95"/>
      <c r="G12047" s="95"/>
      <c r="H12047" s="95"/>
    </row>
    <row r="12048" spans="5:8" x14ac:dyDescent="0.2">
      <c r="E12048" s="95"/>
      <c r="F12048" s="95"/>
      <c r="G12048" s="95"/>
      <c r="H12048" s="95"/>
    </row>
    <row r="12049" spans="5:8" x14ac:dyDescent="0.2">
      <c r="E12049" s="95"/>
      <c r="F12049" s="95"/>
      <c r="G12049" s="95"/>
      <c r="H12049" s="95"/>
    </row>
    <row r="12050" spans="5:8" x14ac:dyDescent="0.2">
      <c r="E12050" s="95"/>
      <c r="F12050" s="95"/>
      <c r="G12050" s="95"/>
      <c r="H12050" s="95"/>
    </row>
    <row r="12051" spans="5:8" x14ac:dyDescent="0.2">
      <c r="E12051" s="95"/>
      <c r="F12051" s="95"/>
      <c r="G12051" s="95"/>
      <c r="H12051" s="95"/>
    </row>
    <row r="12052" spans="5:8" x14ac:dyDescent="0.2">
      <c r="E12052" s="95"/>
      <c r="F12052" s="95"/>
      <c r="G12052" s="95"/>
      <c r="H12052" s="95"/>
    </row>
    <row r="12053" spans="5:8" x14ac:dyDescent="0.2">
      <c r="E12053" s="95"/>
      <c r="F12053" s="95"/>
      <c r="G12053" s="95"/>
      <c r="H12053" s="95"/>
    </row>
    <row r="12054" spans="5:8" x14ac:dyDescent="0.2">
      <c r="E12054" s="95"/>
      <c r="F12054" s="95"/>
      <c r="G12054" s="95"/>
      <c r="H12054" s="95"/>
    </row>
    <row r="12055" spans="5:8" x14ac:dyDescent="0.2">
      <c r="E12055" s="95"/>
      <c r="F12055" s="95"/>
      <c r="G12055" s="95"/>
      <c r="H12055" s="95"/>
    </row>
    <row r="12056" spans="5:8" x14ac:dyDescent="0.2">
      <c r="E12056" s="95"/>
      <c r="F12056" s="95"/>
      <c r="G12056" s="95"/>
      <c r="H12056" s="95"/>
    </row>
    <row r="12057" spans="5:8" x14ac:dyDescent="0.2">
      <c r="E12057" s="95"/>
      <c r="F12057" s="95"/>
      <c r="G12057" s="95"/>
      <c r="H12057" s="95"/>
    </row>
    <row r="12058" spans="5:8" x14ac:dyDescent="0.2">
      <c r="E12058" s="95"/>
      <c r="F12058" s="95"/>
      <c r="G12058" s="95"/>
      <c r="H12058" s="95"/>
    </row>
    <row r="12059" spans="5:8" x14ac:dyDescent="0.2">
      <c r="E12059" s="95"/>
      <c r="F12059" s="95"/>
      <c r="G12059" s="95"/>
      <c r="H12059" s="95"/>
    </row>
    <row r="12060" spans="5:8" x14ac:dyDescent="0.2">
      <c r="E12060" s="95"/>
      <c r="F12060" s="95"/>
      <c r="G12060" s="95"/>
      <c r="H12060" s="95"/>
    </row>
    <row r="12061" spans="5:8" x14ac:dyDescent="0.2">
      <c r="E12061" s="95"/>
      <c r="F12061" s="95"/>
      <c r="G12061" s="95"/>
      <c r="H12061" s="95"/>
    </row>
    <row r="12062" spans="5:8" x14ac:dyDescent="0.2">
      <c r="E12062" s="95"/>
      <c r="F12062" s="95"/>
      <c r="G12062" s="95"/>
      <c r="H12062" s="95"/>
    </row>
    <row r="12063" spans="5:8" x14ac:dyDescent="0.2">
      <c r="E12063" s="95"/>
      <c r="F12063" s="95"/>
      <c r="G12063" s="95"/>
      <c r="H12063" s="95"/>
    </row>
    <row r="12064" spans="5:8" x14ac:dyDescent="0.2">
      <c r="E12064" s="95"/>
      <c r="F12064" s="95"/>
      <c r="G12064" s="95"/>
      <c r="H12064" s="95"/>
    </row>
    <row r="12065" spans="5:8" x14ac:dyDescent="0.2">
      <c r="E12065" s="95"/>
      <c r="F12065" s="95"/>
      <c r="G12065" s="95"/>
      <c r="H12065" s="95"/>
    </row>
    <row r="12066" spans="5:8" x14ac:dyDescent="0.2">
      <c r="E12066" s="95"/>
      <c r="F12066" s="95"/>
      <c r="G12066" s="95"/>
      <c r="H12066" s="95"/>
    </row>
    <row r="12067" spans="5:8" x14ac:dyDescent="0.2">
      <c r="E12067" s="95"/>
      <c r="F12067" s="95"/>
      <c r="G12067" s="95"/>
      <c r="H12067" s="95"/>
    </row>
    <row r="12068" spans="5:8" x14ac:dyDescent="0.2">
      <c r="E12068" s="95"/>
      <c r="F12068" s="95"/>
      <c r="G12068" s="95"/>
      <c r="H12068" s="95"/>
    </row>
    <row r="12069" spans="5:8" x14ac:dyDescent="0.2">
      <c r="E12069" s="95"/>
      <c r="F12069" s="95"/>
      <c r="G12069" s="95"/>
      <c r="H12069" s="95"/>
    </row>
    <row r="12070" spans="5:8" x14ac:dyDescent="0.2">
      <c r="E12070" s="95"/>
      <c r="F12070" s="95"/>
      <c r="G12070" s="95"/>
      <c r="H12070" s="95"/>
    </row>
    <row r="12071" spans="5:8" x14ac:dyDescent="0.2">
      <c r="E12071" s="95"/>
      <c r="F12071" s="95"/>
      <c r="G12071" s="95"/>
      <c r="H12071" s="95"/>
    </row>
    <row r="12072" spans="5:8" x14ac:dyDescent="0.2">
      <c r="E12072" s="95"/>
      <c r="F12072" s="95"/>
      <c r="G12072" s="95"/>
      <c r="H12072" s="95"/>
    </row>
    <row r="12073" spans="5:8" x14ac:dyDescent="0.2">
      <c r="E12073" s="95"/>
      <c r="F12073" s="95"/>
      <c r="G12073" s="95"/>
      <c r="H12073" s="95"/>
    </row>
    <row r="12074" spans="5:8" x14ac:dyDescent="0.2">
      <c r="E12074" s="95"/>
      <c r="F12074" s="95"/>
      <c r="G12074" s="95"/>
      <c r="H12074" s="95"/>
    </row>
    <row r="12075" spans="5:8" x14ac:dyDescent="0.2">
      <c r="E12075" s="95"/>
      <c r="F12075" s="95"/>
      <c r="G12075" s="95"/>
      <c r="H12075" s="95"/>
    </row>
    <row r="12076" spans="5:8" x14ac:dyDescent="0.2">
      <c r="E12076" s="95"/>
      <c r="F12076" s="95"/>
      <c r="G12076" s="95"/>
      <c r="H12076" s="95"/>
    </row>
    <row r="12077" spans="5:8" x14ac:dyDescent="0.2">
      <c r="E12077" s="95"/>
      <c r="F12077" s="95"/>
      <c r="G12077" s="95"/>
      <c r="H12077" s="95"/>
    </row>
    <row r="12078" spans="5:8" x14ac:dyDescent="0.2">
      <c r="E12078" s="95"/>
      <c r="F12078" s="95"/>
      <c r="G12078" s="95"/>
      <c r="H12078" s="95"/>
    </row>
    <row r="12079" spans="5:8" x14ac:dyDescent="0.2">
      <c r="E12079" s="95"/>
      <c r="F12079" s="95"/>
      <c r="G12079" s="95"/>
      <c r="H12079" s="95"/>
    </row>
    <row r="12080" spans="5:8" x14ac:dyDescent="0.2">
      <c r="E12080" s="95"/>
      <c r="F12080" s="95"/>
      <c r="G12080" s="95"/>
      <c r="H12080" s="95"/>
    </row>
    <row r="12081" spans="5:8" x14ac:dyDescent="0.2">
      <c r="E12081" s="95"/>
      <c r="F12081" s="95"/>
      <c r="G12081" s="95"/>
      <c r="H12081" s="95"/>
    </row>
    <row r="12082" spans="5:8" x14ac:dyDescent="0.2">
      <c r="E12082" s="95"/>
      <c r="F12082" s="95"/>
      <c r="G12082" s="95"/>
      <c r="H12082" s="95"/>
    </row>
    <row r="12083" spans="5:8" x14ac:dyDescent="0.2">
      <c r="E12083" s="95"/>
      <c r="F12083" s="95"/>
      <c r="G12083" s="95"/>
      <c r="H12083" s="95"/>
    </row>
    <row r="12084" spans="5:8" x14ac:dyDescent="0.2">
      <c r="E12084" s="95"/>
      <c r="F12084" s="95"/>
      <c r="G12084" s="95"/>
      <c r="H12084" s="95"/>
    </row>
    <row r="12085" spans="5:8" x14ac:dyDescent="0.2">
      <c r="E12085" s="95"/>
      <c r="F12085" s="95"/>
      <c r="G12085" s="95"/>
      <c r="H12085" s="95"/>
    </row>
    <row r="12086" spans="5:8" x14ac:dyDescent="0.2">
      <c r="E12086" s="95"/>
      <c r="F12086" s="95"/>
      <c r="G12086" s="95"/>
      <c r="H12086" s="95"/>
    </row>
    <row r="12087" spans="5:8" x14ac:dyDescent="0.2">
      <c r="E12087" s="95"/>
      <c r="F12087" s="95"/>
      <c r="G12087" s="95"/>
      <c r="H12087" s="95"/>
    </row>
    <row r="12088" spans="5:8" x14ac:dyDescent="0.2">
      <c r="E12088" s="95"/>
      <c r="F12088" s="95"/>
      <c r="G12088" s="95"/>
      <c r="H12088" s="95"/>
    </row>
    <row r="12089" spans="5:8" x14ac:dyDescent="0.2">
      <c r="E12089" s="95"/>
      <c r="F12089" s="95"/>
      <c r="G12089" s="95"/>
      <c r="H12089" s="95"/>
    </row>
    <row r="12090" spans="5:8" x14ac:dyDescent="0.2">
      <c r="E12090" s="95"/>
      <c r="F12090" s="95"/>
      <c r="G12090" s="95"/>
      <c r="H12090" s="95"/>
    </row>
    <row r="12091" spans="5:8" x14ac:dyDescent="0.2">
      <c r="E12091" s="95"/>
      <c r="F12091" s="95"/>
      <c r="G12091" s="95"/>
      <c r="H12091" s="95"/>
    </row>
    <row r="12092" spans="5:8" x14ac:dyDescent="0.2">
      <c r="E12092" s="95"/>
      <c r="F12092" s="95"/>
      <c r="G12092" s="95"/>
      <c r="H12092" s="95"/>
    </row>
    <row r="12093" spans="5:8" x14ac:dyDescent="0.2">
      <c r="E12093" s="95"/>
      <c r="F12093" s="95"/>
      <c r="G12093" s="95"/>
      <c r="H12093" s="95"/>
    </row>
    <row r="12094" spans="5:8" x14ac:dyDescent="0.2">
      <c r="E12094" s="95"/>
      <c r="F12094" s="95"/>
      <c r="G12094" s="95"/>
      <c r="H12094" s="95"/>
    </row>
    <row r="12095" spans="5:8" x14ac:dyDescent="0.2">
      <c r="E12095" s="95"/>
      <c r="F12095" s="95"/>
      <c r="G12095" s="95"/>
      <c r="H12095" s="95"/>
    </row>
    <row r="12096" spans="5:8" x14ac:dyDescent="0.2">
      <c r="E12096" s="95"/>
      <c r="F12096" s="95"/>
      <c r="G12096" s="95"/>
      <c r="H12096" s="95"/>
    </row>
    <row r="12097" spans="5:8" x14ac:dyDescent="0.2">
      <c r="E12097" s="95"/>
      <c r="F12097" s="95"/>
      <c r="G12097" s="95"/>
      <c r="H12097" s="95"/>
    </row>
    <row r="12098" spans="5:8" x14ac:dyDescent="0.2">
      <c r="E12098" s="95"/>
      <c r="F12098" s="95"/>
      <c r="G12098" s="95"/>
      <c r="H12098" s="95"/>
    </row>
    <row r="12099" spans="5:8" x14ac:dyDescent="0.2">
      <c r="E12099" s="95"/>
      <c r="F12099" s="95"/>
      <c r="G12099" s="95"/>
      <c r="H12099" s="95"/>
    </row>
    <row r="12100" spans="5:8" x14ac:dyDescent="0.2">
      <c r="E12100" s="95"/>
      <c r="F12100" s="95"/>
      <c r="G12100" s="95"/>
      <c r="H12100" s="95"/>
    </row>
    <row r="12101" spans="5:8" x14ac:dyDescent="0.2">
      <c r="E12101" s="95"/>
      <c r="F12101" s="95"/>
      <c r="G12101" s="95"/>
      <c r="H12101" s="95"/>
    </row>
    <row r="12102" spans="5:8" x14ac:dyDescent="0.2">
      <c r="E12102" s="95"/>
      <c r="F12102" s="95"/>
      <c r="G12102" s="95"/>
      <c r="H12102" s="95"/>
    </row>
    <row r="12103" spans="5:8" x14ac:dyDescent="0.2">
      <c r="E12103" s="95"/>
      <c r="F12103" s="95"/>
      <c r="G12103" s="95"/>
      <c r="H12103" s="95"/>
    </row>
    <row r="12104" spans="5:8" x14ac:dyDescent="0.2">
      <c r="E12104" s="95"/>
      <c r="F12104" s="95"/>
      <c r="G12104" s="95"/>
      <c r="H12104" s="95"/>
    </row>
    <row r="12105" spans="5:8" x14ac:dyDescent="0.2">
      <c r="E12105" s="95"/>
      <c r="F12105" s="95"/>
      <c r="G12105" s="95"/>
      <c r="H12105" s="95"/>
    </row>
    <row r="12106" spans="5:8" x14ac:dyDescent="0.2">
      <c r="E12106" s="95"/>
      <c r="F12106" s="95"/>
      <c r="G12106" s="95"/>
      <c r="H12106" s="95"/>
    </row>
    <row r="12107" spans="5:8" x14ac:dyDescent="0.2">
      <c r="E12107" s="95"/>
      <c r="F12107" s="95"/>
      <c r="G12107" s="95"/>
      <c r="H12107" s="95"/>
    </row>
    <row r="12108" spans="5:8" x14ac:dyDescent="0.2">
      <c r="E12108" s="95"/>
      <c r="F12108" s="95"/>
      <c r="G12108" s="95"/>
      <c r="H12108" s="95"/>
    </row>
    <row r="12109" spans="5:8" x14ac:dyDescent="0.2">
      <c r="E12109" s="95"/>
      <c r="F12109" s="95"/>
      <c r="G12109" s="95"/>
      <c r="H12109" s="95"/>
    </row>
    <row r="12110" spans="5:8" x14ac:dyDescent="0.2">
      <c r="E12110" s="95"/>
      <c r="F12110" s="95"/>
      <c r="G12110" s="95"/>
      <c r="H12110" s="95"/>
    </row>
    <row r="12111" spans="5:8" x14ac:dyDescent="0.2">
      <c r="E12111" s="95"/>
      <c r="F12111" s="95"/>
      <c r="G12111" s="95"/>
      <c r="H12111" s="95"/>
    </row>
    <row r="12112" spans="5:8" x14ac:dyDescent="0.2">
      <c r="E12112" s="95"/>
      <c r="F12112" s="95"/>
      <c r="G12112" s="95"/>
      <c r="H12112" s="95"/>
    </row>
    <row r="12113" spans="5:8" x14ac:dyDescent="0.2">
      <c r="E12113" s="95"/>
      <c r="F12113" s="95"/>
      <c r="G12113" s="95"/>
      <c r="H12113" s="95"/>
    </row>
    <row r="12114" spans="5:8" x14ac:dyDescent="0.2">
      <c r="E12114" s="95"/>
      <c r="F12114" s="95"/>
      <c r="G12114" s="95"/>
      <c r="H12114" s="95"/>
    </row>
    <row r="12115" spans="5:8" x14ac:dyDescent="0.2">
      <c r="E12115" s="95"/>
      <c r="F12115" s="95"/>
      <c r="G12115" s="95"/>
      <c r="H12115" s="95"/>
    </row>
    <row r="12116" spans="5:8" x14ac:dyDescent="0.2">
      <c r="E12116" s="95"/>
      <c r="F12116" s="95"/>
      <c r="G12116" s="95"/>
      <c r="H12116" s="95"/>
    </row>
    <row r="12117" spans="5:8" x14ac:dyDescent="0.2">
      <c r="E12117" s="95"/>
      <c r="F12117" s="95"/>
      <c r="G12117" s="95"/>
      <c r="H12117" s="95"/>
    </row>
    <row r="12118" spans="5:8" x14ac:dyDescent="0.2">
      <c r="E12118" s="95"/>
      <c r="F12118" s="95"/>
      <c r="G12118" s="95"/>
      <c r="H12118" s="95"/>
    </row>
    <row r="12119" spans="5:8" x14ac:dyDescent="0.2">
      <c r="E12119" s="95"/>
      <c r="F12119" s="95"/>
      <c r="G12119" s="95"/>
      <c r="H12119" s="95"/>
    </row>
    <row r="12120" spans="5:8" x14ac:dyDescent="0.2">
      <c r="E12120" s="95"/>
      <c r="F12120" s="95"/>
      <c r="G12120" s="95"/>
      <c r="H12120" s="95"/>
    </row>
    <row r="12121" spans="5:8" x14ac:dyDescent="0.2">
      <c r="E12121" s="95"/>
      <c r="F12121" s="95"/>
      <c r="G12121" s="95"/>
      <c r="H12121" s="95"/>
    </row>
    <row r="12122" spans="5:8" x14ac:dyDescent="0.2">
      <c r="E12122" s="95"/>
      <c r="F12122" s="95"/>
      <c r="G12122" s="95"/>
      <c r="H12122" s="95"/>
    </row>
    <row r="12123" spans="5:8" x14ac:dyDescent="0.2">
      <c r="E12123" s="95"/>
      <c r="F12123" s="95"/>
      <c r="G12123" s="95"/>
      <c r="H12123" s="95"/>
    </row>
    <row r="12124" spans="5:8" x14ac:dyDescent="0.2">
      <c r="E12124" s="95"/>
      <c r="F12124" s="95"/>
      <c r="G12124" s="95"/>
      <c r="H12124" s="95"/>
    </row>
    <row r="12125" spans="5:8" x14ac:dyDescent="0.2">
      <c r="E12125" s="95"/>
      <c r="F12125" s="95"/>
      <c r="G12125" s="95"/>
      <c r="H12125" s="95"/>
    </row>
    <row r="12126" spans="5:8" x14ac:dyDescent="0.2">
      <c r="E12126" s="95"/>
      <c r="F12126" s="95"/>
      <c r="G12126" s="95"/>
      <c r="H12126" s="95"/>
    </row>
    <row r="12127" spans="5:8" x14ac:dyDescent="0.2">
      <c r="E12127" s="95"/>
      <c r="F12127" s="95"/>
      <c r="G12127" s="95"/>
      <c r="H12127" s="95"/>
    </row>
    <row r="12128" spans="5:8" x14ac:dyDescent="0.2">
      <c r="E12128" s="95"/>
      <c r="F12128" s="95"/>
      <c r="G12128" s="95"/>
      <c r="H12128" s="95"/>
    </row>
    <row r="12129" spans="5:8" x14ac:dyDescent="0.2">
      <c r="E12129" s="95"/>
      <c r="F12129" s="95"/>
      <c r="G12129" s="95"/>
      <c r="H12129" s="95"/>
    </row>
    <row r="12130" spans="5:8" x14ac:dyDescent="0.2">
      <c r="E12130" s="95"/>
      <c r="F12130" s="95"/>
      <c r="G12130" s="95"/>
      <c r="H12130" s="95"/>
    </row>
    <row r="12131" spans="5:8" x14ac:dyDescent="0.2">
      <c r="E12131" s="95"/>
      <c r="F12131" s="95"/>
      <c r="G12131" s="95"/>
      <c r="H12131" s="95"/>
    </row>
    <row r="12132" spans="5:8" x14ac:dyDescent="0.2">
      <c r="E12132" s="95"/>
      <c r="F12132" s="95"/>
      <c r="G12132" s="95"/>
      <c r="H12132" s="95"/>
    </row>
    <row r="12133" spans="5:8" x14ac:dyDescent="0.2">
      <c r="E12133" s="95"/>
      <c r="F12133" s="95"/>
      <c r="G12133" s="95"/>
      <c r="H12133" s="95"/>
    </row>
    <row r="12134" spans="5:8" x14ac:dyDescent="0.2">
      <c r="E12134" s="95"/>
      <c r="F12134" s="95"/>
      <c r="G12134" s="95"/>
      <c r="H12134" s="95"/>
    </row>
    <row r="12135" spans="5:8" x14ac:dyDescent="0.2">
      <c r="E12135" s="95"/>
      <c r="F12135" s="95"/>
      <c r="G12135" s="95"/>
      <c r="H12135" s="95"/>
    </row>
    <row r="12136" spans="5:8" x14ac:dyDescent="0.2">
      <c r="E12136" s="95"/>
      <c r="F12136" s="95"/>
      <c r="G12136" s="95"/>
      <c r="H12136" s="95"/>
    </row>
    <row r="12137" spans="5:8" x14ac:dyDescent="0.2">
      <c r="E12137" s="95"/>
      <c r="F12137" s="95"/>
      <c r="G12137" s="95"/>
      <c r="H12137" s="95"/>
    </row>
    <row r="12138" spans="5:8" x14ac:dyDescent="0.2">
      <c r="E12138" s="95"/>
      <c r="F12138" s="95"/>
      <c r="G12138" s="95"/>
      <c r="H12138" s="95"/>
    </row>
    <row r="12139" spans="5:8" x14ac:dyDescent="0.2">
      <c r="E12139" s="95"/>
      <c r="F12139" s="95"/>
      <c r="G12139" s="95"/>
      <c r="H12139" s="95"/>
    </row>
    <row r="12140" spans="5:8" x14ac:dyDescent="0.2">
      <c r="E12140" s="95"/>
      <c r="F12140" s="95"/>
      <c r="G12140" s="95"/>
      <c r="H12140" s="95"/>
    </row>
    <row r="12141" spans="5:8" x14ac:dyDescent="0.2">
      <c r="E12141" s="95"/>
      <c r="F12141" s="95"/>
      <c r="G12141" s="95"/>
      <c r="H12141" s="95"/>
    </row>
    <row r="12142" spans="5:8" x14ac:dyDescent="0.2">
      <c r="E12142" s="95"/>
      <c r="F12142" s="95"/>
      <c r="G12142" s="95"/>
      <c r="H12142" s="95"/>
    </row>
    <row r="12143" spans="5:8" x14ac:dyDescent="0.2">
      <c r="E12143" s="95"/>
      <c r="F12143" s="95"/>
      <c r="G12143" s="95"/>
      <c r="H12143" s="95"/>
    </row>
    <row r="12144" spans="5:8" x14ac:dyDescent="0.2">
      <c r="E12144" s="95"/>
      <c r="F12144" s="95"/>
      <c r="G12144" s="95"/>
      <c r="H12144" s="95"/>
    </row>
    <row r="12145" spans="5:8" x14ac:dyDescent="0.2">
      <c r="E12145" s="95"/>
      <c r="F12145" s="95"/>
      <c r="G12145" s="95"/>
      <c r="H12145" s="95"/>
    </row>
    <row r="12146" spans="5:8" x14ac:dyDescent="0.2">
      <c r="E12146" s="95"/>
      <c r="F12146" s="95"/>
      <c r="G12146" s="95"/>
      <c r="H12146" s="95"/>
    </row>
    <row r="12147" spans="5:8" x14ac:dyDescent="0.2">
      <c r="E12147" s="95"/>
      <c r="F12147" s="95"/>
      <c r="G12147" s="95"/>
      <c r="H12147" s="95"/>
    </row>
    <row r="12148" spans="5:8" x14ac:dyDescent="0.2">
      <c r="E12148" s="95"/>
      <c r="F12148" s="95"/>
      <c r="G12148" s="95"/>
      <c r="H12148" s="95"/>
    </row>
    <row r="12149" spans="5:8" x14ac:dyDescent="0.2">
      <c r="E12149" s="95"/>
      <c r="F12149" s="95"/>
      <c r="G12149" s="95"/>
      <c r="H12149" s="95"/>
    </row>
    <row r="12150" spans="5:8" x14ac:dyDescent="0.2">
      <c r="E12150" s="95"/>
      <c r="F12150" s="95"/>
      <c r="G12150" s="95"/>
      <c r="H12150" s="95"/>
    </row>
    <row r="12151" spans="5:8" x14ac:dyDescent="0.2">
      <c r="E12151" s="95"/>
      <c r="F12151" s="95"/>
      <c r="G12151" s="95"/>
      <c r="H12151" s="95"/>
    </row>
    <row r="12152" spans="5:8" x14ac:dyDescent="0.2">
      <c r="E12152" s="95"/>
      <c r="F12152" s="95"/>
      <c r="G12152" s="95"/>
      <c r="H12152" s="95"/>
    </row>
    <row r="12153" spans="5:8" x14ac:dyDescent="0.2">
      <c r="E12153" s="95"/>
      <c r="F12153" s="95"/>
      <c r="G12153" s="95"/>
      <c r="H12153" s="95"/>
    </row>
    <row r="12154" spans="5:8" x14ac:dyDescent="0.2">
      <c r="E12154" s="95"/>
      <c r="F12154" s="95"/>
      <c r="G12154" s="95"/>
      <c r="H12154" s="95"/>
    </row>
    <row r="12155" spans="5:8" x14ac:dyDescent="0.2">
      <c r="E12155" s="95"/>
      <c r="F12155" s="95"/>
      <c r="G12155" s="95"/>
      <c r="H12155" s="95"/>
    </row>
    <row r="12156" spans="5:8" x14ac:dyDescent="0.2">
      <c r="E12156" s="95"/>
      <c r="F12156" s="95"/>
      <c r="G12156" s="95"/>
      <c r="H12156" s="95"/>
    </row>
    <row r="12157" spans="5:8" x14ac:dyDescent="0.2">
      <c r="E12157" s="95"/>
      <c r="F12157" s="95"/>
      <c r="G12157" s="95"/>
      <c r="H12157" s="95"/>
    </row>
    <row r="12158" spans="5:8" x14ac:dyDescent="0.2">
      <c r="E12158" s="95"/>
      <c r="F12158" s="95"/>
      <c r="G12158" s="95"/>
      <c r="H12158" s="95"/>
    </row>
    <row r="12159" spans="5:8" x14ac:dyDescent="0.2">
      <c r="E12159" s="95"/>
      <c r="F12159" s="95"/>
      <c r="G12159" s="95"/>
      <c r="H12159" s="95"/>
    </row>
    <row r="12160" spans="5:8" x14ac:dyDescent="0.2">
      <c r="E12160" s="95"/>
      <c r="F12160" s="95"/>
      <c r="G12160" s="95"/>
      <c r="H12160" s="95"/>
    </row>
    <row r="12161" spans="5:8" x14ac:dyDescent="0.2">
      <c r="E12161" s="95"/>
      <c r="F12161" s="95"/>
      <c r="G12161" s="95"/>
      <c r="H12161" s="95"/>
    </row>
    <row r="12162" spans="5:8" x14ac:dyDescent="0.2">
      <c r="E12162" s="95"/>
      <c r="F12162" s="95"/>
      <c r="G12162" s="95"/>
      <c r="H12162" s="95"/>
    </row>
    <row r="12163" spans="5:8" x14ac:dyDescent="0.2">
      <c r="E12163" s="95"/>
      <c r="F12163" s="95"/>
      <c r="G12163" s="95"/>
      <c r="H12163" s="95"/>
    </row>
    <row r="12164" spans="5:8" x14ac:dyDescent="0.2">
      <c r="E12164" s="95"/>
      <c r="F12164" s="95"/>
      <c r="G12164" s="95"/>
      <c r="H12164" s="95"/>
    </row>
    <row r="12165" spans="5:8" x14ac:dyDescent="0.2">
      <c r="E12165" s="95"/>
      <c r="F12165" s="95"/>
      <c r="G12165" s="95"/>
      <c r="H12165" s="95"/>
    </row>
    <row r="12166" spans="5:8" x14ac:dyDescent="0.2">
      <c r="E12166" s="95"/>
      <c r="F12166" s="95"/>
      <c r="G12166" s="95"/>
      <c r="H12166" s="95"/>
    </row>
    <row r="12167" spans="5:8" x14ac:dyDescent="0.2">
      <c r="E12167" s="95"/>
      <c r="F12167" s="95"/>
      <c r="G12167" s="95"/>
      <c r="H12167" s="95"/>
    </row>
    <row r="12168" spans="5:8" x14ac:dyDescent="0.2">
      <c r="E12168" s="95"/>
      <c r="F12168" s="95"/>
      <c r="G12168" s="95"/>
      <c r="H12168" s="95"/>
    </row>
    <row r="12169" spans="5:8" x14ac:dyDescent="0.2">
      <c r="E12169" s="95"/>
      <c r="F12169" s="95"/>
      <c r="G12169" s="95"/>
      <c r="H12169" s="95"/>
    </row>
    <row r="12170" spans="5:8" x14ac:dyDescent="0.2">
      <c r="E12170" s="95"/>
      <c r="F12170" s="95"/>
      <c r="G12170" s="95"/>
      <c r="H12170" s="95"/>
    </row>
    <row r="12171" spans="5:8" x14ac:dyDescent="0.2">
      <c r="E12171" s="95"/>
      <c r="F12171" s="95"/>
      <c r="G12171" s="95"/>
      <c r="H12171" s="95"/>
    </row>
    <row r="12172" spans="5:8" x14ac:dyDescent="0.2">
      <c r="E12172" s="95"/>
      <c r="F12172" s="95"/>
      <c r="G12172" s="95"/>
      <c r="H12172" s="95"/>
    </row>
    <row r="12173" spans="5:8" x14ac:dyDescent="0.2">
      <c r="E12173" s="95"/>
      <c r="F12173" s="95"/>
      <c r="G12173" s="95"/>
      <c r="H12173" s="95"/>
    </row>
    <row r="12174" spans="5:8" x14ac:dyDescent="0.2">
      <c r="E12174" s="95"/>
      <c r="F12174" s="95"/>
      <c r="G12174" s="95"/>
      <c r="H12174" s="95"/>
    </row>
    <row r="12175" spans="5:8" x14ac:dyDescent="0.2">
      <c r="E12175" s="95"/>
      <c r="F12175" s="95"/>
      <c r="G12175" s="95"/>
      <c r="H12175" s="95"/>
    </row>
    <row r="12176" spans="5:8" x14ac:dyDescent="0.2">
      <c r="E12176" s="95"/>
      <c r="F12176" s="95"/>
      <c r="G12176" s="95"/>
      <c r="H12176" s="95"/>
    </row>
    <row r="12177" spans="5:8" x14ac:dyDescent="0.2">
      <c r="E12177" s="95"/>
      <c r="F12177" s="95"/>
      <c r="G12177" s="95"/>
      <c r="H12177" s="95"/>
    </row>
    <row r="12178" spans="5:8" x14ac:dyDescent="0.2">
      <c r="E12178" s="95"/>
      <c r="F12178" s="95"/>
      <c r="G12178" s="95"/>
      <c r="H12178" s="95"/>
    </row>
    <row r="12179" spans="5:8" x14ac:dyDescent="0.2">
      <c r="E12179" s="95"/>
      <c r="F12179" s="95"/>
      <c r="G12179" s="95"/>
      <c r="H12179" s="95"/>
    </row>
    <row r="12180" spans="5:8" x14ac:dyDescent="0.2">
      <c r="E12180" s="95"/>
      <c r="F12180" s="95"/>
      <c r="G12180" s="95"/>
      <c r="H12180" s="95"/>
    </row>
    <row r="12181" spans="5:8" x14ac:dyDescent="0.2">
      <c r="E12181" s="95"/>
      <c r="F12181" s="95"/>
      <c r="G12181" s="95"/>
      <c r="H12181" s="95"/>
    </row>
    <row r="12182" spans="5:8" x14ac:dyDescent="0.2">
      <c r="E12182" s="95"/>
      <c r="F12182" s="95"/>
      <c r="G12182" s="95"/>
      <c r="H12182" s="95"/>
    </row>
    <row r="12183" spans="5:8" x14ac:dyDescent="0.2">
      <c r="E12183" s="95"/>
      <c r="F12183" s="95"/>
      <c r="G12183" s="95"/>
      <c r="H12183" s="95"/>
    </row>
    <row r="12184" spans="5:8" x14ac:dyDescent="0.2">
      <c r="E12184" s="95"/>
      <c r="F12184" s="95"/>
      <c r="G12184" s="95"/>
      <c r="H12184" s="95"/>
    </row>
    <row r="12185" spans="5:8" x14ac:dyDescent="0.2">
      <c r="E12185" s="95"/>
      <c r="F12185" s="95"/>
      <c r="G12185" s="95"/>
      <c r="H12185" s="95"/>
    </row>
    <row r="12186" spans="5:8" x14ac:dyDescent="0.2">
      <c r="E12186" s="95"/>
      <c r="F12186" s="95"/>
      <c r="G12186" s="95"/>
      <c r="H12186" s="95"/>
    </row>
    <row r="12187" spans="5:8" x14ac:dyDescent="0.2">
      <c r="E12187" s="95"/>
      <c r="F12187" s="95"/>
      <c r="G12187" s="95"/>
      <c r="H12187" s="95"/>
    </row>
    <row r="12188" spans="5:8" x14ac:dyDescent="0.2">
      <c r="E12188" s="95"/>
      <c r="F12188" s="95"/>
      <c r="G12188" s="95"/>
      <c r="H12188" s="95"/>
    </row>
    <row r="12189" spans="5:8" x14ac:dyDescent="0.2">
      <c r="E12189" s="95"/>
      <c r="F12189" s="95"/>
      <c r="G12189" s="95"/>
      <c r="H12189" s="95"/>
    </row>
    <row r="12190" spans="5:8" x14ac:dyDescent="0.2">
      <c r="E12190" s="95"/>
      <c r="F12190" s="95"/>
      <c r="G12190" s="95"/>
      <c r="H12190" s="95"/>
    </row>
    <row r="12191" spans="5:8" x14ac:dyDescent="0.2">
      <c r="E12191" s="95"/>
      <c r="F12191" s="95"/>
      <c r="G12191" s="95"/>
      <c r="H12191" s="95"/>
    </row>
    <row r="12192" spans="5:8" x14ac:dyDescent="0.2">
      <c r="E12192" s="95"/>
      <c r="F12192" s="95"/>
      <c r="G12192" s="95"/>
      <c r="H12192" s="95"/>
    </row>
    <row r="12193" spans="5:8" x14ac:dyDescent="0.2">
      <c r="E12193" s="95"/>
      <c r="F12193" s="95"/>
      <c r="G12193" s="95"/>
      <c r="H12193" s="95"/>
    </row>
    <row r="12194" spans="5:8" x14ac:dyDescent="0.2">
      <c r="E12194" s="95"/>
      <c r="F12194" s="95"/>
      <c r="G12194" s="95"/>
      <c r="H12194" s="95"/>
    </row>
    <row r="12195" spans="5:8" x14ac:dyDescent="0.2">
      <c r="E12195" s="95"/>
      <c r="F12195" s="95"/>
      <c r="G12195" s="95"/>
      <c r="H12195" s="95"/>
    </row>
    <row r="12196" spans="5:8" x14ac:dyDescent="0.2">
      <c r="E12196" s="95"/>
      <c r="F12196" s="95"/>
      <c r="G12196" s="95"/>
      <c r="H12196" s="95"/>
    </row>
    <row r="12197" spans="5:8" x14ac:dyDescent="0.2">
      <c r="E12197" s="95"/>
      <c r="F12197" s="95"/>
      <c r="G12197" s="95"/>
      <c r="H12197" s="95"/>
    </row>
    <row r="12198" spans="5:8" x14ac:dyDescent="0.2">
      <c r="E12198" s="95"/>
      <c r="F12198" s="95"/>
      <c r="G12198" s="95"/>
      <c r="H12198" s="95"/>
    </row>
    <row r="12199" spans="5:8" x14ac:dyDescent="0.2">
      <c r="E12199" s="95"/>
      <c r="F12199" s="95"/>
      <c r="G12199" s="95"/>
      <c r="H12199" s="95"/>
    </row>
    <row r="12200" spans="5:8" x14ac:dyDescent="0.2">
      <c r="E12200" s="95"/>
      <c r="F12200" s="95"/>
      <c r="G12200" s="95"/>
      <c r="H12200" s="95"/>
    </row>
    <row r="12201" spans="5:8" x14ac:dyDescent="0.2">
      <c r="E12201" s="95"/>
      <c r="F12201" s="95"/>
      <c r="G12201" s="95"/>
      <c r="H12201" s="95"/>
    </row>
    <row r="12202" spans="5:8" x14ac:dyDescent="0.2">
      <c r="E12202" s="95"/>
      <c r="F12202" s="95"/>
      <c r="G12202" s="95"/>
      <c r="H12202" s="95"/>
    </row>
    <row r="12203" spans="5:8" x14ac:dyDescent="0.2">
      <c r="E12203" s="95"/>
      <c r="F12203" s="95"/>
      <c r="G12203" s="95"/>
      <c r="H12203" s="95"/>
    </row>
    <row r="12204" spans="5:8" x14ac:dyDescent="0.2">
      <c r="E12204" s="95"/>
      <c r="F12204" s="95"/>
      <c r="G12204" s="95"/>
      <c r="H12204" s="95"/>
    </row>
    <row r="12205" spans="5:8" x14ac:dyDescent="0.2">
      <c r="E12205" s="95"/>
      <c r="F12205" s="95"/>
      <c r="G12205" s="95"/>
      <c r="H12205" s="95"/>
    </row>
    <row r="12206" spans="5:8" x14ac:dyDescent="0.2">
      <c r="E12206" s="95"/>
      <c r="F12206" s="95"/>
      <c r="G12206" s="95"/>
      <c r="H12206" s="95"/>
    </row>
    <row r="12207" spans="5:8" x14ac:dyDescent="0.2">
      <c r="E12207" s="95"/>
      <c r="F12207" s="95"/>
      <c r="G12207" s="95"/>
      <c r="H12207" s="95"/>
    </row>
    <row r="12208" spans="5:8" x14ac:dyDescent="0.2">
      <c r="E12208" s="95"/>
      <c r="F12208" s="95"/>
      <c r="G12208" s="95"/>
      <c r="H12208" s="95"/>
    </row>
    <row r="12209" spans="5:8" x14ac:dyDescent="0.2">
      <c r="E12209" s="95"/>
      <c r="F12209" s="95"/>
      <c r="G12209" s="95"/>
      <c r="H12209" s="95"/>
    </row>
    <row r="12210" spans="5:8" x14ac:dyDescent="0.2">
      <c r="E12210" s="95"/>
      <c r="F12210" s="95"/>
      <c r="G12210" s="95"/>
      <c r="H12210" s="95"/>
    </row>
    <row r="12211" spans="5:8" x14ac:dyDescent="0.2">
      <c r="E12211" s="95"/>
      <c r="F12211" s="95"/>
      <c r="G12211" s="95"/>
      <c r="H12211" s="95"/>
    </row>
    <row r="12212" spans="5:8" x14ac:dyDescent="0.2">
      <c r="E12212" s="95"/>
      <c r="F12212" s="95"/>
      <c r="G12212" s="95"/>
      <c r="H12212" s="95"/>
    </row>
    <row r="12213" spans="5:8" x14ac:dyDescent="0.2">
      <c r="E12213" s="95"/>
      <c r="F12213" s="95"/>
      <c r="G12213" s="95"/>
      <c r="H12213" s="95"/>
    </row>
    <row r="12214" spans="5:8" x14ac:dyDescent="0.2">
      <c r="E12214" s="95"/>
      <c r="F12214" s="95"/>
      <c r="G12214" s="95"/>
      <c r="H12214" s="95"/>
    </row>
    <row r="12215" spans="5:8" x14ac:dyDescent="0.2">
      <c r="E12215" s="95"/>
      <c r="F12215" s="95"/>
      <c r="G12215" s="95"/>
      <c r="H12215" s="95"/>
    </row>
    <row r="12216" spans="5:8" x14ac:dyDescent="0.2">
      <c r="E12216" s="95"/>
      <c r="F12216" s="95"/>
      <c r="G12216" s="95"/>
      <c r="H12216" s="95"/>
    </row>
    <row r="12217" spans="5:8" x14ac:dyDescent="0.2">
      <c r="E12217" s="95"/>
      <c r="F12217" s="95"/>
      <c r="G12217" s="95"/>
      <c r="H12217" s="95"/>
    </row>
    <row r="12218" spans="5:8" x14ac:dyDescent="0.2">
      <c r="E12218" s="95"/>
      <c r="F12218" s="95"/>
      <c r="G12218" s="95"/>
      <c r="H12218" s="95"/>
    </row>
    <row r="12219" spans="5:8" x14ac:dyDescent="0.2">
      <c r="E12219" s="95"/>
      <c r="F12219" s="95"/>
      <c r="G12219" s="95"/>
      <c r="H12219" s="95"/>
    </row>
    <row r="12220" spans="5:8" x14ac:dyDescent="0.2">
      <c r="E12220" s="95"/>
      <c r="F12220" s="95"/>
      <c r="G12220" s="95"/>
      <c r="H12220" s="95"/>
    </row>
    <row r="12221" spans="5:8" x14ac:dyDescent="0.2">
      <c r="E12221" s="95"/>
      <c r="F12221" s="95"/>
      <c r="G12221" s="95"/>
      <c r="H12221" s="95"/>
    </row>
    <row r="12222" spans="5:8" x14ac:dyDescent="0.2">
      <c r="E12222" s="95"/>
      <c r="F12222" s="95"/>
      <c r="G12222" s="95"/>
      <c r="H12222" s="95"/>
    </row>
    <row r="12223" spans="5:8" x14ac:dyDescent="0.2">
      <c r="E12223" s="95"/>
      <c r="F12223" s="95"/>
      <c r="G12223" s="95"/>
      <c r="H12223" s="95"/>
    </row>
    <row r="12224" spans="5:8" x14ac:dyDescent="0.2">
      <c r="E12224" s="95"/>
      <c r="F12224" s="95"/>
      <c r="G12224" s="95"/>
      <c r="H12224" s="95"/>
    </row>
    <row r="12225" spans="5:8" x14ac:dyDescent="0.2">
      <c r="E12225" s="95"/>
      <c r="F12225" s="95"/>
      <c r="G12225" s="95"/>
      <c r="H12225" s="95"/>
    </row>
    <row r="12226" spans="5:8" x14ac:dyDescent="0.2">
      <c r="E12226" s="95"/>
      <c r="F12226" s="95"/>
      <c r="G12226" s="95"/>
      <c r="H12226" s="95"/>
    </row>
    <row r="12227" spans="5:8" x14ac:dyDescent="0.2">
      <c r="E12227" s="95"/>
      <c r="F12227" s="95"/>
      <c r="G12227" s="95"/>
      <c r="H12227" s="95"/>
    </row>
    <row r="12228" spans="5:8" x14ac:dyDescent="0.2">
      <c r="E12228" s="95"/>
      <c r="F12228" s="95"/>
      <c r="G12228" s="95"/>
      <c r="H12228" s="95"/>
    </row>
    <row r="12229" spans="5:8" x14ac:dyDescent="0.2">
      <c r="E12229" s="95"/>
      <c r="F12229" s="95"/>
      <c r="G12229" s="95"/>
      <c r="H12229" s="95"/>
    </row>
    <row r="12230" spans="5:8" x14ac:dyDescent="0.2">
      <c r="E12230" s="95"/>
      <c r="F12230" s="95"/>
      <c r="G12230" s="95"/>
      <c r="H12230" s="95"/>
    </row>
    <row r="12231" spans="5:8" x14ac:dyDescent="0.2">
      <c r="E12231" s="95"/>
      <c r="F12231" s="95"/>
      <c r="G12231" s="95"/>
      <c r="H12231" s="95"/>
    </row>
    <row r="12232" spans="5:8" x14ac:dyDescent="0.2">
      <c r="E12232" s="95"/>
      <c r="F12232" s="95"/>
      <c r="G12232" s="95"/>
      <c r="H12232" s="95"/>
    </row>
    <row r="12233" spans="5:8" x14ac:dyDescent="0.2">
      <c r="E12233" s="95"/>
      <c r="F12233" s="95"/>
      <c r="G12233" s="95"/>
      <c r="H12233" s="95"/>
    </row>
    <row r="12234" spans="5:8" x14ac:dyDescent="0.2">
      <c r="E12234" s="95"/>
      <c r="F12234" s="95"/>
      <c r="G12234" s="95"/>
      <c r="H12234" s="95"/>
    </row>
    <row r="12235" spans="5:8" x14ac:dyDescent="0.2">
      <c r="E12235" s="95"/>
      <c r="F12235" s="95"/>
      <c r="G12235" s="95"/>
      <c r="H12235" s="95"/>
    </row>
    <row r="12236" spans="5:8" x14ac:dyDescent="0.2">
      <c r="E12236" s="95"/>
      <c r="F12236" s="95"/>
      <c r="G12236" s="95"/>
      <c r="H12236" s="95"/>
    </row>
    <row r="12237" spans="5:8" x14ac:dyDescent="0.2">
      <c r="E12237" s="95"/>
      <c r="F12237" s="95"/>
      <c r="G12237" s="95"/>
      <c r="H12237" s="95"/>
    </row>
    <row r="12238" spans="5:8" x14ac:dyDescent="0.2">
      <c r="E12238" s="95"/>
      <c r="F12238" s="95"/>
      <c r="G12238" s="95"/>
      <c r="H12238" s="95"/>
    </row>
    <row r="12239" spans="5:8" x14ac:dyDescent="0.2">
      <c r="E12239" s="95"/>
      <c r="F12239" s="95"/>
      <c r="G12239" s="95"/>
      <c r="H12239" s="95"/>
    </row>
    <row r="12240" spans="5:8" x14ac:dyDescent="0.2">
      <c r="E12240" s="95"/>
      <c r="F12240" s="95"/>
      <c r="G12240" s="95"/>
      <c r="H12240" s="95"/>
    </row>
    <row r="12241" spans="5:8" x14ac:dyDescent="0.2">
      <c r="E12241" s="95"/>
      <c r="F12241" s="95"/>
      <c r="G12241" s="95"/>
      <c r="H12241" s="95"/>
    </row>
    <row r="12242" spans="5:8" x14ac:dyDescent="0.2">
      <c r="E12242" s="95"/>
      <c r="F12242" s="95"/>
      <c r="G12242" s="95"/>
      <c r="H12242" s="95"/>
    </row>
    <row r="12243" spans="5:8" x14ac:dyDescent="0.2">
      <c r="E12243" s="95"/>
      <c r="F12243" s="95"/>
      <c r="G12243" s="95"/>
      <c r="H12243" s="95"/>
    </row>
    <row r="12244" spans="5:8" x14ac:dyDescent="0.2">
      <c r="E12244" s="95"/>
      <c r="F12244" s="95"/>
      <c r="G12244" s="95"/>
      <c r="H12244" s="95"/>
    </row>
    <row r="12245" spans="5:8" x14ac:dyDescent="0.2">
      <c r="E12245" s="95"/>
      <c r="F12245" s="95"/>
      <c r="G12245" s="95"/>
      <c r="H12245" s="95"/>
    </row>
    <row r="12246" spans="5:8" x14ac:dyDescent="0.2">
      <c r="E12246" s="95"/>
      <c r="F12246" s="95"/>
      <c r="G12246" s="95"/>
      <c r="H12246" s="95"/>
    </row>
    <row r="12247" spans="5:8" x14ac:dyDescent="0.2">
      <c r="E12247" s="95"/>
      <c r="F12247" s="95"/>
      <c r="G12247" s="95"/>
      <c r="H12247" s="95"/>
    </row>
    <row r="12248" spans="5:8" x14ac:dyDescent="0.2">
      <c r="E12248" s="95"/>
      <c r="F12248" s="95"/>
      <c r="G12248" s="95"/>
      <c r="H12248" s="95"/>
    </row>
    <row r="12249" spans="5:8" x14ac:dyDescent="0.2">
      <c r="E12249" s="95"/>
      <c r="F12249" s="95"/>
      <c r="G12249" s="95"/>
      <c r="H12249" s="95"/>
    </row>
    <row r="12250" spans="5:8" x14ac:dyDescent="0.2">
      <c r="E12250" s="95"/>
      <c r="F12250" s="95"/>
      <c r="G12250" s="95"/>
      <c r="H12250" s="95"/>
    </row>
    <row r="12251" spans="5:8" x14ac:dyDescent="0.2">
      <c r="E12251" s="95"/>
      <c r="F12251" s="95"/>
      <c r="G12251" s="95"/>
      <c r="H12251" s="95"/>
    </row>
    <row r="12252" spans="5:8" x14ac:dyDescent="0.2">
      <c r="E12252" s="95"/>
      <c r="F12252" s="95"/>
      <c r="G12252" s="95"/>
      <c r="H12252" s="95"/>
    </row>
    <row r="12253" spans="5:8" x14ac:dyDescent="0.2">
      <c r="E12253" s="95"/>
      <c r="F12253" s="95"/>
      <c r="G12253" s="95"/>
      <c r="H12253" s="95"/>
    </row>
    <row r="12254" spans="5:8" x14ac:dyDescent="0.2">
      <c r="E12254" s="95"/>
      <c r="F12254" s="95"/>
      <c r="G12254" s="95"/>
      <c r="H12254" s="95"/>
    </row>
    <row r="12255" spans="5:8" x14ac:dyDescent="0.2">
      <c r="E12255" s="95"/>
      <c r="F12255" s="95"/>
      <c r="G12255" s="95"/>
      <c r="H12255" s="95"/>
    </row>
    <row r="12256" spans="5:8" x14ac:dyDescent="0.2">
      <c r="E12256" s="95"/>
      <c r="F12256" s="95"/>
      <c r="G12256" s="95"/>
      <c r="H12256" s="95"/>
    </row>
    <row r="12257" spans="5:8" x14ac:dyDescent="0.2">
      <c r="E12257" s="95"/>
      <c r="F12257" s="95"/>
      <c r="G12257" s="95"/>
      <c r="H12257" s="95"/>
    </row>
    <row r="12258" spans="5:8" x14ac:dyDescent="0.2">
      <c r="E12258" s="95"/>
      <c r="F12258" s="95"/>
      <c r="G12258" s="95"/>
      <c r="H12258" s="95"/>
    </row>
    <row r="12259" spans="5:8" x14ac:dyDescent="0.2">
      <c r="E12259" s="95"/>
      <c r="F12259" s="95"/>
      <c r="G12259" s="95"/>
      <c r="H12259" s="95"/>
    </row>
    <row r="12260" spans="5:8" x14ac:dyDescent="0.2">
      <c r="E12260" s="95"/>
      <c r="F12260" s="95"/>
      <c r="G12260" s="95"/>
      <c r="H12260" s="95"/>
    </row>
    <row r="12261" spans="5:8" x14ac:dyDescent="0.2">
      <c r="E12261" s="95"/>
      <c r="F12261" s="95"/>
      <c r="G12261" s="95"/>
      <c r="H12261" s="95"/>
    </row>
    <row r="12262" spans="5:8" x14ac:dyDescent="0.2">
      <c r="E12262" s="95"/>
      <c r="F12262" s="95"/>
      <c r="G12262" s="95"/>
      <c r="H12262" s="95"/>
    </row>
    <row r="12263" spans="5:8" x14ac:dyDescent="0.2">
      <c r="E12263" s="95"/>
      <c r="F12263" s="95"/>
      <c r="G12263" s="95"/>
      <c r="H12263" s="95"/>
    </row>
    <row r="12264" spans="5:8" x14ac:dyDescent="0.2">
      <c r="E12264" s="95"/>
      <c r="F12264" s="95"/>
      <c r="G12264" s="95"/>
      <c r="H12264" s="95"/>
    </row>
    <row r="12265" spans="5:8" x14ac:dyDescent="0.2">
      <c r="E12265" s="95"/>
      <c r="F12265" s="95"/>
      <c r="G12265" s="95"/>
      <c r="H12265" s="95"/>
    </row>
    <row r="12266" spans="5:8" x14ac:dyDescent="0.2">
      <c r="E12266" s="95"/>
      <c r="F12266" s="95"/>
      <c r="G12266" s="95"/>
      <c r="H12266" s="95"/>
    </row>
    <row r="12267" spans="5:8" x14ac:dyDescent="0.2">
      <c r="E12267" s="95"/>
      <c r="F12267" s="95"/>
      <c r="G12267" s="95"/>
      <c r="H12267" s="95"/>
    </row>
    <row r="12268" spans="5:8" x14ac:dyDescent="0.2">
      <c r="E12268" s="95"/>
      <c r="F12268" s="95"/>
      <c r="G12268" s="95"/>
      <c r="H12268" s="95"/>
    </row>
    <row r="12269" spans="5:8" x14ac:dyDescent="0.2">
      <c r="E12269" s="95"/>
      <c r="F12269" s="95"/>
      <c r="G12269" s="95"/>
      <c r="H12269" s="95"/>
    </row>
    <row r="12270" spans="5:8" x14ac:dyDescent="0.2">
      <c r="E12270" s="95"/>
      <c r="F12270" s="95"/>
      <c r="G12270" s="95"/>
      <c r="H12270" s="95"/>
    </row>
    <row r="12271" spans="5:8" x14ac:dyDescent="0.2">
      <c r="E12271" s="95"/>
      <c r="F12271" s="95"/>
      <c r="G12271" s="95"/>
      <c r="H12271" s="95"/>
    </row>
    <row r="12272" spans="5:8" x14ac:dyDescent="0.2">
      <c r="E12272" s="95"/>
      <c r="F12272" s="95"/>
      <c r="G12272" s="95"/>
      <c r="H12272" s="95"/>
    </row>
    <row r="12273" spans="5:8" x14ac:dyDescent="0.2">
      <c r="E12273" s="95"/>
      <c r="F12273" s="95"/>
      <c r="G12273" s="95"/>
      <c r="H12273" s="95"/>
    </row>
    <row r="12274" spans="5:8" x14ac:dyDescent="0.2">
      <c r="E12274" s="95"/>
      <c r="F12274" s="95"/>
      <c r="G12274" s="95"/>
      <c r="H12274" s="95"/>
    </row>
    <row r="12275" spans="5:8" x14ac:dyDescent="0.2">
      <c r="E12275" s="95"/>
      <c r="F12275" s="95"/>
      <c r="G12275" s="95"/>
      <c r="H12275" s="95"/>
    </row>
    <row r="12276" spans="5:8" x14ac:dyDescent="0.2">
      <c r="E12276" s="95"/>
      <c r="F12276" s="95"/>
      <c r="G12276" s="95"/>
      <c r="H12276" s="95"/>
    </row>
    <row r="12277" spans="5:8" x14ac:dyDescent="0.2">
      <c r="E12277" s="95"/>
      <c r="F12277" s="95"/>
      <c r="G12277" s="95"/>
      <c r="H12277" s="95"/>
    </row>
    <row r="12278" spans="5:8" x14ac:dyDescent="0.2">
      <c r="E12278" s="95"/>
      <c r="F12278" s="95"/>
      <c r="G12278" s="95"/>
      <c r="H12278" s="95"/>
    </row>
    <row r="12279" spans="5:8" x14ac:dyDescent="0.2">
      <c r="E12279" s="95"/>
      <c r="F12279" s="95"/>
      <c r="G12279" s="95"/>
      <c r="H12279" s="95"/>
    </row>
    <row r="12280" spans="5:8" x14ac:dyDescent="0.2">
      <c r="E12280" s="95"/>
      <c r="F12280" s="95"/>
      <c r="G12280" s="95"/>
      <c r="H12280" s="95"/>
    </row>
    <row r="12281" spans="5:8" x14ac:dyDescent="0.2">
      <c r="E12281" s="95"/>
      <c r="F12281" s="95"/>
      <c r="G12281" s="95"/>
      <c r="H12281" s="95"/>
    </row>
    <row r="12282" spans="5:8" x14ac:dyDescent="0.2">
      <c r="E12282" s="95"/>
      <c r="F12282" s="95"/>
      <c r="G12282" s="95"/>
      <c r="H12282" s="95"/>
    </row>
    <row r="12283" spans="5:8" x14ac:dyDescent="0.2">
      <c r="E12283" s="95"/>
      <c r="F12283" s="95"/>
      <c r="G12283" s="95"/>
      <c r="H12283" s="95"/>
    </row>
    <row r="12284" spans="5:8" x14ac:dyDescent="0.2">
      <c r="E12284" s="95"/>
      <c r="F12284" s="95"/>
      <c r="G12284" s="95"/>
      <c r="H12284" s="95"/>
    </row>
    <row r="12285" spans="5:8" x14ac:dyDescent="0.2">
      <c r="E12285" s="95"/>
      <c r="F12285" s="95"/>
      <c r="G12285" s="95"/>
      <c r="H12285" s="95"/>
    </row>
    <row r="12286" spans="5:8" x14ac:dyDescent="0.2">
      <c r="E12286" s="95"/>
      <c r="F12286" s="95"/>
      <c r="G12286" s="95"/>
      <c r="H12286" s="95"/>
    </row>
    <row r="12287" spans="5:8" x14ac:dyDescent="0.2">
      <c r="E12287" s="95"/>
      <c r="F12287" s="95"/>
      <c r="G12287" s="95"/>
      <c r="H12287" s="95"/>
    </row>
    <row r="12288" spans="5:8" x14ac:dyDescent="0.2">
      <c r="E12288" s="95"/>
      <c r="F12288" s="95"/>
      <c r="G12288" s="95"/>
      <c r="H12288" s="95"/>
    </row>
    <row r="12289" spans="5:8" x14ac:dyDescent="0.2">
      <c r="E12289" s="95"/>
      <c r="F12289" s="95"/>
      <c r="G12289" s="95"/>
      <c r="H12289" s="95"/>
    </row>
    <row r="12290" spans="5:8" x14ac:dyDescent="0.2">
      <c r="E12290" s="95"/>
      <c r="F12290" s="95"/>
      <c r="G12290" s="95"/>
      <c r="H12290" s="95"/>
    </row>
    <row r="12291" spans="5:8" x14ac:dyDescent="0.2">
      <c r="E12291" s="95"/>
      <c r="F12291" s="95"/>
      <c r="G12291" s="95"/>
      <c r="H12291" s="95"/>
    </row>
    <row r="12292" spans="5:8" x14ac:dyDescent="0.2">
      <c r="E12292" s="95"/>
      <c r="F12292" s="95"/>
      <c r="G12292" s="95"/>
      <c r="H12292" s="95"/>
    </row>
    <row r="12293" spans="5:8" x14ac:dyDescent="0.2">
      <c r="E12293" s="95"/>
      <c r="F12293" s="95"/>
      <c r="G12293" s="95"/>
      <c r="H12293" s="95"/>
    </row>
    <row r="12294" spans="5:8" x14ac:dyDescent="0.2">
      <c r="E12294" s="95"/>
      <c r="F12294" s="95"/>
      <c r="G12294" s="95"/>
      <c r="H12294" s="95"/>
    </row>
    <row r="12295" spans="5:8" x14ac:dyDescent="0.2">
      <c r="E12295" s="95"/>
      <c r="F12295" s="95"/>
      <c r="G12295" s="95"/>
      <c r="H12295" s="95"/>
    </row>
    <row r="12296" spans="5:8" x14ac:dyDescent="0.2">
      <c r="E12296" s="95"/>
      <c r="F12296" s="95"/>
      <c r="G12296" s="95"/>
      <c r="H12296" s="95"/>
    </row>
    <row r="12297" spans="5:8" x14ac:dyDescent="0.2">
      <c r="E12297" s="95"/>
      <c r="F12297" s="95"/>
      <c r="G12297" s="95"/>
      <c r="H12297" s="95"/>
    </row>
    <row r="12298" spans="5:8" x14ac:dyDescent="0.2">
      <c r="E12298" s="95"/>
      <c r="F12298" s="95"/>
      <c r="G12298" s="95"/>
      <c r="H12298" s="95"/>
    </row>
    <row r="12299" spans="5:8" x14ac:dyDescent="0.2">
      <c r="E12299" s="95"/>
      <c r="F12299" s="95"/>
      <c r="G12299" s="95"/>
      <c r="H12299" s="95"/>
    </row>
    <row r="12300" spans="5:8" x14ac:dyDescent="0.2">
      <c r="E12300" s="95"/>
      <c r="F12300" s="95"/>
      <c r="G12300" s="95"/>
      <c r="H12300" s="95"/>
    </row>
    <row r="12301" spans="5:8" x14ac:dyDescent="0.2">
      <c r="E12301" s="95"/>
      <c r="F12301" s="95"/>
      <c r="G12301" s="95"/>
      <c r="H12301" s="95"/>
    </row>
    <row r="12302" spans="5:8" x14ac:dyDescent="0.2">
      <c r="E12302" s="95"/>
      <c r="F12302" s="95"/>
      <c r="G12302" s="95"/>
      <c r="H12302" s="95"/>
    </row>
    <row r="12303" spans="5:8" x14ac:dyDescent="0.2">
      <c r="E12303" s="95"/>
      <c r="F12303" s="95"/>
      <c r="G12303" s="95"/>
      <c r="H12303" s="95"/>
    </row>
    <row r="12304" spans="5:8" x14ac:dyDescent="0.2">
      <c r="E12304" s="95"/>
      <c r="F12304" s="95"/>
      <c r="G12304" s="95"/>
      <c r="H12304" s="95"/>
    </row>
    <row r="12305" spans="5:8" x14ac:dyDescent="0.2">
      <c r="E12305" s="95"/>
      <c r="F12305" s="95"/>
      <c r="G12305" s="95"/>
      <c r="H12305" s="95"/>
    </row>
    <row r="12306" spans="5:8" x14ac:dyDescent="0.2">
      <c r="E12306" s="95"/>
      <c r="F12306" s="95"/>
      <c r="G12306" s="95"/>
      <c r="H12306" s="95"/>
    </row>
    <row r="12307" spans="5:8" x14ac:dyDescent="0.2">
      <c r="E12307" s="95"/>
      <c r="F12307" s="95"/>
      <c r="G12307" s="95"/>
      <c r="H12307" s="95"/>
    </row>
    <row r="12308" spans="5:8" x14ac:dyDescent="0.2">
      <c r="E12308" s="95"/>
      <c r="F12308" s="95"/>
      <c r="G12308" s="95"/>
      <c r="H12308" s="95"/>
    </row>
    <row r="12309" spans="5:8" x14ac:dyDescent="0.2">
      <c r="E12309" s="95"/>
      <c r="F12309" s="95"/>
      <c r="G12309" s="95"/>
      <c r="H12309" s="95"/>
    </row>
    <row r="12310" spans="5:8" x14ac:dyDescent="0.2">
      <c r="E12310" s="95"/>
      <c r="F12310" s="95"/>
      <c r="G12310" s="95"/>
      <c r="H12310" s="95"/>
    </row>
    <row r="12311" spans="5:8" x14ac:dyDescent="0.2">
      <c r="E12311" s="95"/>
      <c r="F12311" s="95"/>
      <c r="G12311" s="95"/>
      <c r="H12311" s="95"/>
    </row>
    <row r="12312" spans="5:8" x14ac:dyDescent="0.2">
      <c r="E12312" s="95"/>
      <c r="F12312" s="95"/>
      <c r="G12312" s="95"/>
      <c r="H12312" s="95"/>
    </row>
    <row r="12313" spans="5:8" x14ac:dyDescent="0.2">
      <c r="E12313" s="95"/>
      <c r="F12313" s="95"/>
      <c r="G12313" s="95"/>
      <c r="H12313" s="95"/>
    </row>
    <row r="12314" spans="5:8" x14ac:dyDescent="0.2">
      <c r="E12314" s="95"/>
      <c r="F12314" s="95"/>
      <c r="G12314" s="95"/>
      <c r="H12314" s="95"/>
    </row>
    <row r="12315" spans="5:8" x14ac:dyDescent="0.2">
      <c r="E12315" s="95"/>
      <c r="F12315" s="95"/>
      <c r="G12315" s="95"/>
      <c r="H12315" s="95"/>
    </row>
    <row r="12316" spans="5:8" x14ac:dyDescent="0.2">
      <c r="E12316" s="95"/>
      <c r="F12316" s="95"/>
      <c r="G12316" s="95"/>
      <c r="H12316" s="95"/>
    </row>
    <row r="12317" spans="5:8" x14ac:dyDescent="0.2">
      <c r="E12317" s="95"/>
      <c r="F12317" s="95"/>
      <c r="G12317" s="95"/>
      <c r="H12317" s="95"/>
    </row>
    <row r="12318" spans="5:8" x14ac:dyDescent="0.2">
      <c r="E12318" s="95"/>
      <c r="F12318" s="95"/>
      <c r="G12318" s="95"/>
      <c r="H12318" s="95"/>
    </row>
    <row r="12319" spans="5:8" x14ac:dyDescent="0.2">
      <c r="E12319" s="95"/>
      <c r="F12319" s="95"/>
      <c r="G12319" s="95"/>
      <c r="H12319" s="95"/>
    </row>
    <row r="12320" spans="5:8" x14ac:dyDescent="0.2">
      <c r="E12320" s="95"/>
      <c r="F12320" s="95"/>
      <c r="G12320" s="95"/>
      <c r="H12320" s="95"/>
    </row>
    <row r="12321" spans="5:8" x14ac:dyDescent="0.2">
      <c r="E12321" s="95"/>
      <c r="F12321" s="95"/>
      <c r="G12321" s="95"/>
      <c r="H12321" s="95"/>
    </row>
    <row r="12322" spans="5:8" x14ac:dyDescent="0.2">
      <c r="E12322" s="95"/>
      <c r="F12322" s="95"/>
      <c r="G12322" s="95"/>
      <c r="H12322" s="95"/>
    </row>
    <row r="12323" spans="5:8" x14ac:dyDescent="0.2">
      <c r="E12323" s="95"/>
      <c r="F12323" s="95"/>
      <c r="G12323" s="95"/>
      <c r="H12323" s="95"/>
    </row>
    <row r="12324" spans="5:8" x14ac:dyDescent="0.2">
      <c r="E12324" s="95"/>
      <c r="F12324" s="95"/>
      <c r="G12324" s="95"/>
      <c r="H12324" s="95"/>
    </row>
    <row r="12325" spans="5:8" x14ac:dyDescent="0.2">
      <c r="E12325" s="95"/>
      <c r="F12325" s="95"/>
      <c r="G12325" s="95"/>
      <c r="H12325" s="95"/>
    </row>
    <row r="12326" spans="5:8" x14ac:dyDescent="0.2">
      <c r="E12326" s="95"/>
      <c r="F12326" s="95"/>
      <c r="G12326" s="95"/>
      <c r="H12326" s="95"/>
    </row>
    <row r="12327" spans="5:8" x14ac:dyDescent="0.2">
      <c r="E12327" s="95"/>
      <c r="F12327" s="95"/>
      <c r="G12327" s="95"/>
      <c r="H12327" s="95"/>
    </row>
    <row r="12328" spans="5:8" x14ac:dyDescent="0.2">
      <c r="E12328" s="95"/>
      <c r="F12328" s="95"/>
      <c r="G12328" s="95"/>
      <c r="H12328" s="95"/>
    </row>
    <row r="12329" spans="5:8" x14ac:dyDescent="0.2">
      <c r="E12329" s="95"/>
      <c r="F12329" s="95"/>
      <c r="G12329" s="95"/>
      <c r="H12329" s="95"/>
    </row>
    <row r="12330" spans="5:8" x14ac:dyDescent="0.2">
      <c r="E12330" s="95"/>
      <c r="F12330" s="95"/>
      <c r="G12330" s="95"/>
      <c r="H12330" s="95"/>
    </row>
    <row r="12331" spans="5:8" x14ac:dyDescent="0.2">
      <c r="E12331" s="95"/>
      <c r="F12331" s="95"/>
      <c r="G12331" s="95"/>
      <c r="H12331" s="95"/>
    </row>
    <row r="12332" spans="5:8" x14ac:dyDescent="0.2">
      <c r="E12332" s="95"/>
      <c r="F12332" s="95"/>
      <c r="G12332" s="95"/>
      <c r="H12332" s="95"/>
    </row>
    <row r="12333" spans="5:8" x14ac:dyDescent="0.2">
      <c r="E12333" s="95"/>
      <c r="F12333" s="95"/>
      <c r="G12333" s="95"/>
      <c r="H12333" s="95"/>
    </row>
    <row r="12334" spans="5:8" x14ac:dyDescent="0.2">
      <c r="E12334" s="95"/>
      <c r="F12334" s="95"/>
      <c r="G12334" s="95"/>
      <c r="H12334" s="95"/>
    </row>
    <row r="12335" spans="5:8" x14ac:dyDescent="0.2">
      <c r="E12335" s="95"/>
      <c r="F12335" s="95"/>
      <c r="G12335" s="95"/>
      <c r="H12335" s="95"/>
    </row>
    <row r="12336" spans="5:8" x14ac:dyDescent="0.2">
      <c r="E12336" s="95"/>
      <c r="F12336" s="95"/>
      <c r="G12336" s="95"/>
      <c r="H12336" s="95"/>
    </row>
    <row r="12337" spans="5:8" x14ac:dyDescent="0.2">
      <c r="E12337" s="95"/>
      <c r="F12337" s="95"/>
      <c r="G12337" s="95"/>
      <c r="H12337" s="95"/>
    </row>
    <row r="12338" spans="5:8" x14ac:dyDescent="0.2">
      <c r="E12338" s="95"/>
      <c r="F12338" s="95"/>
      <c r="G12338" s="95"/>
      <c r="H12338" s="95"/>
    </row>
    <row r="12339" spans="5:8" x14ac:dyDescent="0.2">
      <c r="E12339" s="95"/>
      <c r="F12339" s="95"/>
      <c r="G12339" s="95"/>
      <c r="H12339" s="95"/>
    </row>
    <row r="12340" spans="5:8" x14ac:dyDescent="0.2">
      <c r="E12340" s="95"/>
      <c r="F12340" s="95"/>
      <c r="G12340" s="95"/>
      <c r="H12340" s="95"/>
    </row>
    <row r="12341" spans="5:8" x14ac:dyDescent="0.2">
      <c r="E12341" s="95"/>
      <c r="F12341" s="95"/>
      <c r="G12341" s="95"/>
      <c r="H12341" s="95"/>
    </row>
    <row r="12342" spans="5:8" x14ac:dyDescent="0.2">
      <c r="E12342" s="95"/>
      <c r="F12342" s="95"/>
      <c r="G12342" s="95"/>
      <c r="H12342" s="95"/>
    </row>
    <row r="12343" spans="5:8" x14ac:dyDescent="0.2">
      <c r="E12343" s="95"/>
      <c r="F12343" s="95"/>
      <c r="G12343" s="95"/>
      <c r="H12343" s="95"/>
    </row>
    <row r="12344" spans="5:8" x14ac:dyDescent="0.2">
      <c r="E12344" s="95"/>
      <c r="F12344" s="95"/>
      <c r="G12344" s="95"/>
      <c r="H12344" s="95"/>
    </row>
    <row r="12345" spans="5:8" x14ac:dyDescent="0.2">
      <c r="E12345" s="95"/>
      <c r="F12345" s="95"/>
      <c r="G12345" s="95"/>
      <c r="H12345" s="95"/>
    </row>
    <row r="12346" spans="5:8" x14ac:dyDescent="0.2">
      <c r="E12346" s="95"/>
      <c r="F12346" s="95"/>
      <c r="G12346" s="95"/>
      <c r="H12346" s="95"/>
    </row>
    <row r="12347" spans="5:8" x14ac:dyDescent="0.2">
      <c r="E12347" s="95"/>
      <c r="F12347" s="95"/>
      <c r="G12347" s="95"/>
      <c r="H12347" s="95"/>
    </row>
    <row r="12348" spans="5:8" x14ac:dyDescent="0.2">
      <c r="E12348" s="95"/>
      <c r="F12348" s="95"/>
      <c r="G12348" s="95"/>
      <c r="H12348" s="95"/>
    </row>
    <row r="12349" spans="5:8" x14ac:dyDescent="0.2">
      <c r="E12349" s="95"/>
      <c r="F12349" s="95"/>
      <c r="G12349" s="95"/>
      <c r="H12349" s="95"/>
    </row>
    <row r="12350" spans="5:8" x14ac:dyDescent="0.2">
      <c r="E12350" s="95"/>
      <c r="F12350" s="95"/>
      <c r="G12350" s="95"/>
      <c r="H12350" s="95"/>
    </row>
    <row r="12351" spans="5:8" x14ac:dyDescent="0.2">
      <c r="E12351" s="95"/>
      <c r="F12351" s="95"/>
      <c r="G12351" s="95"/>
      <c r="H12351" s="95"/>
    </row>
    <row r="12352" spans="5:8" x14ac:dyDescent="0.2">
      <c r="E12352" s="95"/>
      <c r="F12352" s="95"/>
      <c r="G12352" s="95"/>
      <c r="H12352" s="95"/>
    </row>
    <row r="12353" spans="5:8" x14ac:dyDescent="0.2">
      <c r="E12353" s="95"/>
      <c r="F12353" s="95"/>
      <c r="G12353" s="95"/>
      <c r="H12353" s="95"/>
    </row>
    <row r="12354" spans="5:8" x14ac:dyDescent="0.2">
      <c r="E12354" s="95"/>
      <c r="F12354" s="95"/>
      <c r="G12354" s="95"/>
      <c r="H12354" s="95"/>
    </row>
    <row r="12355" spans="5:8" x14ac:dyDescent="0.2">
      <c r="E12355" s="95"/>
      <c r="F12355" s="95"/>
      <c r="G12355" s="95"/>
      <c r="H12355" s="95"/>
    </row>
    <row r="12356" spans="5:8" x14ac:dyDescent="0.2">
      <c r="E12356" s="95"/>
      <c r="F12356" s="95"/>
      <c r="G12356" s="95"/>
      <c r="H12356" s="95"/>
    </row>
    <row r="12357" spans="5:8" x14ac:dyDescent="0.2">
      <c r="E12357" s="95"/>
      <c r="F12357" s="95"/>
      <c r="G12357" s="95"/>
      <c r="H12357" s="95"/>
    </row>
    <row r="12358" spans="5:8" x14ac:dyDescent="0.2">
      <c r="E12358" s="95"/>
      <c r="F12358" s="95"/>
      <c r="G12358" s="95"/>
      <c r="H12358" s="95"/>
    </row>
    <row r="12359" spans="5:8" x14ac:dyDescent="0.2">
      <c r="E12359" s="95"/>
      <c r="F12359" s="95"/>
      <c r="G12359" s="95"/>
      <c r="H12359" s="95"/>
    </row>
    <row r="12360" spans="5:8" x14ac:dyDescent="0.2">
      <c r="E12360" s="95"/>
      <c r="F12360" s="95"/>
      <c r="G12360" s="95"/>
      <c r="H12360" s="95"/>
    </row>
    <row r="12361" spans="5:8" x14ac:dyDescent="0.2">
      <c r="E12361" s="95"/>
      <c r="F12361" s="95"/>
      <c r="G12361" s="95"/>
      <c r="H12361" s="95"/>
    </row>
    <row r="12362" spans="5:8" x14ac:dyDescent="0.2">
      <c r="E12362" s="95"/>
      <c r="F12362" s="95"/>
      <c r="G12362" s="95"/>
      <c r="H12362" s="95"/>
    </row>
    <row r="12363" spans="5:8" x14ac:dyDescent="0.2">
      <c r="E12363" s="95"/>
      <c r="F12363" s="95"/>
      <c r="G12363" s="95"/>
      <c r="H12363" s="95"/>
    </row>
    <row r="12364" spans="5:8" x14ac:dyDescent="0.2">
      <c r="E12364" s="95"/>
      <c r="F12364" s="95"/>
      <c r="G12364" s="95"/>
      <c r="H12364" s="95"/>
    </row>
    <row r="12365" spans="5:8" x14ac:dyDescent="0.2">
      <c r="E12365" s="95"/>
      <c r="F12365" s="95"/>
      <c r="G12365" s="95"/>
      <c r="H12365" s="95"/>
    </row>
    <row r="12366" spans="5:8" x14ac:dyDescent="0.2">
      <c r="E12366" s="95"/>
      <c r="F12366" s="95"/>
      <c r="G12366" s="95"/>
      <c r="H12366" s="95"/>
    </row>
    <row r="12367" spans="5:8" x14ac:dyDescent="0.2">
      <c r="E12367" s="95"/>
      <c r="F12367" s="95"/>
      <c r="G12367" s="95"/>
      <c r="H12367" s="95"/>
    </row>
    <row r="12368" spans="5:8" x14ac:dyDescent="0.2">
      <c r="E12368" s="95"/>
      <c r="F12368" s="95"/>
      <c r="G12368" s="95"/>
      <c r="H12368" s="95"/>
    </row>
    <row r="12369" spans="5:8" x14ac:dyDescent="0.2">
      <c r="E12369" s="95"/>
      <c r="F12369" s="95"/>
      <c r="G12369" s="95"/>
      <c r="H12369" s="95"/>
    </row>
    <row r="12370" spans="5:8" x14ac:dyDescent="0.2">
      <c r="E12370" s="95"/>
      <c r="F12370" s="95"/>
      <c r="G12370" s="95"/>
      <c r="H12370" s="95"/>
    </row>
    <row r="12371" spans="5:8" x14ac:dyDescent="0.2">
      <c r="E12371" s="95"/>
      <c r="F12371" s="95"/>
      <c r="G12371" s="95"/>
      <c r="H12371" s="95"/>
    </row>
    <row r="12372" spans="5:8" x14ac:dyDescent="0.2">
      <c r="E12372" s="95"/>
      <c r="F12372" s="95"/>
      <c r="G12372" s="95"/>
      <c r="H12372" s="95"/>
    </row>
    <row r="12373" spans="5:8" x14ac:dyDescent="0.2">
      <c r="E12373" s="95"/>
      <c r="F12373" s="95"/>
      <c r="G12373" s="95"/>
      <c r="H12373" s="95"/>
    </row>
    <row r="12374" spans="5:8" x14ac:dyDescent="0.2">
      <c r="E12374" s="95"/>
      <c r="F12374" s="95"/>
      <c r="G12374" s="95"/>
      <c r="H12374" s="95"/>
    </row>
    <row r="12375" spans="5:8" x14ac:dyDescent="0.2">
      <c r="E12375" s="95"/>
      <c r="F12375" s="95"/>
      <c r="G12375" s="95"/>
      <c r="H12375" s="95"/>
    </row>
    <row r="12376" spans="5:8" x14ac:dyDescent="0.2">
      <c r="E12376" s="95"/>
      <c r="F12376" s="95"/>
      <c r="G12376" s="95"/>
      <c r="H12376" s="95"/>
    </row>
    <row r="12377" spans="5:8" x14ac:dyDescent="0.2">
      <c r="E12377" s="95"/>
      <c r="F12377" s="95"/>
      <c r="G12377" s="95"/>
      <c r="H12377" s="95"/>
    </row>
    <row r="12378" spans="5:8" x14ac:dyDescent="0.2">
      <c r="E12378" s="95"/>
      <c r="F12378" s="95"/>
      <c r="G12378" s="95"/>
      <c r="H12378" s="95"/>
    </row>
    <row r="12379" spans="5:8" x14ac:dyDescent="0.2">
      <c r="E12379" s="95"/>
      <c r="F12379" s="95"/>
      <c r="G12379" s="95"/>
      <c r="H12379" s="95"/>
    </row>
    <row r="12380" spans="5:8" x14ac:dyDescent="0.2">
      <c r="E12380" s="95"/>
      <c r="F12380" s="95"/>
      <c r="G12380" s="95"/>
      <c r="H12380" s="95"/>
    </row>
    <row r="12381" spans="5:8" x14ac:dyDescent="0.2">
      <c r="E12381" s="95"/>
      <c r="F12381" s="95"/>
      <c r="G12381" s="95"/>
      <c r="H12381" s="95"/>
    </row>
    <row r="12382" spans="5:8" x14ac:dyDescent="0.2">
      <c r="E12382" s="95"/>
      <c r="F12382" s="95"/>
      <c r="G12382" s="95"/>
      <c r="H12382" s="95"/>
    </row>
    <row r="12383" spans="5:8" x14ac:dyDescent="0.2">
      <c r="E12383" s="95"/>
      <c r="F12383" s="95"/>
      <c r="G12383" s="95"/>
      <c r="H12383" s="95"/>
    </row>
    <row r="12384" spans="5:8" x14ac:dyDescent="0.2">
      <c r="E12384" s="95"/>
      <c r="F12384" s="95"/>
      <c r="G12384" s="95"/>
      <c r="H12384" s="95"/>
    </row>
    <row r="12385" spans="5:8" x14ac:dyDescent="0.2">
      <c r="E12385" s="95"/>
      <c r="F12385" s="95"/>
      <c r="G12385" s="95"/>
      <c r="H12385" s="95"/>
    </row>
    <row r="12386" spans="5:8" x14ac:dyDescent="0.2">
      <c r="E12386" s="95"/>
      <c r="F12386" s="95"/>
      <c r="G12386" s="95"/>
      <c r="H12386" s="95"/>
    </row>
    <row r="12387" spans="5:8" x14ac:dyDescent="0.2">
      <c r="E12387" s="95"/>
      <c r="F12387" s="95"/>
      <c r="G12387" s="95"/>
      <c r="H12387" s="95"/>
    </row>
    <row r="12388" spans="5:8" x14ac:dyDescent="0.2">
      <c r="E12388" s="95"/>
      <c r="F12388" s="95"/>
      <c r="G12388" s="95"/>
      <c r="H12388" s="95"/>
    </row>
    <row r="12389" spans="5:8" x14ac:dyDescent="0.2">
      <c r="E12389" s="95"/>
      <c r="F12389" s="95"/>
      <c r="G12389" s="95"/>
      <c r="H12389" s="95"/>
    </row>
    <row r="12390" spans="5:8" x14ac:dyDescent="0.2">
      <c r="E12390" s="95"/>
      <c r="F12390" s="95"/>
      <c r="G12390" s="95"/>
      <c r="H12390" s="95"/>
    </row>
    <row r="12391" spans="5:8" x14ac:dyDescent="0.2">
      <c r="E12391" s="95"/>
      <c r="F12391" s="95"/>
      <c r="G12391" s="95"/>
      <c r="H12391" s="95"/>
    </row>
    <row r="12392" spans="5:8" x14ac:dyDescent="0.2">
      <c r="E12392" s="95"/>
      <c r="F12392" s="95"/>
      <c r="G12392" s="95"/>
      <c r="H12392" s="95"/>
    </row>
    <row r="12393" spans="5:8" x14ac:dyDescent="0.2">
      <c r="E12393" s="95"/>
      <c r="F12393" s="95"/>
      <c r="G12393" s="95"/>
      <c r="H12393" s="95"/>
    </row>
    <row r="12394" spans="5:8" x14ac:dyDescent="0.2">
      <c r="E12394" s="95"/>
      <c r="F12394" s="95"/>
      <c r="G12394" s="95"/>
      <c r="H12394" s="95"/>
    </row>
    <row r="12395" spans="5:8" x14ac:dyDescent="0.2">
      <c r="E12395" s="95"/>
      <c r="F12395" s="95"/>
      <c r="G12395" s="95"/>
      <c r="H12395" s="95"/>
    </row>
    <row r="12396" spans="5:8" x14ac:dyDescent="0.2">
      <c r="E12396" s="95"/>
      <c r="F12396" s="95"/>
      <c r="G12396" s="95"/>
      <c r="H12396" s="95"/>
    </row>
    <row r="12397" spans="5:8" x14ac:dyDescent="0.2">
      <c r="E12397" s="95"/>
      <c r="F12397" s="95"/>
      <c r="G12397" s="95"/>
      <c r="H12397" s="95"/>
    </row>
    <row r="12398" spans="5:8" x14ac:dyDescent="0.2">
      <c r="E12398" s="95"/>
      <c r="F12398" s="95"/>
      <c r="G12398" s="95"/>
      <c r="H12398" s="95"/>
    </row>
    <row r="12399" spans="5:8" x14ac:dyDescent="0.2">
      <c r="E12399" s="95"/>
      <c r="F12399" s="95"/>
      <c r="G12399" s="95"/>
      <c r="H12399" s="95"/>
    </row>
    <row r="12400" spans="5:8" x14ac:dyDescent="0.2">
      <c r="E12400" s="95"/>
      <c r="F12400" s="95"/>
      <c r="G12400" s="95"/>
      <c r="H12400" s="95"/>
    </row>
    <row r="12401" spans="5:8" x14ac:dyDescent="0.2">
      <c r="E12401" s="95"/>
      <c r="F12401" s="95"/>
      <c r="G12401" s="95"/>
      <c r="H12401" s="95"/>
    </row>
    <row r="12402" spans="5:8" x14ac:dyDescent="0.2">
      <c r="E12402" s="95"/>
      <c r="F12402" s="95"/>
      <c r="G12402" s="95"/>
      <c r="H12402" s="95"/>
    </row>
    <row r="12403" spans="5:8" x14ac:dyDescent="0.2">
      <c r="E12403" s="95"/>
      <c r="F12403" s="95"/>
      <c r="G12403" s="95"/>
      <c r="H12403" s="95"/>
    </row>
    <row r="12404" spans="5:8" x14ac:dyDescent="0.2">
      <c r="E12404" s="95"/>
      <c r="F12404" s="95"/>
      <c r="G12404" s="95"/>
      <c r="H12404" s="95"/>
    </row>
    <row r="12405" spans="5:8" x14ac:dyDescent="0.2">
      <c r="E12405" s="95"/>
      <c r="F12405" s="95"/>
      <c r="G12405" s="95"/>
      <c r="H12405" s="95"/>
    </row>
    <row r="12406" spans="5:8" x14ac:dyDescent="0.2">
      <c r="E12406" s="95"/>
      <c r="F12406" s="95"/>
      <c r="G12406" s="95"/>
      <c r="H12406" s="95"/>
    </row>
    <row r="12407" spans="5:8" x14ac:dyDescent="0.2">
      <c r="E12407" s="95"/>
      <c r="F12407" s="95"/>
      <c r="G12407" s="95"/>
      <c r="H12407" s="95"/>
    </row>
    <row r="12408" spans="5:8" x14ac:dyDescent="0.2">
      <c r="E12408" s="95"/>
      <c r="F12408" s="95"/>
      <c r="G12408" s="95"/>
      <c r="H12408" s="95"/>
    </row>
    <row r="12409" spans="5:8" x14ac:dyDescent="0.2">
      <c r="E12409" s="95"/>
      <c r="F12409" s="95"/>
      <c r="G12409" s="95"/>
      <c r="H12409" s="95"/>
    </row>
    <row r="12410" spans="5:8" x14ac:dyDescent="0.2">
      <c r="E12410" s="95"/>
      <c r="F12410" s="95"/>
      <c r="G12410" s="95"/>
      <c r="H12410" s="95"/>
    </row>
    <row r="12411" spans="5:8" x14ac:dyDescent="0.2">
      <c r="E12411" s="95"/>
      <c r="F12411" s="95"/>
      <c r="G12411" s="95"/>
      <c r="H12411" s="95"/>
    </row>
    <row r="12412" spans="5:8" x14ac:dyDescent="0.2">
      <c r="E12412" s="95"/>
      <c r="F12412" s="95"/>
      <c r="G12412" s="95"/>
      <c r="H12412" s="95"/>
    </row>
    <row r="12413" spans="5:8" x14ac:dyDescent="0.2">
      <c r="E12413" s="95"/>
      <c r="F12413" s="95"/>
      <c r="G12413" s="95"/>
      <c r="H12413" s="95"/>
    </row>
    <row r="12414" spans="5:8" x14ac:dyDescent="0.2">
      <c r="E12414" s="95"/>
      <c r="F12414" s="95"/>
      <c r="G12414" s="95"/>
      <c r="H12414" s="95"/>
    </row>
    <row r="12415" spans="5:8" x14ac:dyDescent="0.2">
      <c r="E12415" s="95"/>
      <c r="F12415" s="95"/>
      <c r="G12415" s="95"/>
      <c r="H12415" s="95"/>
    </row>
    <row r="12416" spans="5:8" x14ac:dyDescent="0.2">
      <c r="E12416" s="95"/>
      <c r="F12416" s="95"/>
      <c r="G12416" s="95"/>
      <c r="H12416" s="95"/>
    </row>
    <row r="12417" spans="5:8" x14ac:dyDescent="0.2">
      <c r="E12417" s="95"/>
      <c r="F12417" s="95"/>
      <c r="G12417" s="95"/>
      <c r="H12417" s="95"/>
    </row>
    <row r="12418" spans="5:8" x14ac:dyDescent="0.2">
      <c r="E12418" s="95"/>
      <c r="F12418" s="95"/>
      <c r="G12418" s="95"/>
      <c r="H12418" s="95"/>
    </row>
    <row r="12419" spans="5:8" x14ac:dyDescent="0.2">
      <c r="E12419" s="95"/>
      <c r="F12419" s="95"/>
      <c r="G12419" s="95"/>
      <c r="H12419" s="95"/>
    </row>
    <row r="12420" spans="5:8" x14ac:dyDescent="0.2">
      <c r="E12420" s="95"/>
      <c r="F12420" s="95"/>
      <c r="G12420" s="95"/>
      <c r="H12420" s="95"/>
    </row>
    <row r="12421" spans="5:8" x14ac:dyDescent="0.2">
      <c r="E12421" s="95"/>
      <c r="F12421" s="95"/>
      <c r="G12421" s="95"/>
      <c r="H12421" s="95"/>
    </row>
    <row r="12422" spans="5:8" x14ac:dyDescent="0.2">
      <c r="E12422" s="95"/>
      <c r="F12422" s="95"/>
      <c r="G12422" s="95"/>
      <c r="H12422" s="95"/>
    </row>
    <row r="12423" spans="5:8" x14ac:dyDescent="0.2">
      <c r="E12423" s="95"/>
      <c r="F12423" s="95"/>
      <c r="G12423" s="95"/>
      <c r="H12423" s="95"/>
    </row>
    <row r="12424" spans="5:8" x14ac:dyDescent="0.2">
      <c r="E12424" s="95"/>
      <c r="F12424" s="95"/>
      <c r="G12424" s="95"/>
      <c r="H12424" s="95"/>
    </row>
    <row r="12425" spans="5:8" x14ac:dyDescent="0.2">
      <c r="E12425" s="95"/>
      <c r="F12425" s="95"/>
      <c r="G12425" s="95"/>
      <c r="H12425" s="95"/>
    </row>
    <row r="12426" spans="5:8" x14ac:dyDescent="0.2">
      <c r="E12426" s="95"/>
      <c r="F12426" s="95"/>
      <c r="G12426" s="95"/>
      <c r="H12426" s="95"/>
    </row>
    <row r="12427" spans="5:8" x14ac:dyDescent="0.2">
      <c r="E12427" s="95"/>
      <c r="F12427" s="95"/>
      <c r="G12427" s="95"/>
      <c r="H12427" s="95"/>
    </row>
    <row r="12428" spans="5:8" x14ac:dyDescent="0.2">
      <c r="E12428" s="95"/>
      <c r="F12428" s="95"/>
      <c r="G12428" s="95"/>
      <c r="H12428" s="95"/>
    </row>
    <row r="12429" spans="5:8" x14ac:dyDescent="0.2">
      <c r="E12429" s="95"/>
      <c r="F12429" s="95"/>
      <c r="G12429" s="95"/>
      <c r="H12429" s="95"/>
    </row>
    <row r="12430" spans="5:8" x14ac:dyDescent="0.2">
      <c r="E12430" s="95"/>
      <c r="F12430" s="95"/>
      <c r="G12430" s="95"/>
      <c r="H12430" s="95"/>
    </row>
    <row r="12431" spans="5:8" x14ac:dyDescent="0.2">
      <c r="E12431" s="95"/>
      <c r="F12431" s="95"/>
      <c r="G12431" s="95"/>
      <c r="H12431" s="95"/>
    </row>
    <row r="12432" spans="5:8" x14ac:dyDescent="0.2">
      <c r="E12432" s="95"/>
      <c r="F12432" s="95"/>
      <c r="G12432" s="95"/>
      <c r="H12432" s="95"/>
    </row>
    <row r="12433" spans="5:8" x14ac:dyDescent="0.2">
      <c r="E12433" s="95"/>
      <c r="F12433" s="95"/>
      <c r="G12433" s="95"/>
      <c r="H12433" s="95"/>
    </row>
    <row r="12434" spans="5:8" x14ac:dyDescent="0.2">
      <c r="E12434" s="95"/>
      <c r="F12434" s="95"/>
      <c r="G12434" s="95"/>
      <c r="H12434" s="95"/>
    </row>
    <row r="12435" spans="5:8" x14ac:dyDescent="0.2">
      <c r="E12435" s="95"/>
      <c r="F12435" s="95"/>
      <c r="G12435" s="95"/>
      <c r="H12435" s="95"/>
    </row>
    <row r="12436" spans="5:8" x14ac:dyDescent="0.2">
      <c r="E12436" s="95"/>
      <c r="F12436" s="95"/>
      <c r="G12436" s="95"/>
      <c r="H12436" s="95"/>
    </row>
    <row r="12437" spans="5:8" x14ac:dyDescent="0.2">
      <c r="E12437" s="95"/>
      <c r="F12437" s="95"/>
      <c r="G12437" s="95"/>
      <c r="H12437" s="95"/>
    </row>
    <row r="12438" spans="5:8" x14ac:dyDescent="0.2">
      <c r="E12438" s="95"/>
      <c r="F12438" s="95"/>
      <c r="G12438" s="95"/>
      <c r="H12438" s="95"/>
    </row>
    <row r="12439" spans="5:8" x14ac:dyDescent="0.2">
      <c r="E12439" s="95"/>
      <c r="F12439" s="95"/>
      <c r="G12439" s="95"/>
      <c r="H12439" s="95"/>
    </row>
    <row r="12440" spans="5:8" x14ac:dyDescent="0.2">
      <c r="E12440" s="95"/>
      <c r="F12440" s="95"/>
      <c r="G12440" s="95"/>
      <c r="H12440" s="95"/>
    </row>
    <row r="12441" spans="5:8" x14ac:dyDescent="0.2">
      <c r="E12441" s="95"/>
      <c r="F12441" s="95"/>
      <c r="G12441" s="95"/>
      <c r="H12441" s="95"/>
    </row>
    <row r="12442" spans="5:8" x14ac:dyDescent="0.2">
      <c r="E12442" s="95"/>
      <c r="F12442" s="95"/>
      <c r="G12442" s="95"/>
      <c r="H12442" s="95"/>
    </row>
    <row r="12443" spans="5:8" x14ac:dyDescent="0.2">
      <c r="E12443" s="95"/>
      <c r="F12443" s="95"/>
      <c r="G12443" s="95"/>
      <c r="H12443" s="95"/>
    </row>
    <row r="12444" spans="5:8" x14ac:dyDescent="0.2">
      <c r="E12444" s="95"/>
      <c r="F12444" s="95"/>
      <c r="G12444" s="95"/>
      <c r="H12444" s="95"/>
    </row>
    <row r="12445" spans="5:8" x14ac:dyDescent="0.2">
      <c r="E12445" s="95"/>
      <c r="F12445" s="95"/>
      <c r="G12445" s="95"/>
      <c r="H12445" s="95"/>
    </row>
    <row r="12446" spans="5:8" x14ac:dyDescent="0.2">
      <c r="E12446" s="95"/>
      <c r="F12446" s="95"/>
      <c r="G12446" s="95"/>
      <c r="H12446" s="95"/>
    </row>
    <row r="12447" spans="5:8" x14ac:dyDescent="0.2">
      <c r="E12447" s="95"/>
      <c r="F12447" s="95"/>
      <c r="G12447" s="95"/>
      <c r="H12447" s="95"/>
    </row>
    <row r="12448" spans="5:8" x14ac:dyDescent="0.2">
      <c r="E12448" s="95"/>
      <c r="F12448" s="95"/>
      <c r="G12448" s="95"/>
      <c r="H12448" s="95"/>
    </row>
    <row r="12449" spans="5:8" x14ac:dyDescent="0.2">
      <c r="E12449" s="95"/>
      <c r="F12449" s="95"/>
      <c r="G12449" s="95"/>
      <c r="H12449" s="95"/>
    </row>
    <row r="12450" spans="5:8" x14ac:dyDescent="0.2">
      <c r="E12450" s="95"/>
      <c r="F12450" s="95"/>
      <c r="G12450" s="95"/>
      <c r="H12450" s="95"/>
    </row>
    <row r="12451" spans="5:8" x14ac:dyDescent="0.2">
      <c r="E12451" s="95"/>
      <c r="F12451" s="95"/>
      <c r="G12451" s="95"/>
      <c r="H12451" s="95"/>
    </row>
    <row r="12452" spans="5:8" x14ac:dyDescent="0.2">
      <c r="E12452" s="95"/>
      <c r="F12452" s="95"/>
      <c r="G12452" s="95"/>
      <c r="H12452" s="95"/>
    </row>
    <row r="12453" spans="5:8" x14ac:dyDescent="0.2">
      <c r="E12453" s="95"/>
      <c r="F12453" s="95"/>
      <c r="G12453" s="95"/>
      <c r="H12453" s="95"/>
    </row>
    <row r="12454" spans="5:8" x14ac:dyDescent="0.2">
      <c r="E12454" s="95"/>
      <c r="F12454" s="95"/>
      <c r="G12454" s="95"/>
      <c r="H12454" s="95"/>
    </row>
    <row r="12455" spans="5:8" x14ac:dyDescent="0.2">
      <c r="E12455" s="95"/>
      <c r="F12455" s="95"/>
      <c r="G12455" s="95"/>
      <c r="H12455" s="95"/>
    </row>
    <row r="12456" spans="5:8" x14ac:dyDescent="0.2">
      <c r="E12456" s="95"/>
      <c r="F12456" s="95"/>
      <c r="G12456" s="95"/>
      <c r="H12456" s="95"/>
    </row>
    <row r="12457" spans="5:8" x14ac:dyDescent="0.2">
      <c r="E12457" s="95"/>
      <c r="F12457" s="95"/>
      <c r="G12457" s="95"/>
      <c r="H12457" s="95"/>
    </row>
    <row r="12458" spans="5:8" x14ac:dyDescent="0.2">
      <c r="E12458" s="95"/>
      <c r="F12458" s="95"/>
      <c r="G12458" s="95"/>
      <c r="H12458" s="95"/>
    </row>
    <row r="12459" spans="5:8" x14ac:dyDescent="0.2">
      <c r="E12459" s="95"/>
      <c r="F12459" s="95"/>
      <c r="G12459" s="95"/>
      <c r="H12459" s="95"/>
    </row>
    <row r="12460" spans="5:8" x14ac:dyDescent="0.2">
      <c r="E12460" s="95"/>
      <c r="F12460" s="95"/>
      <c r="G12460" s="95"/>
      <c r="H12460" s="95"/>
    </row>
    <row r="12461" spans="5:8" x14ac:dyDescent="0.2">
      <c r="E12461" s="95"/>
      <c r="F12461" s="95"/>
      <c r="G12461" s="95"/>
      <c r="H12461" s="95"/>
    </row>
    <row r="12462" spans="5:8" x14ac:dyDescent="0.2">
      <c r="E12462" s="95"/>
      <c r="F12462" s="95"/>
      <c r="G12462" s="95"/>
      <c r="H12462" s="95"/>
    </row>
    <row r="12463" spans="5:8" x14ac:dyDescent="0.2">
      <c r="E12463" s="95"/>
      <c r="F12463" s="95"/>
      <c r="G12463" s="95"/>
      <c r="H12463" s="95"/>
    </row>
    <row r="12464" spans="5:8" x14ac:dyDescent="0.2">
      <c r="E12464" s="95"/>
      <c r="F12464" s="95"/>
      <c r="G12464" s="95"/>
      <c r="H12464" s="95"/>
    </row>
    <row r="12465" spans="5:8" x14ac:dyDescent="0.2">
      <c r="E12465" s="95"/>
      <c r="F12465" s="95"/>
      <c r="G12465" s="95"/>
      <c r="H12465" s="95"/>
    </row>
    <row r="12466" spans="5:8" x14ac:dyDescent="0.2">
      <c r="E12466" s="95"/>
      <c r="F12466" s="95"/>
      <c r="G12466" s="95"/>
      <c r="H12466" s="95"/>
    </row>
    <row r="12467" spans="5:8" x14ac:dyDescent="0.2">
      <c r="E12467" s="95"/>
      <c r="F12467" s="95"/>
      <c r="G12467" s="95"/>
      <c r="H12467" s="95"/>
    </row>
    <row r="12468" spans="5:8" x14ac:dyDescent="0.2">
      <c r="E12468" s="95"/>
      <c r="F12468" s="95"/>
      <c r="G12468" s="95"/>
      <c r="H12468" s="95"/>
    </row>
    <row r="12469" spans="5:8" x14ac:dyDescent="0.2">
      <c r="E12469" s="95"/>
      <c r="F12469" s="95"/>
      <c r="G12469" s="95"/>
      <c r="H12469" s="95"/>
    </row>
    <row r="12470" spans="5:8" x14ac:dyDescent="0.2">
      <c r="E12470" s="95"/>
      <c r="F12470" s="95"/>
      <c r="G12470" s="95"/>
      <c r="H12470" s="95"/>
    </row>
    <row r="12471" spans="5:8" x14ac:dyDescent="0.2">
      <c r="E12471" s="95"/>
      <c r="F12471" s="95"/>
      <c r="G12471" s="95"/>
      <c r="H12471" s="95"/>
    </row>
    <row r="12472" spans="5:8" x14ac:dyDescent="0.2">
      <c r="E12472" s="95"/>
      <c r="F12472" s="95"/>
      <c r="G12472" s="95"/>
      <c r="H12472" s="95"/>
    </row>
    <row r="12473" spans="5:8" x14ac:dyDescent="0.2">
      <c r="E12473" s="95"/>
      <c r="F12473" s="95"/>
      <c r="G12473" s="95"/>
      <c r="H12473" s="95"/>
    </row>
    <row r="12474" spans="5:8" x14ac:dyDescent="0.2">
      <c r="E12474" s="95"/>
      <c r="F12474" s="95"/>
      <c r="G12474" s="95"/>
      <c r="H12474" s="95"/>
    </row>
    <row r="12475" spans="5:8" x14ac:dyDescent="0.2">
      <c r="E12475" s="95"/>
      <c r="F12475" s="95"/>
      <c r="G12475" s="95"/>
      <c r="H12475" s="95"/>
    </row>
    <row r="12476" spans="5:8" x14ac:dyDescent="0.2">
      <c r="E12476" s="95"/>
      <c r="F12476" s="95"/>
      <c r="G12476" s="95"/>
      <c r="H12476" s="95"/>
    </row>
    <row r="12477" spans="5:8" x14ac:dyDescent="0.2">
      <c r="E12477" s="95"/>
      <c r="F12477" s="95"/>
      <c r="G12477" s="95"/>
      <c r="H12477" s="95"/>
    </row>
    <row r="12478" spans="5:8" x14ac:dyDescent="0.2">
      <c r="E12478" s="95"/>
      <c r="F12478" s="95"/>
      <c r="G12478" s="95"/>
      <c r="H12478" s="95"/>
    </row>
    <row r="12479" spans="5:8" x14ac:dyDescent="0.2">
      <c r="E12479" s="95"/>
      <c r="F12479" s="95"/>
      <c r="G12479" s="95"/>
      <c r="H12479" s="95"/>
    </row>
    <row r="12480" spans="5:8" x14ac:dyDescent="0.2">
      <c r="E12480" s="95"/>
      <c r="F12480" s="95"/>
      <c r="G12480" s="95"/>
      <c r="H12480" s="95"/>
    </row>
    <row r="12481" spans="5:8" x14ac:dyDescent="0.2">
      <c r="E12481" s="95"/>
      <c r="F12481" s="95"/>
      <c r="G12481" s="95"/>
      <c r="H12481" s="95"/>
    </row>
    <row r="12482" spans="5:8" x14ac:dyDescent="0.2">
      <c r="E12482" s="95"/>
      <c r="F12482" s="95"/>
      <c r="G12482" s="95"/>
      <c r="H12482" s="95"/>
    </row>
    <row r="12483" spans="5:8" x14ac:dyDescent="0.2">
      <c r="E12483" s="95"/>
      <c r="F12483" s="95"/>
      <c r="G12483" s="95"/>
      <c r="H12483" s="95"/>
    </row>
    <row r="12484" spans="5:8" x14ac:dyDescent="0.2">
      <c r="E12484" s="95"/>
      <c r="F12484" s="95"/>
      <c r="G12484" s="95"/>
      <c r="H12484" s="95"/>
    </row>
    <row r="12485" spans="5:8" x14ac:dyDescent="0.2">
      <c r="E12485" s="95"/>
      <c r="F12485" s="95"/>
      <c r="G12485" s="95"/>
      <c r="H12485" s="95"/>
    </row>
    <row r="12486" spans="5:8" x14ac:dyDescent="0.2">
      <c r="E12486" s="95"/>
      <c r="F12486" s="95"/>
      <c r="G12486" s="95"/>
      <c r="H12486" s="95"/>
    </row>
    <row r="12487" spans="5:8" x14ac:dyDescent="0.2">
      <c r="E12487" s="95"/>
      <c r="F12487" s="95"/>
      <c r="G12487" s="95"/>
      <c r="H12487" s="95"/>
    </row>
    <row r="12488" spans="5:8" x14ac:dyDescent="0.2">
      <c r="E12488" s="95"/>
      <c r="F12488" s="95"/>
      <c r="G12488" s="95"/>
      <c r="H12488" s="95"/>
    </row>
    <row r="12489" spans="5:8" x14ac:dyDescent="0.2">
      <c r="E12489" s="95"/>
      <c r="F12489" s="95"/>
      <c r="G12489" s="95"/>
      <c r="H12489" s="95"/>
    </row>
    <row r="12490" spans="5:8" x14ac:dyDescent="0.2">
      <c r="E12490" s="95"/>
      <c r="F12490" s="95"/>
      <c r="G12490" s="95"/>
      <c r="H12490" s="95"/>
    </row>
    <row r="12491" spans="5:8" x14ac:dyDescent="0.2">
      <c r="E12491" s="95"/>
      <c r="F12491" s="95"/>
      <c r="G12491" s="95"/>
      <c r="H12491" s="95"/>
    </row>
    <row r="12492" spans="5:8" x14ac:dyDescent="0.2">
      <c r="E12492" s="95"/>
      <c r="F12492" s="95"/>
      <c r="G12492" s="95"/>
      <c r="H12492" s="95"/>
    </row>
    <row r="12493" spans="5:8" x14ac:dyDescent="0.2">
      <c r="E12493" s="95"/>
      <c r="F12493" s="95"/>
      <c r="G12493" s="95"/>
      <c r="H12493" s="95"/>
    </row>
    <row r="12494" spans="5:8" x14ac:dyDescent="0.2">
      <c r="E12494" s="95"/>
      <c r="F12494" s="95"/>
      <c r="G12494" s="95"/>
      <c r="H12494" s="95"/>
    </row>
    <row r="12495" spans="5:8" x14ac:dyDescent="0.2">
      <c r="E12495" s="95"/>
      <c r="F12495" s="95"/>
      <c r="G12495" s="95"/>
      <c r="H12495" s="95"/>
    </row>
    <row r="12496" spans="5:8" x14ac:dyDescent="0.2">
      <c r="E12496" s="95"/>
      <c r="F12496" s="95"/>
      <c r="G12496" s="95"/>
      <c r="H12496" s="95"/>
    </row>
    <row r="12497" spans="5:8" x14ac:dyDescent="0.2">
      <c r="E12497" s="95"/>
      <c r="F12497" s="95"/>
      <c r="G12497" s="95"/>
      <c r="H12497" s="95"/>
    </row>
    <row r="12498" spans="5:8" x14ac:dyDescent="0.2">
      <c r="E12498" s="95"/>
      <c r="F12498" s="95"/>
      <c r="G12498" s="95"/>
      <c r="H12498" s="95"/>
    </row>
    <row r="12499" spans="5:8" x14ac:dyDescent="0.2">
      <c r="E12499" s="95"/>
      <c r="F12499" s="95"/>
      <c r="G12499" s="95"/>
      <c r="H12499" s="95"/>
    </row>
    <row r="12500" spans="5:8" x14ac:dyDescent="0.2">
      <c r="E12500" s="95"/>
      <c r="F12500" s="95"/>
      <c r="G12500" s="95"/>
      <c r="H12500" s="95"/>
    </row>
    <row r="12501" spans="5:8" x14ac:dyDescent="0.2">
      <c r="E12501" s="95"/>
      <c r="F12501" s="95"/>
      <c r="G12501" s="95"/>
      <c r="H12501" s="95"/>
    </row>
    <row r="12502" spans="5:8" x14ac:dyDescent="0.2">
      <c r="E12502" s="95"/>
      <c r="F12502" s="95"/>
      <c r="G12502" s="95"/>
      <c r="H12502" s="95"/>
    </row>
    <row r="12503" spans="5:8" x14ac:dyDescent="0.2">
      <c r="E12503" s="95"/>
      <c r="F12503" s="95"/>
      <c r="G12503" s="95"/>
      <c r="H12503" s="95"/>
    </row>
    <row r="12504" spans="5:8" x14ac:dyDescent="0.2">
      <c r="E12504" s="95"/>
      <c r="F12504" s="95"/>
      <c r="G12504" s="95"/>
      <c r="H12504" s="95"/>
    </row>
    <row r="12505" spans="5:8" x14ac:dyDescent="0.2">
      <c r="E12505" s="95"/>
      <c r="F12505" s="95"/>
      <c r="G12505" s="95"/>
      <c r="H12505" s="95"/>
    </row>
    <row r="12506" spans="5:8" x14ac:dyDescent="0.2">
      <c r="E12506" s="95"/>
      <c r="F12506" s="95"/>
      <c r="G12506" s="95"/>
      <c r="H12506" s="95"/>
    </row>
    <row r="12507" spans="5:8" x14ac:dyDescent="0.2">
      <c r="E12507" s="95"/>
      <c r="F12507" s="95"/>
      <c r="G12507" s="95"/>
      <c r="H12507" s="95"/>
    </row>
    <row r="12508" spans="5:8" x14ac:dyDescent="0.2">
      <c r="E12508" s="95"/>
      <c r="F12508" s="95"/>
      <c r="G12508" s="95"/>
      <c r="H12508" s="95"/>
    </row>
    <row r="12509" spans="5:8" x14ac:dyDescent="0.2">
      <c r="E12509" s="95"/>
      <c r="F12509" s="95"/>
      <c r="G12509" s="95"/>
      <c r="H12509" s="95"/>
    </row>
    <row r="12510" spans="5:8" x14ac:dyDescent="0.2">
      <c r="E12510" s="95"/>
      <c r="F12510" s="95"/>
      <c r="G12510" s="95"/>
      <c r="H12510" s="95"/>
    </row>
    <row r="12511" spans="5:8" x14ac:dyDescent="0.2">
      <c r="E12511" s="95"/>
      <c r="F12511" s="95"/>
      <c r="G12511" s="95"/>
      <c r="H12511" s="95"/>
    </row>
    <row r="12512" spans="5:8" x14ac:dyDescent="0.2">
      <c r="E12512" s="95"/>
      <c r="F12512" s="95"/>
      <c r="G12512" s="95"/>
      <c r="H12512" s="95"/>
    </row>
    <row r="12513" spans="5:8" x14ac:dyDescent="0.2">
      <c r="E12513" s="95"/>
      <c r="F12513" s="95"/>
      <c r="G12513" s="95"/>
      <c r="H12513" s="95"/>
    </row>
    <row r="12514" spans="5:8" x14ac:dyDescent="0.2">
      <c r="E12514" s="95"/>
      <c r="F12514" s="95"/>
      <c r="G12514" s="95"/>
      <c r="H12514" s="95"/>
    </row>
    <row r="12515" spans="5:8" x14ac:dyDescent="0.2">
      <c r="E12515" s="95"/>
      <c r="F12515" s="95"/>
      <c r="G12515" s="95"/>
      <c r="H12515" s="95"/>
    </row>
    <row r="12516" spans="5:8" x14ac:dyDescent="0.2">
      <c r="E12516" s="95"/>
      <c r="F12516" s="95"/>
      <c r="G12516" s="95"/>
      <c r="H12516" s="95"/>
    </row>
    <row r="12517" spans="5:8" x14ac:dyDescent="0.2">
      <c r="E12517" s="95"/>
      <c r="F12517" s="95"/>
      <c r="G12517" s="95"/>
      <c r="H12517" s="95"/>
    </row>
    <row r="12518" spans="5:8" x14ac:dyDescent="0.2">
      <c r="E12518" s="95"/>
      <c r="F12518" s="95"/>
      <c r="G12518" s="95"/>
      <c r="H12518" s="95"/>
    </row>
    <row r="12519" spans="5:8" x14ac:dyDescent="0.2">
      <c r="E12519" s="95"/>
      <c r="F12519" s="95"/>
      <c r="G12519" s="95"/>
      <c r="H12519" s="95"/>
    </row>
    <row r="12520" spans="5:8" x14ac:dyDescent="0.2">
      <c r="E12520" s="95"/>
      <c r="F12520" s="95"/>
      <c r="G12520" s="95"/>
      <c r="H12520" s="95"/>
    </row>
    <row r="12521" spans="5:8" x14ac:dyDescent="0.2">
      <c r="E12521" s="95"/>
      <c r="F12521" s="95"/>
      <c r="G12521" s="95"/>
      <c r="H12521" s="95"/>
    </row>
    <row r="12522" spans="5:8" x14ac:dyDescent="0.2">
      <c r="E12522" s="95"/>
      <c r="F12522" s="95"/>
      <c r="G12522" s="95"/>
      <c r="H12522" s="95"/>
    </row>
    <row r="12523" spans="5:8" x14ac:dyDescent="0.2">
      <c r="E12523" s="95"/>
      <c r="F12523" s="95"/>
      <c r="G12523" s="95"/>
      <c r="H12523" s="95"/>
    </row>
    <row r="12524" spans="5:8" x14ac:dyDescent="0.2">
      <c r="E12524" s="95"/>
      <c r="F12524" s="95"/>
      <c r="G12524" s="95"/>
      <c r="H12524" s="95"/>
    </row>
    <row r="12525" spans="5:8" x14ac:dyDescent="0.2">
      <c r="E12525" s="95"/>
      <c r="F12525" s="95"/>
      <c r="G12525" s="95"/>
      <c r="H12525" s="95"/>
    </row>
    <row r="12526" spans="5:8" x14ac:dyDescent="0.2">
      <c r="E12526" s="95"/>
      <c r="F12526" s="95"/>
      <c r="G12526" s="95"/>
      <c r="H12526" s="95"/>
    </row>
    <row r="12527" spans="5:8" x14ac:dyDescent="0.2">
      <c r="E12527" s="95"/>
      <c r="F12527" s="95"/>
      <c r="G12527" s="95"/>
      <c r="H12527" s="95"/>
    </row>
    <row r="12528" spans="5:8" x14ac:dyDescent="0.2">
      <c r="E12528" s="95"/>
      <c r="F12528" s="95"/>
      <c r="G12528" s="95"/>
      <c r="H12528" s="95"/>
    </row>
    <row r="12529" spans="5:8" x14ac:dyDescent="0.2">
      <c r="E12529" s="95"/>
      <c r="F12529" s="95"/>
      <c r="G12529" s="95"/>
      <c r="H12529" s="95"/>
    </row>
    <row r="12530" spans="5:8" x14ac:dyDescent="0.2">
      <c r="E12530" s="95"/>
      <c r="F12530" s="95"/>
      <c r="G12530" s="95"/>
      <c r="H12530" s="95"/>
    </row>
    <row r="12531" spans="5:8" x14ac:dyDescent="0.2">
      <c r="E12531" s="95"/>
      <c r="F12531" s="95"/>
      <c r="G12531" s="95"/>
      <c r="H12531" s="95"/>
    </row>
    <row r="12532" spans="5:8" x14ac:dyDescent="0.2">
      <c r="E12532" s="95"/>
      <c r="F12532" s="95"/>
      <c r="G12532" s="95"/>
      <c r="H12532" s="95"/>
    </row>
    <row r="12533" spans="5:8" x14ac:dyDescent="0.2">
      <c r="E12533" s="95"/>
      <c r="F12533" s="95"/>
      <c r="G12533" s="95"/>
      <c r="H12533" s="95"/>
    </row>
    <row r="12534" spans="5:8" x14ac:dyDescent="0.2">
      <c r="E12534" s="95"/>
      <c r="F12534" s="95"/>
      <c r="G12534" s="95"/>
      <c r="H12534" s="95"/>
    </row>
    <row r="12535" spans="5:8" x14ac:dyDescent="0.2">
      <c r="E12535" s="95"/>
      <c r="F12535" s="95"/>
      <c r="G12535" s="95"/>
      <c r="H12535" s="95"/>
    </row>
    <row r="12536" spans="5:8" x14ac:dyDescent="0.2">
      <c r="E12536" s="95"/>
      <c r="F12536" s="95"/>
      <c r="G12536" s="95"/>
      <c r="H12536" s="95"/>
    </row>
    <row r="12537" spans="5:8" x14ac:dyDescent="0.2">
      <c r="E12537" s="95"/>
      <c r="F12537" s="95"/>
      <c r="G12537" s="95"/>
      <c r="H12537" s="95"/>
    </row>
    <row r="12538" spans="5:8" x14ac:dyDescent="0.2">
      <c r="E12538" s="95"/>
      <c r="F12538" s="95"/>
      <c r="G12538" s="95"/>
      <c r="H12538" s="95"/>
    </row>
    <row r="12539" spans="5:8" x14ac:dyDescent="0.2">
      <c r="E12539" s="95"/>
      <c r="F12539" s="95"/>
      <c r="G12539" s="95"/>
      <c r="H12539" s="95"/>
    </row>
    <row r="12540" spans="5:8" x14ac:dyDescent="0.2">
      <c r="E12540" s="95"/>
      <c r="F12540" s="95"/>
      <c r="G12540" s="95"/>
      <c r="H12540" s="95"/>
    </row>
    <row r="12541" spans="5:8" x14ac:dyDescent="0.2">
      <c r="E12541" s="95"/>
      <c r="F12541" s="95"/>
      <c r="G12541" s="95"/>
      <c r="H12541" s="95"/>
    </row>
    <row r="12542" spans="5:8" x14ac:dyDescent="0.2">
      <c r="E12542" s="95"/>
      <c r="F12542" s="95"/>
      <c r="G12542" s="95"/>
      <c r="H12542" s="95"/>
    </row>
    <row r="12543" spans="5:8" x14ac:dyDescent="0.2">
      <c r="E12543" s="95"/>
      <c r="F12543" s="95"/>
      <c r="G12543" s="95"/>
      <c r="H12543" s="95"/>
    </row>
    <row r="12544" spans="5:8" x14ac:dyDescent="0.2">
      <c r="E12544" s="95"/>
      <c r="F12544" s="95"/>
      <c r="G12544" s="95"/>
      <c r="H12544" s="95"/>
    </row>
    <row r="12545" spans="5:8" x14ac:dyDescent="0.2">
      <c r="E12545" s="95"/>
      <c r="F12545" s="95"/>
      <c r="G12545" s="95"/>
      <c r="H12545" s="95"/>
    </row>
    <row r="12546" spans="5:8" x14ac:dyDescent="0.2">
      <c r="E12546" s="95"/>
      <c r="F12546" s="95"/>
      <c r="G12546" s="95"/>
      <c r="H12546" s="95"/>
    </row>
    <row r="12547" spans="5:8" x14ac:dyDescent="0.2">
      <c r="E12547" s="95"/>
      <c r="F12547" s="95"/>
      <c r="G12547" s="95"/>
      <c r="H12547" s="95"/>
    </row>
    <row r="12548" spans="5:8" x14ac:dyDescent="0.2">
      <c r="E12548" s="95"/>
      <c r="F12548" s="95"/>
      <c r="G12548" s="95"/>
      <c r="H12548" s="95"/>
    </row>
    <row r="12549" spans="5:8" x14ac:dyDescent="0.2">
      <c r="E12549" s="95"/>
      <c r="F12549" s="95"/>
      <c r="G12549" s="95"/>
      <c r="H12549" s="95"/>
    </row>
    <row r="12550" spans="5:8" x14ac:dyDescent="0.2">
      <c r="E12550" s="95"/>
      <c r="F12550" s="95"/>
      <c r="G12550" s="95"/>
      <c r="H12550" s="95"/>
    </row>
    <row r="12551" spans="5:8" x14ac:dyDescent="0.2">
      <c r="E12551" s="95"/>
      <c r="F12551" s="95"/>
      <c r="G12551" s="95"/>
      <c r="H12551" s="95"/>
    </row>
    <row r="12552" spans="5:8" x14ac:dyDescent="0.2">
      <c r="E12552" s="95"/>
      <c r="F12552" s="95"/>
      <c r="G12552" s="95"/>
      <c r="H12552" s="95"/>
    </row>
    <row r="12553" spans="5:8" x14ac:dyDescent="0.2">
      <c r="E12553" s="95"/>
      <c r="F12553" s="95"/>
      <c r="G12553" s="95"/>
      <c r="H12553" s="95"/>
    </row>
    <row r="12554" spans="5:8" x14ac:dyDescent="0.2">
      <c r="E12554" s="95"/>
      <c r="F12554" s="95"/>
      <c r="G12554" s="95"/>
      <c r="H12554" s="95"/>
    </row>
    <row r="12555" spans="5:8" x14ac:dyDescent="0.2">
      <c r="E12555" s="95"/>
      <c r="F12555" s="95"/>
      <c r="G12555" s="95"/>
      <c r="H12555" s="95"/>
    </row>
    <row r="12556" spans="5:8" x14ac:dyDescent="0.2">
      <c r="E12556" s="95"/>
      <c r="F12556" s="95"/>
      <c r="G12556" s="95"/>
      <c r="H12556" s="95"/>
    </row>
    <row r="12557" spans="5:8" x14ac:dyDescent="0.2">
      <c r="E12557" s="95"/>
      <c r="F12557" s="95"/>
      <c r="G12557" s="95"/>
      <c r="H12557" s="95"/>
    </row>
    <row r="12558" spans="5:8" x14ac:dyDescent="0.2">
      <c r="E12558" s="95"/>
      <c r="F12558" s="95"/>
      <c r="G12558" s="95"/>
      <c r="H12558" s="95"/>
    </row>
    <row r="12559" spans="5:8" x14ac:dyDescent="0.2">
      <c r="E12559" s="95"/>
      <c r="F12559" s="95"/>
      <c r="G12559" s="95"/>
      <c r="H12559" s="95"/>
    </row>
    <row r="12560" spans="5:8" x14ac:dyDescent="0.2">
      <c r="E12560" s="95"/>
      <c r="F12560" s="95"/>
      <c r="G12560" s="95"/>
      <c r="H12560" s="95"/>
    </row>
    <row r="12561" spans="5:8" x14ac:dyDescent="0.2">
      <c r="E12561" s="95"/>
      <c r="F12561" s="95"/>
      <c r="G12561" s="95"/>
      <c r="H12561" s="95"/>
    </row>
    <row r="12562" spans="5:8" x14ac:dyDescent="0.2">
      <c r="E12562" s="95"/>
      <c r="F12562" s="95"/>
      <c r="G12562" s="95"/>
      <c r="H12562" s="95"/>
    </row>
    <row r="12563" spans="5:8" x14ac:dyDescent="0.2">
      <c r="E12563" s="95"/>
      <c r="F12563" s="95"/>
      <c r="G12563" s="95"/>
      <c r="H12563" s="95"/>
    </row>
    <row r="12564" spans="5:8" x14ac:dyDescent="0.2">
      <c r="E12564" s="95"/>
      <c r="F12564" s="95"/>
      <c r="G12564" s="95"/>
      <c r="H12564" s="95"/>
    </row>
    <row r="12565" spans="5:8" x14ac:dyDescent="0.2">
      <c r="E12565" s="95"/>
      <c r="F12565" s="95"/>
      <c r="G12565" s="95"/>
      <c r="H12565" s="95"/>
    </row>
    <row r="12566" spans="5:8" x14ac:dyDescent="0.2">
      <c r="E12566" s="95"/>
      <c r="F12566" s="95"/>
      <c r="G12566" s="95"/>
      <c r="H12566" s="95"/>
    </row>
    <row r="12567" spans="5:8" x14ac:dyDescent="0.2">
      <c r="E12567" s="95"/>
      <c r="F12567" s="95"/>
      <c r="G12567" s="95"/>
      <c r="H12567" s="95"/>
    </row>
    <row r="12568" spans="5:8" x14ac:dyDescent="0.2">
      <c r="E12568" s="95"/>
      <c r="F12568" s="95"/>
      <c r="G12568" s="95"/>
      <c r="H12568" s="95"/>
    </row>
    <row r="12569" spans="5:8" x14ac:dyDescent="0.2">
      <c r="E12569" s="95"/>
      <c r="F12569" s="95"/>
      <c r="G12569" s="95"/>
      <c r="H12569" s="95"/>
    </row>
    <row r="12570" spans="5:8" x14ac:dyDescent="0.2">
      <c r="E12570" s="95"/>
      <c r="F12570" s="95"/>
      <c r="G12570" s="95"/>
      <c r="H12570" s="95"/>
    </row>
    <row r="12571" spans="5:8" x14ac:dyDescent="0.2">
      <c r="E12571" s="95"/>
      <c r="F12571" s="95"/>
      <c r="G12571" s="95"/>
      <c r="H12571" s="95"/>
    </row>
    <row r="12572" spans="5:8" x14ac:dyDescent="0.2">
      <c r="E12572" s="95"/>
      <c r="F12572" s="95"/>
      <c r="G12572" s="95"/>
      <c r="H12572" s="95"/>
    </row>
    <row r="12573" spans="5:8" x14ac:dyDescent="0.2">
      <c r="E12573" s="95"/>
      <c r="F12573" s="95"/>
      <c r="G12573" s="95"/>
      <c r="H12573" s="95"/>
    </row>
    <row r="12574" spans="5:8" x14ac:dyDescent="0.2">
      <c r="E12574" s="95"/>
      <c r="F12574" s="95"/>
      <c r="G12574" s="95"/>
      <c r="H12574" s="95"/>
    </row>
    <row r="12575" spans="5:8" x14ac:dyDescent="0.2">
      <c r="E12575" s="95"/>
      <c r="F12575" s="95"/>
      <c r="G12575" s="95"/>
      <c r="H12575" s="95"/>
    </row>
    <row r="12576" spans="5:8" x14ac:dyDescent="0.2">
      <c r="E12576" s="95"/>
      <c r="F12576" s="95"/>
      <c r="G12576" s="95"/>
      <c r="H12576" s="95"/>
    </row>
    <row r="12577" spans="5:8" x14ac:dyDescent="0.2">
      <c r="E12577" s="95"/>
      <c r="F12577" s="95"/>
      <c r="G12577" s="95"/>
      <c r="H12577" s="95"/>
    </row>
    <row r="12578" spans="5:8" x14ac:dyDescent="0.2">
      <c r="E12578" s="95"/>
      <c r="F12578" s="95"/>
      <c r="G12578" s="95"/>
      <c r="H12578" s="95"/>
    </row>
    <row r="12579" spans="5:8" x14ac:dyDescent="0.2">
      <c r="E12579" s="95"/>
      <c r="F12579" s="95"/>
      <c r="G12579" s="95"/>
      <c r="H12579" s="95"/>
    </row>
    <row r="12580" spans="5:8" x14ac:dyDescent="0.2">
      <c r="E12580" s="95"/>
      <c r="F12580" s="95"/>
      <c r="G12580" s="95"/>
      <c r="H12580" s="95"/>
    </row>
    <row r="12581" spans="5:8" x14ac:dyDescent="0.2">
      <c r="E12581" s="95"/>
      <c r="F12581" s="95"/>
      <c r="G12581" s="95"/>
      <c r="H12581" s="95"/>
    </row>
    <row r="12582" spans="5:8" x14ac:dyDescent="0.2">
      <c r="E12582" s="95"/>
      <c r="F12582" s="95"/>
      <c r="G12582" s="95"/>
      <c r="H12582" s="95"/>
    </row>
    <row r="12583" spans="5:8" x14ac:dyDescent="0.2">
      <c r="E12583" s="95"/>
      <c r="F12583" s="95"/>
      <c r="G12583" s="95"/>
      <c r="H12583" s="95"/>
    </row>
    <row r="12584" spans="5:8" x14ac:dyDescent="0.2">
      <c r="E12584" s="95"/>
      <c r="F12584" s="95"/>
      <c r="G12584" s="95"/>
      <c r="H12584" s="95"/>
    </row>
    <row r="12585" spans="5:8" x14ac:dyDescent="0.2">
      <c r="E12585" s="95"/>
      <c r="F12585" s="95"/>
      <c r="G12585" s="95"/>
      <c r="H12585" s="95"/>
    </row>
    <row r="12586" spans="5:8" x14ac:dyDescent="0.2">
      <c r="E12586" s="95"/>
      <c r="F12586" s="95"/>
      <c r="G12586" s="95"/>
      <c r="H12586" s="95"/>
    </row>
    <row r="12587" spans="5:8" x14ac:dyDescent="0.2">
      <c r="E12587" s="95"/>
      <c r="F12587" s="95"/>
      <c r="G12587" s="95"/>
      <c r="H12587" s="95"/>
    </row>
    <row r="12588" spans="5:8" x14ac:dyDescent="0.2">
      <c r="E12588" s="95"/>
      <c r="F12588" s="95"/>
      <c r="G12588" s="95"/>
      <c r="H12588" s="95"/>
    </row>
    <row r="12589" spans="5:8" x14ac:dyDescent="0.2">
      <c r="E12589" s="95"/>
      <c r="F12589" s="95"/>
      <c r="G12589" s="95"/>
      <c r="H12589" s="95"/>
    </row>
    <row r="12590" spans="5:8" x14ac:dyDescent="0.2">
      <c r="E12590" s="95"/>
      <c r="F12590" s="95"/>
      <c r="G12590" s="95"/>
      <c r="H12590" s="95"/>
    </row>
    <row r="12591" spans="5:8" x14ac:dyDescent="0.2">
      <c r="E12591" s="95"/>
      <c r="F12591" s="95"/>
      <c r="G12591" s="95"/>
      <c r="H12591" s="95"/>
    </row>
    <row r="12592" spans="5:8" x14ac:dyDescent="0.2">
      <c r="E12592" s="95"/>
      <c r="F12592" s="95"/>
      <c r="G12592" s="95"/>
      <c r="H12592" s="95"/>
    </row>
    <row r="12593" spans="5:8" x14ac:dyDescent="0.2">
      <c r="E12593" s="95"/>
      <c r="F12593" s="95"/>
      <c r="G12593" s="95"/>
      <c r="H12593" s="95"/>
    </row>
    <row r="12594" spans="5:8" x14ac:dyDescent="0.2">
      <c r="E12594" s="95"/>
      <c r="F12594" s="95"/>
      <c r="G12594" s="95"/>
      <c r="H12594" s="95"/>
    </row>
    <row r="12595" spans="5:8" x14ac:dyDescent="0.2">
      <c r="E12595" s="95"/>
      <c r="F12595" s="95"/>
      <c r="G12595" s="95"/>
      <c r="H12595" s="95"/>
    </row>
    <row r="12596" spans="5:8" x14ac:dyDescent="0.2">
      <c r="E12596" s="95"/>
      <c r="F12596" s="95"/>
      <c r="G12596" s="95"/>
      <c r="H12596" s="95"/>
    </row>
    <row r="12597" spans="5:8" x14ac:dyDescent="0.2">
      <c r="E12597" s="95"/>
      <c r="F12597" s="95"/>
      <c r="G12597" s="95"/>
      <c r="H12597" s="95"/>
    </row>
    <row r="12598" spans="5:8" x14ac:dyDescent="0.2">
      <c r="E12598" s="95"/>
      <c r="F12598" s="95"/>
      <c r="G12598" s="95"/>
      <c r="H12598" s="95"/>
    </row>
    <row r="12599" spans="5:8" x14ac:dyDescent="0.2">
      <c r="E12599" s="95"/>
      <c r="F12599" s="95"/>
      <c r="G12599" s="95"/>
      <c r="H12599" s="95"/>
    </row>
    <row r="12600" spans="5:8" x14ac:dyDescent="0.2">
      <c r="E12600" s="95"/>
      <c r="F12600" s="95"/>
      <c r="G12600" s="95"/>
      <c r="H12600" s="95"/>
    </row>
    <row r="12601" spans="5:8" x14ac:dyDescent="0.2">
      <c r="E12601" s="95"/>
      <c r="F12601" s="95"/>
      <c r="G12601" s="95"/>
      <c r="H12601" s="95"/>
    </row>
    <row r="12602" spans="5:8" x14ac:dyDescent="0.2">
      <c r="E12602" s="95"/>
      <c r="F12602" s="95"/>
      <c r="G12602" s="95"/>
      <c r="H12602" s="95"/>
    </row>
    <row r="12603" spans="5:8" x14ac:dyDescent="0.2">
      <c r="E12603" s="95"/>
      <c r="F12603" s="95"/>
      <c r="G12603" s="95"/>
      <c r="H12603" s="95"/>
    </row>
    <row r="12604" spans="5:8" x14ac:dyDescent="0.2">
      <c r="E12604" s="95"/>
      <c r="F12604" s="95"/>
      <c r="G12604" s="95"/>
      <c r="H12604" s="95"/>
    </row>
    <row r="12605" spans="5:8" x14ac:dyDescent="0.2">
      <c r="E12605" s="95"/>
      <c r="F12605" s="95"/>
      <c r="G12605" s="95"/>
      <c r="H12605" s="95"/>
    </row>
    <row r="12606" spans="5:8" x14ac:dyDescent="0.2">
      <c r="E12606" s="95"/>
      <c r="F12606" s="95"/>
      <c r="G12606" s="95"/>
      <c r="H12606" s="95"/>
    </row>
    <row r="12607" spans="5:8" x14ac:dyDescent="0.2">
      <c r="E12607" s="95"/>
      <c r="F12607" s="95"/>
      <c r="G12607" s="95"/>
      <c r="H12607" s="95"/>
    </row>
    <row r="12608" spans="5:8" x14ac:dyDescent="0.2">
      <c r="E12608" s="95"/>
      <c r="F12608" s="95"/>
      <c r="G12608" s="95"/>
      <c r="H12608" s="95"/>
    </row>
    <row r="12609" spans="5:8" x14ac:dyDescent="0.2">
      <c r="E12609" s="95"/>
      <c r="F12609" s="95"/>
      <c r="G12609" s="95"/>
      <c r="H12609" s="95"/>
    </row>
    <row r="12610" spans="5:8" x14ac:dyDescent="0.2">
      <c r="E12610" s="95"/>
      <c r="F12610" s="95"/>
      <c r="G12610" s="95"/>
      <c r="H12610" s="95"/>
    </row>
    <row r="12611" spans="5:8" x14ac:dyDescent="0.2">
      <c r="E12611" s="95"/>
      <c r="F12611" s="95"/>
      <c r="G12611" s="95"/>
      <c r="H12611" s="95"/>
    </row>
    <row r="12612" spans="5:8" x14ac:dyDescent="0.2">
      <c r="E12612" s="95"/>
      <c r="F12612" s="95"/>
      <c r="G12612" s="95"/>
      <c r="H12612" s="95"/>
    </row>
    <row r="12613" spans="5:8" x14ac:dyDescent="0.2">
      <c r="E12613" s="95"/>
      <c r="F12613" s="95"/>
      <c r="G12613" s="95"/>
      <c r="H12613" s="95"/>
    </row>
    <row r="12614" spans="5:8" x14ac:dyDescent="0.2">
      <c r="E12614" s="95"/>
      <c r="F12614" s="95"/>
      <c r="G12614" s="95"/>
      <c r="H12614" s="95"/>
    </row>
    <row r="12615" spans="5:8" x14ac:dyDescent="0.2">
      <c r="E12615" s="95"/>
      <c r="F12615" s="95"/>
      <c r="G12615" s="95"/>
      <c r="H12615" s="95"/>
    </row>
    <row r="12616" spans="5:8" x14ac:dyDescent="0.2">
      <c r="E12616" s="95"/>
      <c r="F12616" s="95"/>
      <c r="G12616" s="95"/>
      <c r="H12616" s="95"/>
    </row>
    <row r="12617" spans="5:8" x14ac:dyDescent="0.2">
      <c r="E12617" s="95"/>
      <c r="F12617" s="95"/>
      <c r="G12617" s="95"/>
      <c r="H12617" s="95"/>
    </row>
    <row r="12618" spans="5:8" x14ac:dyDescent="0.2">
      <c r="E12618" s="95"/>
      <c r="F12618" s="95"/>
      <c r="G12618" s="95"/>
      <c r="H12618" s="95"/>
    </row>
    <row r="12619" spans="5:8" x14ac:dyDescent="0.2">
      <c r="E12619" s="95"/>
      <c r="F12619" s="95"/>
      <c r="G12619" s="95"/>
      <c r="H12619" s="95"/>
    </row>
    <row r="12620" spans="5:8" x14ac:dyDescent="0.2">
      <c r="E12620" s="95"/>
      <c r="F12620" s="95"/>
      <c r="G12620" s="95"/>
      <c r="H12620" s="95"/>
    </row>
    <row r="12621" spans="5:8" x14ac:dyDescent="0.2">
      <c r="E12621" s="95"/>
      <c r="F12621" s="95"/>
      <c r="G12621" s="95"/>
      <c r="H12621" s="95"/>
    </row>
    <row r="12622" spans="5:8" x14ac:dyDescent="0.2">
      <c r="E12622" s="95"/>
      <c r="F12622" s="95"/>
      <c r="G12622" s="95"/>
      <c r="H12622" s="95"/>
    </row>
    <row r="12623" spans="5:8" x14ac:dyDescent="0.2">
      <c r="E12623" s="95"/>
      <c r="F12623" s="95"/>
      <c r="G12623" s="95"/>
      <c r="H12623" s="95"/>
    </row>
    <row r="12624" spans="5:8" x14ac:dyDescent="0.2">
      <c r="E12624" s="95"/>
      <c r="F12624" s="95"/>
      <c r="G12624" s="95"/>
      <c r="H12624" s="95"/>
    </row>
    <row r="12625" spans="5:8" x14ac:dyDescent="0.2">
      <c r="E12625" s="95"/>
      <c r="F12625" s="95"/>
      <c r="G12625" s="95"/>
      <c r="H12625" s="95"/>
    </row>
    <row r="12626" spans="5:8" x14ac:dyDescent="0.2">
      <c r="E12626" s="95"/>
      <c r="F12626" s="95"/>
      <c r="G12626" s="95"/>
      <c r="H12626" s="95"/>
    </row>
    <row r="12627" spans="5:8" x14ac:dyDescent="0.2">
      <c r="E12627" s="95"/>
      <c r="F12627" s="95"/>
      <c r="G12627" s="95"/>
      <c r="H12627" s="95"/>
    </row>
    <row r="12628" spans="5:8" x14ac:dyDescent="0.2">
      <c r="E12628" s="95"/>
      <c r="F12628" s="95"/>
      <c r="G12628" s="95"/>
      <c r="H12628" s="95"/>
    </row>
    <row r="12629" spans="5:8" x14ac:dyDescent="0.2">
      <c r="E12629" s="95"/>
      <c r="F12629" s="95"/>
      <c r="G12629" s="95"/>
      <c r="H12629" s="95"/>
    </row>
    <row r="12630" spans="5:8" x14ac:dyDescent="0.2">
      <c r="E12630" s="95"/>
      <c r="F12630" s="95"/>
      <c r="G12630" s="95"/>
      <c r="H12630" s="95"/>
    </row>
    <row r="12631" spans="5:8" x14ac:dyDescent="0.2">
      <c r="E12631" s="95"/>
      <c r="F12631" s="95"/>
      <c r="G12631" s="95"/>
      <c r="H12631" s="95"/>
    </row>
    <row r="12632" spans="5:8" x14ac:dyDescent="0.2">
      <c r="E12632" s="95"/>
      <c r="F12632" s="95"/>
      <c r="G12632" s="95"/>
      <c r="H12632" s="95"/>
    </row>
    <row r="12633" spans="5:8" x14ac:dyDescent="0.2">
      <c r="E12633" s="95"/>
      <c r="F12633" s="95"/>
      <c r="G12633" s="95"/>
      <c r="H12633" s="95"/>
    </row>
    <row r="12634" spans="5:8" x14ac:dyDescent="0.2">
      <c r="E12634" s="95"/>
      <c r="F12634" s="95"/>
      <c r="G12634" s="95"/>
      <c r="H12634" s="95"/>
    </row>
    <row r="12635" spans="5:8" x14ac:dyDescent="0.2">
      <c r="E12635" s="95"/>
      <c r="F12635" s="95"/>
      <c r="G12635" s="95"/>
      <c r="H12635" s="95"/>
    </row>
    <row r="12636" spans="5:8" x14ac:dyDescent="0.2">
      <c r="E12636" s="95"/>
      <c r="F12636" s="95"/>
      <c r="G12636" s="95"/>
      <c r="H12636" s="95"/>
    </row>
    <row r="12637" spans="5:8" x14ac:dyDescent="0.2">
      <c r="E12637" s="95"/>
      <c r="F12637" s="95"/>
      <c r="G12637" s="95"/>
      <c r="H12637" s="95"/>
    </row>
    <row r="12638" spans="5:8" x14ac:dyDescent="0.2">
      <c r="E12638" s="95"/>
      <c r="F12638" s="95"/>
      <c r="G12638" s="95"/>
      <c r="H12638" s="95"/>
    </row>
    <row r="12639" spans="5:8" x14ac:dyDescent="0.2">
      <c r="E12639" s="95"/>
      <c r="F12639" s="95"/>
      <c r="G12639" s="95"/>
      <c r="H12639" s="95"/>
    </row>
    <row r="12640" spans="5:8" x14ac:dyDescent="0.2">
      <c r="E12640" s="95"/>
      <c r="F12640" s="95"/>
      <c r="G12640" s="95"/>
      <c r="H12640" s="95"/>
    </row>
    <row r="12641" spans="5:8" x14ac:dyDescent="0.2">
      <c r="E12641" s="95"/>
      <c r="F12641" s="95"/>
      <c r="G12641" s="95"/>
      <c r="H12641" s="95"/>
    </row>
    <row r="12642" spans="5:8" x14ac:dyDescent="0.2">
      <c r="E12642" s="95"/>
      <c r="F12642" s="95"/>
      <c r="G12642" s="95"/>
      <c r="H12642" s="95"/>
    </row>
    <row r="12643" spans="5:8" x14ac:dyDescent="0.2">
      <c r="E12643" s="95"/>
      <c r="F12643" s="95"/>
      <c r="G12643" s="95"/>
      <c r="H12643" s="95"/>
    </row>
    <row r="12644" spans="5:8" x14ac:dyDescent="0.2">
      <c r="E12644" s="95"/>
      <c r="F12644" s="95"/>
      <c r="G12644" s="95"/>
      <c r="H12644" s="95"/>
    </row>
    <row r="12645" spans="5:8" x14ac:dyDescent="0.2">
      <c r="E12645" s="95"/>
      <c r="F12645" s="95"/>
      <c r="G12645" s="95"/>
      <c r="H12645" s="95"/>
    </row>
    <row r="12646" spans="5:8" x14ac:dyDescent="0.2">
      <c r="E12646" s="95"/>
      <c r="F12646" s="95"/>
      <c r="G12646" s="95"/>
      <c r="H12646" s="95"/>
    </row>
    <row r="12647" spans="5:8" x14ac:dyDescent="0.2">
      <c r="E12647" s="95"/>
      <c r="F12647" s="95"/>
      <c r="G12647" s="95"/>
      <c r="H12647" s="95"/>
    </row>
    <row r="12648" spans="5:8" x14ac:dyDescent="0.2">
      <c r="E12648" s="95"/>
      <c r="F12648" s="95"/>
      <c r="G12648" s="95"/>
      <c r="H12648" s="95"/>
    </row>
    <row r="12649" spans="5:8" x14ac:dyDescent="0.2">
      <c r="E12649" s="95"/>
      <c r="F12649" s="95"/>
      <c r="G12649" s="95"/>
      <c r="H12649" s="95"/>
    </row>
    <row r="12650" spans="5:8" x14ac:dyDescent="0.2">
      <c r="E12650" s="95"/>
      <c r="F12650" s="95"/>
      <c r="G12650" s="95"/>
      <c r="H12650" s="95"/>
    </row>
    <row r="12651" spans="5:8" x14ac:dyDescent="0.2">
      <c r="E12651" s="95"/>
      <c r="F12651" s="95"/>
      <c r="G12651" s="95"/>
      <c r="H12651" s="95"/>
    </row>
    <row r="12652" spans="5:8" x14ac:dyDescent="0.2">
      <c r="E12652" s="95"/>
      <c r="F12652" s="95"/>
      <c r="G12652" s="95"/>
      <c r="H12652" s="95"/>
    </row>
    <row r="12653" spans="5:8" x14ac:dyDescent="0.2">
      <c r="E12653" s="95"/>
      <c r="F12653" s="95"/>
      <c r="G12653" s="95"/>
      <c r="H12653" s="95"/>
    </row>
    <row r="12654" spans="5:8" x14ac:dyDescent="0.2">
      <c r="E12654" s="95"/>
      <c r="F12654" s="95"/>
      <c r="G12654" s="95"/>
      <c r="H12654" s="95"/>
    </row>
    <row r="12655" spans="5:8" x14ac:dyDescent="0.2">
      <c r="E12655" s="95"/>
      <c r="F12655" s="95"/>
      <c r="G12655" s="95"/>
      <c r="H12655" s="95"/>
    </row>
    <row r="12656" spans="5:8" x14ac:dyDescent="0.2">
      <c r="E12656" s="95"/>
      <c r="F12656" s="95"/>
      <c r="G12656" s="95"/>
      <c r="H12656" s="95"/>
    </row>
    <row r="12657" spans="5:8" x14ac:dyDescent="0.2">
      <c r="E12657" s="95"/>
      <c r="F12657" s="95"/>
      <c r="G12657" s="95"/>
      <c r="H12657" s="95"/>
    </row>
    <row r="12658" spans="5:8" x14ac:dyDescent="0.2">
      <c r="E12658" s="95"/>
      <c r="F12658" s="95"/>
      <c r="G12658" s="95"/>
      <c r="H12658" s="95"/>
    </row>
    <row r="12659" spans="5:8" x14ac:dyDescent="0.2">
      <c r="E12659" s="95"/>
      <c r="F12659" s="95"/>
      <c r="G12659" s="95"/>
      <c r="H12659" s="95"/>
    </row>
    <row r="12660" spans="5:8" x14ac:dyDescent="0.2">
      <c r="E12660" s="95"/>
      <c r="F12660" s="95"/>
      <c r="G12660" s="95"/>
      <c r="H12660" s="95"/>
    </row>
    <row r="12661" spans="5:8" x14ac:dyDescent="0.2">
      <c r="E12661" s="95"/>
      <c r="F12661" s="95"/>
      <c r="G12661" s="95"/>
      <c r="H12661" s="95"/>
    </row>
    <row r="12662" spans="5:8" x14ac:dyDescent="0.2">
      <c r="E12662" s="95"/>
      <c r="F12662" s="95"/>
      <c r="G12662" s="95"/>
      <c r="H12662" s="95"/>
    </row>
    <row r="12663" spans="5:8" x14ac:dyDescent="0.2">
      <c r="E12663" s="95"/>
      <c r="F12663" s="95"/>
      <c r="G12663" s="95"/>
      <c r="H12663" s="95"/>
    </row>
    <row r="12664" spans="5:8" x14ac:dyDescent="0.2">
      <c r="E12664" s="95"/>
      <c r="F12664" s="95"/>
      <c r="G12664" s="95"/>
      <c r="H12664" s="95"/>
    </row>
    <row r="12665" spans="5:8" x14ac:dyDescent="0.2">
      <c r="E12665" s="95"/>
      <c r="F12665" s="95"/>
      <c r="G12665" s="95"/>
      <c r="H12665" s="95"/>
    </row>
    <row r="12666" spans="5:8" x14ac:dyDescent="0.2">
      <c r="E12666" s="95"/>
      <c r="F12666" s="95"/>
      <c r="G12666" s="95"/>
      <c r="H12666" s="95"/>
    </row>
    <row r="12667" spans="5:8" x14ac:dyDescent="0.2">
      <c r="E12667" s="95"/>
      <c r="F12667" s="95"/>
      <c r="G12667" s="95"/>
      <c r="H12667" s="95"/>
    </row>
    <row r="12668" spans="5:8" x14ac:dyDescent="0.2">
      <c r="E12668" s="95"/>
      <c r="F12668" s="95"/>
      <c r="G12668" s="95"/>
      <c r="H12668" s="95"/>
    </row>
    <row r="12669" spans="5:8" x14ac:dyDescent="0.2">
      <c r="E12669" s="95"/>
      <c r="F12669" s="95"/>
      <c r="G12669" s="95"/>
      <c r="H12669" s="95"/>
    </row>
    <row r="12670" spans="5:8" x14ac:dyDescent="0.2">
      <c r="E12670" s="95"/>
      <c r="F12670" s="95"/>
      <c r="G12670" s="95"/>
      <c r="H12670" s="95"/>
    </row>
    <row r="12671" spans="5:8" x14ac:dyDescent="0.2">
      <c r="E12671" s="95"/>
      <c r="F12671" s="95"/>
      <c r="G12671" s="95"/>
      <c r="H12671" s="95"/>
    </row>
    <row r="12672" spans="5:8" x14ac:dyDescent="0.2">
      <c r="E12672" s="95"/>
      <c r="F12672" s="95"/>
      <c r="G12672" s="95"/>
      <c r="H12672" s="95"/>
    </row>
    <row r="12673" spans="5:8" x14ac:dyDescent="0.2">
      <c r="E12673" s="95"/>
      <c r="F12673" s="95"/>
      <c r="G12673" s="95"/>
      <c r="H12673" s="95"/>
    </row>
    <row r="12674" spans="5:8" x14ac:dyDescent="0.2">
      <c r="E12674" s="95"/>
      <c r="F12674" s="95"/>
      <c r="G12674" s="95"/>
      <c r="H12674" s="95"/>
    </row>
    <row r="12675" spans="5:8" x14ac:dyDescent="0.2">
      <c r="E12675" s="95"/>
      <c r="F12675" s="95"/>
      <c r="G12675" s="95"/>
      <c r="H12675" s="95"/>
    </row>
    <row r="12676" spans="5:8" x14ac:dyDescent="0.2">
      <c r="E12676" s="95"/>
      <c r="F12676" s="95"/>
      <c r="G12676" s="95"/>
      <c r="H12676" s="95"/>
    </row>
    <row r="12677" spans="5:8" x14ac:dyDescent="0.2">
      <c r="E12677" s="95"/>
      <c r="F12677" s="95"/>
      <c r="G12677" s="95"/>
      <c r="H12677" s="95"/>
    </row>
    <row r="12678" spans="5:8" x14ac:dyDescent="0.2">
      <c r="E12678" s="95"/>
      <c r="F12678" s="95"/>
      <c r="G12678" s="95"/>
      <c r="H12678" s="95"/>
    </row>
    <row r="12679" spans="5:8" x14ac:dyDescent="0.2">
      <c r="E12679" s="95"/>
      <c r="F12679" s="95"/>
      <c r="G12679" s="95"/>
      <c r="H12679" s="95"/>
    </row>
    <row r="12680" spans="5:8" x14ac:dyDescent="0.2">
      <c r="E12680" s="95"/>
      <c r="F12680" s="95"/>
      <c r="G12680" s="95"/>
      <c r="H12680" s="95"/>
    </row>
    <row r="12681" spans="5:8" x14ac:dyDescent="0.2">
      <c r="E12681" s="95"/>
      <c r="F12681" s="95"/>
      <c r="G12681" s="95"/>
      <c r="H12681" s="95"/>
    </row>
    <row r="12682" spans="5:8" x14ac:dyDescent="0.2">
      <c r="E12682" s="95"/>
      <c r="F12682" s="95"/>
      <c r="G12682" s="95"/>
      <c r="H12682" s="95"/>
    </row>
    <row r="12683" spans="5:8" x14ac:dyDescent="0.2">
      <c r="E12683" s="95"/>
      <c r="F12683" s="95"/>
      <c r="G12683" s="95"/>
      <c r="H12683" s="95"/>
    </row>
    <row r="12684" spans="5:8" x14ac:dyDescent="0.2">
      <c r="E12684" s="95"/>
      <c r="F12684" s="95"/>
      <c r="G12684" s="95"/>
      <c r="H12684" s="95"/>
    </row>
    <row r="12685" spans="5:8" x14ac:dyDescent="0.2">
      <c r="E12685" s="95"/>
      <c r="F12685" s="95"/>
      <c r="G12685" s="95"/>
      <c r="H12685" s="95"/>
    </row>
    <row r="12686" spans="5:8" x14ac:dyDescent="0.2">
      <c r="E12686" s="95"/>
      <c r="F12686" s="95"/>
      <c r="G12686" s="95"/>
      <c r="H12686" s="95"/>
    </row>
    <row r="12687" spans="5:8" x14ac:dyDescent="0.2">
      <c r="E12687" s="95"/>
      <c r="F12687" s="95"/>
      <c r="G12687" s="95"/>
      <c r="H12687" s="95"/>
    </row>
    <row r="12688" spans="5:8" x14ac:dyDescent="0.2">
      <c r="E12688" s="95"/>
      <c r="F12688" s="95"/>
      <c r="G12688" s="95"/>
      <c r="H12688" s="95"/>
    </row>
    <row r="12689" spans="5:8" x14ac:dyDescent="0.2">
      <c r="E12689" s="95"/>
      <c r="F12689" s="95"/>
      <c r="G12689" s="95"/>
      <c r="H12689" s="95"/>
    </row>
    <row r="12690" spans="5:8" x14ac:dyDescent="0.2">
      <c r="E12690" s="95"/>
      <c r="F12690" s="95"/>
      <c r="G12690" s="95"/>
      <c r="H12690" s="95"/>
    </row>
    <row r="12691" spans="5:8" x14ac:dyDescent="0.2">
      <c r="E12691" s="95"/>
      <c r="F12691" s="95"/>
      <c r="G12691" s="95"/>
      <c r="H12691" s="95"/>
    </row>
    <row r="12692" spans="5:8" x14ac:dyDescent="0.2">
      <c r="E12692" s="95"/>
      <c r="F12692" s="95"/>
      <c r="G12692" s="95"/>
      <c r="H12692" s="95"/>
    </row>
    <row r="12693" spans="5:8" x14ac:dyDescent="0.2">
      <c r="E12693" s="95"/>
      <c r="F12693" s="95"/>
      <c r="G12693" s="95"/>
      <c r="H12693" s="95"/>
    </row>
    <row r="12694" spans="5:8" x14ac:dyDescent="0.2">
      <c r="E12694" s="95"/>
      <c r="F12694" s="95"/>
      <c r="G12694" s="95"/>
      <c r="H12694" s="95"/>
    </row>
    <row r="12695" spans="5:8" x14ac:dyDescent="0.2">
      <c r="E12695" s="95"/>
      <c r="F12695" s="95"/>
      <c r="G12695" s="95"/>
      <c r="H12695" s="95"/>
    </row>
    <row r="12696" spans="5:8" x14ac:dyDescent="0.2">
      <c r="E12696" s="95"/>
      <c r="F12696" s="95"/>
      <c r="G12696" s="95"/>
      <c r="H12696" s="95"/>
    </row>
    <row r="12697" spans="5:8" x14ac:dyDescent="0.2">
      <c r="E12697" s="95"/>
      <c r="F12697" s="95"/>
      <c r="G12697" s="95"/>
      <c r="H12697" s="95"/>
    </row>
    <row r="12698" spans="5:8" x14ac:dyDescent="0.2">
      <c r="E12698" s="95"/>
      <c r="F12698" s="95"/>
      <c r="G12698" s="95"/>
      <c r="H12698" s="95"/>
    </row>
    <row r="12699" spans="5:8" x14ac:dyDescent="0.2">
      <c r="E12699" s="95"/>
      <c r="F12699" s="95"/>
      <c r="G12699" s="95"/>
      <c r="H12699" s="95"/>
    </row>
    <row r="12700" spans="5:8" x14ac:dyDescent="0.2">
      <c r="E12700" s="95"/>
      <c r="F12700" s="95"/>
      <c r="G12700" s="95"/>
      <c r="H12700" s="95"/>
    </row>
    <row r="12701" spans="5:8" x14ac:dyDescent="0.2">
      <c r="E12701" s="95"/>
      <c r="F12701" s="95"/>
      <c r="G12701" s="95"/>
      <c r="H12701" s="95"/>
    </row>
    <row r="12702" spans="5:8" x14ac:dyDescent="0.2">
      <c r="E12702" s="95"/>
      <c r="F12702" s="95"/>
      <c r="G12702" s="95"/>
      <c r="H12702" s="95"/>
    </row>
    <row r="12703" spans="5:8" x14ac:dyDescent="0.2">
      <c r="E12703" s="95"/>
      <c r="F12703" s="95"/>
      <c r="G12703" s="95"/>
      <c r="H12703" s="95"/>
    </row>
    <row r="12704" spans="5:8" x14ac:dyDescent="0.2">
      <c r="E12704" s="95"/>
      <c r="F12704" s="95"/>
      <c r="G12704" s="95"/>
      <c r="H12704" s="95"/>
    </row>
    <row r="12705" spans="5:8" x14ac:dyDescent="0.2">
      <c r="E12705" s="95"/>
      <c r="F12705" s="95"/>
      <c r="G12705" s="95"/>
      <c r="H12705" s="95"/>
    </row>
    <row r="12706" spans="5:8" x14ac:dyDescent="0.2">
      <c r="E12706" s="95"/>
      <c r="F12706" s="95"/>
      <c r="G12706" s="95"/>
      <c r="H12706" s="95"/>
    </row>
    <row r="12707" spans="5:8" x14ac:dyDescent="0.2">
      <c r="E12707" s="95"/>
      <c r="F12707" s="95"/>
      <c r="G12707" s="95"/>
      <c r="H12707" s="95"/>
    </row>
    <row r="12708" spans="5:8" x14ac:dyDescent="0.2">
      <c r="E12708" s="95"/>
      <c r="F12708" s="95"/>
      <c r="G12708" s="95"/>
      <c r="H12708" s="95"/>
    </row>
    <row r="12709" spans="5:8" x14ac:dyDescent="0.2">
      <c r="E12709" s="95"/>
      <c r="F12709" s="95"/>
      <c r="G12709" s="95"/>
      <c r="H12709" s="95"/>
    </row>
    <row r="12710" spans="5:8" x14ac:dyDescent="0.2">
      <c r="E12710" s="95"/>
      <c r="F12710" s="95"/>
      <c r="G12710" s="95"/>
      <c r="H12710" s="95"/>
    </row>
    <row r="12711" spans="5:8" x14ac:dyDescent="0.2">
      <c r="E12711" s="95"/>
      <c r="F12711" s="95"/>
      <c r="G12711" s="95"/>
      <c r="H12711" s="95"/>
    </row>
    <row r="12712" spans="5:8" x14ac:dyDescent="0.2">
      <c r="E12712" s="95"/>
      <c r="F12712" s="95"/>
      <c r="G12712" s="95"/>
      <c r="H12712" s="95"/>
    </row>
    <row r="12713" spans="5:8" x14ac:dyDescent="0.2">
      <c r="E12713" s="95"/>
      <c r="F12713" s="95"/>
      <c r="G12713" s="95"/>
      <c r="H12713" s="95"/>
    </row>
    <row r="12714" spans="5:8" x14ac:dyDescent="0.2">
      <c r="E12714" s="95"/>
      <c r="F12714" s="95"/>
      <c r="G12714" s="95"/>
      <c r="H12714" s="95"/>
    </row>
    <row r="12715" spans="5:8" x14ac:dyDescent="0.2">
      <c r="E12715" s="95"/>
      <c r="F12715" s="95"/>
      <c r="G12715" s="95"/>
      <c r="H12715" s="95"/>
    </row>
    <row r="12716" spans="5:8" x14ac:dyDescent="0.2">
      <c r="E12716" s="95"/>
      <c r="F12716" s="95"/>
      <c r="G12716" s="95"/>
      <c r="H12716" s="95"/>
    </row>
    <row r="12717" spans="5:8" x14ac:dyDescent="0.2">
      <c r="E12717" s="95"/>
      <c r="F12717" s="95"/>
      <c r="G12717" s="95"/>
      <c r="H12717" s="95"/>
    </row>
    <row r="12718" spans="5:8" x14ac:dyDescent="0.2">
      <c r="E12718" s="95"/>
      <c r="F12718" s="95"/>
      <c r="G12718" s="95"/>
      <c r="H12718" s="95"/>
    </row>
    <row r="12719" spans="5:8" x14ac:dyDescent="0.2">
      <c r="E12719" s="95"/>
      <c r="F12719" s="95"/>
      <c r="G12719" s="95"/>
      <c r="H12719" s="95"/>
    </row>
    <row r="12720" spans="5:8" x14ac:dyDescent="0.2">
      <c r="E12720" s="95"/>
      <c r="F12720" s="95"/>
      <c r="G12720" s="95"/>
      <c r="H12720" s="95"/>
    </row>
    <row r="12721" spans="5:8" x14ac:dyDescent="0.2">
      <c r="E12721" s="95"/>
      <c r="F12721" s="95"/>
      <c r="G12721" s="95"/>
      <c r="H12721" s="95"/>
    </row>
    <row r="12722" spans="5:8" x14ac:dyDescent="0.2">
      <c r="E12722" s="95"/>
      <c r="F12722" s="95"/>
      <c r="G12722" s="95"/>
      <c r="H12722" s="95"/>
    </row>
    <row r="12723" spans="5:8" x14ac:dyDescent="0.2">
      <c r="E12723" s="95"/>
      <c r="F12723" s="95"/>
      <c r="G12723" s="95"/>
      <c r="H12723" s="95"/>
    </row>
    <row r="12724" spans="5:8" x14ac:dyDescent="0.2">
      <c r="E12724" s="95"/>
      <c r="F12724" s="95"/>
      <c r="G12724" s="95"/>
      <c r="H12724" s="95"/>
    </row>
    <row r="12725" spans="5:8" x14ac:dyDescent="0.2">
      <c r="E12725" s="95"/>
      <c r="F12725" s="95"/>
      <c r="G12725" s="95"/>
      <c r="H12725" s="95"/>
    </row>
    <row r="12726" spans="5:8" x14ac:dyDescent="0.2">
      <c r="E12726" s="95"/>
      <c r="F12726" s="95"/>
      <c r="G12726" s="95"/>
      <c r="H12726" s="95"/>
    </row>
    <row r="12727" spans="5:8" x14ac:dyDescent="0.2">
      <c r="E12727" s="95"/>
      <c r="F12727" s="95"/>
      <c r="G12727" s="95"/>
      <c r="H12727" s="95"/>
    </row>
    <row r="12728" spans="5:8" x14ac:dyDescent="0.2">
      <c r="E12728" s="95"/>
      <c r="F12728" s="95"/>
      <c r="G12728" s="95"/>
      <c r="H12728" s="95"/>
    </row>
    <row r="12729" spans="5:8" x14ac:dyDescent="0.2">
      <c r="E12729" s="95"/>
      <c r="F12729" s="95"/>
      <c r="G12729" s="95"/>
      <c r="H12729" s="95"/>
    </row>
    <row r="12730" spans="5:8" x14ac:dyDescent="0.2">
      <c r="E12730" s="95"/>
      <c r="F12730" s="95"/>
      <c r="G12730" s="95"/>
      <c r="H12730" s="95"/>
    </row>
    <row r="12731" spans="5:8" x14ac:dyDescent="0.2">
      <c r="E12731" s="95"/>
      <c r="F12731" s="95"/>
      <c r="G12731" s="95"/>
      <c r="H12731" s="95"/>
    </row>
    <row r="12732" spans="5:8" x14ac:dyDescent="0.2">
      <c r="E12732" s="95"/>
      <c r="F12732" s="95"/>
      <c r="G12732" s="95"/>
      <c r="H12732" s="95"/>
    </row>
    <row r="12733" spans="5:8" x14ac:dyDescent="0.2">
      <c r="E12733" s="95"/>
      <c r="F12733" s="95"/>
      <c r="G12733" s="95"/>
      <c r="H12733" s="95"/>
    </row>
    <row r="12734" spans="5:8" x14ac:dyDescent="0.2">
      <c r="E12734" s="95"/>
      <c r="F12734" s="95"/>
      <c r="G12734" s="95"/>
      <c r="H12734" s="95"/>
    </row>
    <row r="12735" spans="5:8" x14ac:dyDescent="0.2">
      <c r="E12735" s="95"/>
      <c r="F12735" s="95"/>
      <c r="G12735" s="95"/>
      <c r="H12735" s="95"/>
    </row>
    <row r="12736" spans="5:8" x14ac:dyDescent="0.2">
      <c r="E12736" s="95"/>
      <c r="F12736" s="95"/>
      <c r="G12736" s="95"/>
      <c r="H12736" s="95"/>
    </row>
    <row r="12737" spans="5:8" x14ac:dyDescent="0.2">
      <c r="E12737" s="95"/>
      <c r="F12737" s="95"/>
      <c r="G12737" s="95"/>
      <c r="H12737" s="95"/>
    </row>
    <row r="12738" spans="5:8" x14ac:dyDescent="0.2">
      <c r="E12738" s="95"/>
      <c r="F12738" s="95"/>
      <c r="G12738" s="95"/>
      <c r="H12738" s="95"/>
    </row>
    <row r="12739" spans="5:8" x14ac:dyDescent="0.2">
      <c r="E12739" s="95"/>
      <c r="F12739" s="95"/>
      <c r="G12739" s="95"/>
      <c r="H12739" s="95"/>
    </row>
    <row r="12740" spans="5:8" x14ac:dyDescent="0.2">
      <c r="E12740" s="95"/>
      <c r="F12740" s="95"/>
      <c r="G12740" s="95"/>
      <c r="H12740" s="95"/>
    </row>
    <row r="12741" spans="5:8" x14ac:dyDescent="0.2">
      <c r="E12741" s="95"/>
      <c r="F12741" s="95"/>
      <c r="G12741" s="95"/>
      <c r="H12741" s="95"/>
    </row>
    <row r="12742" spans="5:8" x14ac:dyDescent="0.2">
      <c r="E12742" s="95"/>
      <c r="F12742" s="95"/>
      <c r="G12742" s="95"/>
      <c r="H12742" s="95"/>
    </row>
    <row r="12743" spans="5:8" x14ac:dyDescent="0.2">
      <c r="E12743" s="95"/>
      <c r="F12743" s="95"/>
      <c r="G12743" s="95"/>
      <c r="H12743" s="95"/>
    </row>
    <row r="12744" spans="5:8" x14ac:dyDescent="0.2">
      <c r="E12744" s="95"/>
      <c r="F12744" s="95"/>
      <c r="G12744" s="95"/>
      <c r="H12744" s="95"/>
    </row>
    <row r="12745" spans="5:8" x14ac:dyDescent="0.2">
      <c r="E12745" s="95"/>
      <c r="F12745" s="95"/>
      <c r="G12745" s="95"/>
      <c r="H12745" s="95"/>
    </row>
    <row r="12746" spans="5:8" x14ac:dyDescent="0.2">
      <c r="E12746" s="95"/>
      <c r="F12746" s="95"/>
      <c r="G12746" s="95"/>
      <c r="H12746" s="95"/>
    </row>
    <row r="12747" spans="5:8" x14ac:dyDescent="0.2">
      <c r="E12747" s="95"/>
      <c r="F12747" s="95"/>
      <c r="G12747" s="95"/>
      <c r="H12747" s="95"/>
    </row>
    <row r="12748" spans="5:8" x14ac:dyDescent="0.2">
      <c r="E12748" s="95"/>
      <c r="F12748" s="95"/>
      <c r="G12748" s="95"/>
      <c r="H12748" s="95"/>
    </row>
    <row r="12749" spans="5:8" x14ac:dyDescent="0.2">
      <c r="E12749" s="95"/>
      <c r="F12749" s="95"/>
      <c r="G12749" s="95"/>
      <c r="H12749" s="95"/>
    </row>
    <row r="12750" spans="5:8" x14ac:dyDescent="0.2">
      <c r="E12750" s="95"/>
      <c r="F12750" s="95"/>
      <c r="G12750" s="95"/>
      <c r="H12750" s="95"/>
    </row>
    <row r="12751" spans="5:8" x14ac:dyDescent="0.2">
      <c r="E12751" s="95"/>
      <c r="F12751" s="95"/>
      <c r="G12751" s="95"/>
      <c r="H12751" s="95"/>
    </row>
    <row r="12752" spans="5:8" x14ac:dyDescent="0.2">
      <c r="E12752" s="95"/>
      <c r="F12752" s="95"/>
      <c r="G12752" s="95"/>
      <c r="H12752" s="95"/>
    </row>
    <row r="12753" spans="5:8" x14ac:dyDescent="0.2">
      <c r="E12753" s="95"/>
      <c r="F12753" s="95"/>
      <c r="G12753" s="95"/>
      <c r="H12753" s="95"/>
    </row>
    <row r="12754" spans="5:8" x14ac:dyDescent="0.2">
      <c r="E12754" s="95"/>
      <c r="F12754" s="95"/>
      <c r="G12754" s="95"/>
      <c r="H12754" s="95"/>
    </row>
    <row r="12755" spans="5:8" x14ac:dyDescent="0.2">
      <c r="E12755" s="95"/>
      <c r="F12755" s="95"/>
      <c r="G12755" s="95"/>
      <c r="H12755" s="95"/>
    </row>
    <row r="12756" spans="5:8" x14ac:dyDescent="0.2">
      <c r="E12756" s="95"/>
      <c r="F12756" s="95"/>
      <c r="G12756" s="95"/>
      <c r="H12756" s="95"/>
    </row>
    <row r="12757" spans="5:8" x14ac:dyDescent="0.2">
      <c r="E12757" s="95"/>
      <c r="F12757" s="95"/>
      <c r="G12757" s="95"/>
      <c r="H12757" s="95"/>
    </row>
    <row r="12758" spans="5:8" x14ac:dyDescent="0.2">
      <c r="E12758" s="95"/>
      <c r="F12758" s="95"/>
      <c r="G12758" s="95"/>
      <c r="H12758" s="95"/>
    </row>
    <row r="12759" spans="5:8" x14ac:dyDescent="0.2">
      <c r="E12759" s="95"/>
      <c r="F12759" s="95"/>
      <c r="G12759" s="95"/>
      <c r="H12759" s="95"/>
    </row>
    <row r="12760" spans="5:8" x14ac:dyDescent="0.2">
      <c r="E12760" s="95"/>
      <c r="F12760" s="95"/>
      <c r="G12760" s="95"/>
      <c r="H12760" s="95"/>
    </row>
    <row r="12761" spans="5:8" x14ac:dyDescent="0.2">
      <c r="E12761" s="95"/>
      <c r="F12761" s="95"/>
      <c r="G12761" s="95"/>
      <c r="H12761" s="95"/>
    </row>
    <row r="12762" spans="5:8" x14ac:dyDescent="0.2">
      <c r="E12762" s="95"/>
      <c r="F12762" s="95"/>
      <c r="G12762" s="95"/>
      <c r="H12762" s="95"/>
    </row>
    <row r="12763" spans="5:8" x14ac:dyDescent="0.2">
      <c r="E12763" s="95"/>
      <c r="F12763" s="95"/>
      <c r="G12763" s="95"/>
      <c r="H12763" s="95"/>
    </row>
    <row r="12764" spans="5:8" x14ac:dyDescent="0.2">
      <c r="E12764" s="95"/>
      <c r="F12764" s="95"/>
      <c r="G12764" s="95"/>
      <c r="H12764" s="95"/>
    </row>
    <row r="12765" spans="5:8" x14ac:dyDescent="0.2">
      <c r="E12765" s="95"/>
      <c r="F12765" s="95"/>
      <c r="G12765" s="95"/>
      <c r="H12765" s="95"/>
    </row>
    <row r="12766" spans="5:8" x14ac:dyDescent="0.2">
      <c r="E12766" s="95"/>
      <c r="F12766" s="95"/>
      <c r="G12766" s="95"/>
      <c r="H12766" s="95"/>
    </row>
    <row r="12767" spans="5:8" x14ac:dyDescent="0.2">
      <c r="E12767" s="95"/>
      <c r="F12767" s="95"/>
      <c r="G12767" s="95"/>
      <c r="H12767" s="95"/>
    </row>
    <row r="12768" spans="5:8" x14ac:dyDescent="0.2">
      <c r="E12768" s="95"/>
      <c r="F12768" s="95"/>
      <c r="G12768" s="95"/>
      <c r="H12768" s="95"/>
    </row>
    <row r="12769" spans="5:8" x14ac:dyDescent="0.2">
      <c r="E12769" s="95"/>
      <c r="F12769" s="95"/>
      <c r="G12769" s="95"/>
      <c r="H12769" s="95"/>
    </row>
    <row r="12770" spans="5:8" x14ac:dyDescent="0.2">
      <c r="E12770" s="95"/>
      <c r="F12770" s="95"/>
      <c r="G12770" s="95"/>
      <c r="H12770" s="95"/>
    </row>
    <row r="12771" spans="5:8" x14ac:dyDescent="0.2">
      <c r="E12771" s="95"/>
      <c r="F12771" s="95"/>
      <c r="G12771" s="95"/>
      <c r="H12771" s="95"/>
    </row>
    <row r="12772" spans="5:8" x14ac:dyDescent="0.2">
      <c r="E12772" s="95"/>
      <c r="F12772" s="95"/>
      <c r="G12772" s="95"/>
      <c r="H12772" s="95"/>
    </row>
    <row r="12773" spans="5:8" x14ac:dyDescent="0.2">
      <c r="E12773" s="95"/>
      <c r="F12773" s="95"/>
      <c r="G12773" s="95"/>
      <c r="H12773" s="95"/>
    </row>
    <row r="12774" spans="5:8" x14ac:dyDescent="0.2">
      <c r="E12774" s="95"/>
      <c r="F12774" s="95"/>
      <c r="G12774" s="95"/>
      <c r="H12774" s="95"/>
    </row>
    <row r="12775" spans="5:8" x14ac:dyDescent="0.2">
      <c r="E12775" s="95"/>
      <c r="F12775" s="95"/>
      <c r="G12775" s="95"/>
      <c r="H12775" s="95"/>
    </row>
    <row r="12776" spans="5:8" x14ac:dyDescent="0.2">
      <c r="E12776" s="95"/>
      <c r="F12776" s="95"/>
      <c r="G12776" s="95"/>
      <c r="H12776" s="95"/>
    </row>
    <row r="12777" spans="5:8" x14ac:dyDescent="0.2">
      <c r="E12777" s="95"/>
      <c r="F12777" s="95"/>
      <c r="G12777" s="95"/>
      <c r="H12777" s="95"/>
    </row>
    <row r="12778" spans="5:8" x14ac:dyDescent="0.2">
      <c r="E12778" s="95"/>
      <c r="F12778" s="95"/>
      <c r="G12778" s="95"/>
      <c r="H12778" s="95"/>
    </row>
    <row r="12779" spans="5:8" x14ac:dyDescent="0.2">
      <c r="E12779" s="95"/>
      <c r="F12779" s="95"/>
      <c r="G12779" s="95"/>
      <c r="H12779" s="95"/>
    </row>
    <row r="12780" spans="5:8" x14ac:dyDescent="0.2">
      <c r="E12780" s="95"/>
      <c r="F12780" s="95"/>
      <c r="G12780" s="95"/>
      <c r="H12780" s="95"/>
    </row>
    <row r="12781" spans="5:8" x14ac:dyDescent="0.2">
      <c r="E12781" s="95"/>
      <c r="F12781" s="95"/>
      <c r="G12781" s="95"/>
      <c r="H12781" s="95"/>
    </row>
    <row r="12782" spans="5:8" x14ac:dyDescent="0.2">
      <c r="E12782" s="95"/>
      <c r="F12782" s="95"/>
      <c r="G12782" s="95"/>
      <c r="H12782" s="95"/>
    </row>
    <row r="12783" spans="5:8" x14ac:dyDescent="0.2">
      <c r="E12783" s="95"/>
      <c r="F12783" s="95"/>
      <c r="G12783" s="95"/>
      <c r="H12783" s="95"/>
    </row>
    <row r="12784" spans="5:8" x14ac:dyDescent="0.2">
      <c r="E12784" s="95"/>
      <c r="F12784" s="95"/>
      <c r="G12784" s="95"/>
      <c r="H12784" s="95"/>
    </row>
    <row r="12785" spans="5:8" x14ac:dyDescent="0.2">
      <c r="E12785" s="95"/>
      <c r="F12785" s="95"/>
      <c r="G12785" s="95"/>
      <c r="H12785" s="95"/>
    </row>
    <row r="12786" spans="5:8" x14ac:dyDescent="0.2">
      <c r="E12786" s="95"/>
      <c r="F12786" s="95"/>
      <c r="G12786" s="95"/>
      <c r="H12786" s="95"/>
    </row>
    <row r="12787" spans="5:8" x14ac:dyDescent="0.2">
      <c r="E12787" s="95"/>
      <c r="F12787" s="95"/>
      <c r="G12787" s="95"/>
      <c r="H12787" s="95"/>
    </row>
    <row r="12788" spans="5:8" x14ac:dyDescent="0.2">
      <c r="E12788" s="95"/>
      <c r="F12788" s="95"/>
      <c r="G12788" s="95"/>
      <c r="H12788" s="95"/>
    </row>
    <row r="12789" spans="5:8" x14ac:dyDescent="0.2">
      <c r="E12789" s="95"/>
      <c r="F12789" s="95"/>
      <c r="G12789" s="95"/>
      <c r="H12789" s="95"/>
    </row>
    <row r="12790" spans="5:8" x14ac:dyDescent="0.2">
      <c r="E12790" s="95"/>
      <c r="F12790" s="95"/>
      <c r="G12790" s="95"/>
      <c r="H12790" s="95"/>
    </row>
    <row r="12791" spans="5:8" x14ac:dyDescent="0.2">
      <c r="E12791" s="95"/>
      <c r="F12791" s="95"/>
      <c r="G12791" s="95"/>
      <c r="H12791" s="95"/>
    </row>
    <row r="12792" spans="5:8" x14ac:dyDescent="0.2">
      <c r="E12792" s="95"/>
      <c r="F12792" s="95"/>
      <c r="G12792" s="95"/>
      <c r="H12792" s="95"/>
    </row>
    <row r="12793" spans="5:8" x14ac:dyDescent="0.2">
      <c r="E12793" s="95"/>
      <c r="F12793" s="95"/>
      <c r="G12793" s="95"/>
      <c r="H12793" s="95"/>
    </row>
    <row r="12794" spans="5:8" x14ac:dyDescent="0.2">
      <c r="E12794" s="95"/>
      <c r="F12794" s="95"/>
      <c r="G12794" s="95"/>
      <c r="H12794" s="95"/>
    </row>
    <row r="12795" spans="5:8" x14ac:dyDescent="0.2">
      <c r="E12795" s="95"/>
      <c r="F12795" s="95"/>
      <c r="G12795" s="95"/>
      <c r="H12795" s="95"/>
    </row>
    <row r="12796" spans="5:8" x14ac:dyDescent="0.2">
      <c r="E12796" s="95"/>
      <c r="F12796" s="95"/>
      <c r="G12796" s="95"/>
      <c r="H12796" s="95"/>
    </row>
    <row r="12797" spans="5:8" x14ac:dyDescent="0.2">
      <c r="E12797" s="95"/>
      <c r="F12797" s="95"/>
      <c r="G12797" s="95"/>
      <c r="H12797" s="95"/>
    </row>
    <row r="12798" spans="5:8" x14ac:dyDescent="0.2">
      <c r="E12798" s="95"/>
      <c r="F12798" s="95"/>
      <c r="G12798" s="95"/>
      <c r="H12798" s="95"/>
    </row>
    <row r="12799" spans="5:8" x14ac:dyDescent="0.2">
      <c r="E12799" s="95"/>
      <c r="F12799" s="95"/>
      <c r="G12799" s="95"/>
      <c r="H12799" s="95"/>
    </row>
    <row r="12800" spans="5:8" x14ac:dyDescent="0.2">
      <c r="E12800" s="95"/>
      <c r="F12800" s="95"/>
      <c r="G12800" s="95"/>
      <c r="H12800" s="95"/>
    </row>
    <row r="12801" spans="5:8" x14ac:dyDescent="0.2">
      <c r="E12801" s="95"/>
      <c r="F12801" s="95"/>
      <c r="G12801" s="95"/>
      <c r="H12801" s="95"/>
    </row>
    <row r="12802" spans="5:8" x14ac:dyDescent="0.2">
      <c r="E12802" s="95"/>
      <c r="F12802" s="95"/>
      <c r="G12802" s="95"/>
      <c r="H12802" s="95"/>
    </row>
    <row r="12803" spans="5:8" x14ac:dyDescent="0.2">
      <c r="E12803" s="95"/>
      <c r="F12803" s="95"/>
      <c r="G12803" s="95"/>
      <c r="H12803" s="95"/>
    </row>
    <row r="12804" spans="5:8" x14ac:dyDescent="0.2">
      <c r="E12804" s="95"/>
      <c r="F12804" s="95"/>
      <c r="G12804" s="95"/>
      <c r="H12804" s="95"/>
    </row>
    <row r="12805" spans="5:8" x14ac:dyDescent="0.2">
      <c r="E12805" s="95"/>
      <c r="F12805" s="95"/>
      <c r="G12805" s="95"/>
      <c r="H12805" s="95"/>
    </row>
    <row r="12806" spans="5:8" x14ac:dyDescent="0.2">
      <c r="E12806" s="95"/>
      <c r="F12806" s="95"/>
      <c r="G12806" s="95"/>
      <c r="H12806" s="95"/>
    </row>
    <row r="12807" spans="5:8" x14ac:dyDescent="0.2">
      <c r="E12807" s="95"/>
      <c r="F12807" s="95"/>
      <c r="G12807" s="95"/>
      <c r="H12807" s="95"/>
    </row>
    <row r="12808" spans="5:8" x14ac:dyDescent="0.2">
      <c r="E12808" s="95"/>
      <c r="F12808" s="95"/>
      <c r="G12808" s="95"/>
      <c r="H12808" s="95"/>
    </row>
    <row r="12809" spans="5:8" x14ac:dyDescent="0.2">
      <c r="E12809" s="95"/>
      <c r="F12809" s="95"/>
      <c r="G12809" s="95"/>
      <c r="H12809" s="95"/>
    </row>
    <row r="12810" spans="5:8" x14ac:dyDescent="0.2">
      <c r="E12810" s="95"/>
      <c r="F12810" s="95"/>
      <c r="G12810" s="95"/>
      <c r="H12810" s="95"/>
    </row>
    <row r="12811" spans="5:8" x14ac:dyDescent="0.2">
      <c r="E12811" s="95"/>
      <c r="F12811" s="95"/>
      <c r="G12811" s="95"/>
      <c r="H12811" s="95"/>
    </row>
    <row r="12812" spans="5:8" x14ac:dyDescent="0.2">
      <c r="E12812" s="95"/>
      <c r="F12812" s="95"/>
      <c r="G12812" s="95"/>
      <c r="H12812" s="95"/>
    </row>
    <row r="12813" spans="5:8" x14ac:dyDescent="0.2">
      <c r="E12813" s="95"/>
      <c r="F12813" s="95"/>
      <c r="G12813" s="95"/>
      <c r="H12813" s="95"/>
    </row>
    <row r="12814" spans="5:8" x14ac:dyDescent="0.2">
      <c r="E12814" s="95"/>
      <c r="F12814" s="95"/>
      <c r="G12814" s="95"/>
      <c r="H12814" s="95"/>
    </row>
    <row r="12815" spans="5:8" x14ac:dyDescent="0.2">
      <c r="E12815" s="95"/>
      <c r="F12815" s="95"/>
      <c r="G12815" s="95"/>
      <c r="H12815" s="95"/>
    </row>
    <row r="12816" spans="5:8" x14ac:dyDescent="0.2">
      <c r="E12816" s="95"/>
      <c r="F12816" s="95"/>
      <c r="G12816" s="95"/>
      <c r="H12816" s="95"/>
    </row>
    <row r="12817" spans="5:8" x14ac:dyDescent="0.2">
      <c r="E12817" s="95"/>
      <c r="F12817" s="95"/>
      <c r="G12817" s="95"/>
      <c r="H12817" s="95"/>
    </row>
    <row r="12818" spans="5:8" x14ac:dyDescent="0.2">
      <c r="E12818" s="95"/>
      <c r="F12818" s="95"/>
      <c r="G12818" s="95"/>
      <c r="H12818" s="95"/>
    </row>
    <row r="12819" spans="5:8" x14ac:dyDescent="0.2">
      <c r="E12819" s="95"/>
      <c r="F12819" s="95"/>
      <c r="G12819" s="95"/>
      <c r="H12819" s="95"/>
    </row>
    <row r="12820" spans="5:8" x14ac:dyDescent="0.2">
      <c r="E12820" s="95"/>
      <c r="F12820" s="95"/>
      <c r="G12820" s="95"/>
      <c r="H12820" s="95"/>
    </row>
    <row r="12821" spans="5:8" x14ac:dyDescent="0.2">
      <c r="E12821" s="95"/>
      <c r="F12821" s="95"/>
      <c r="G12821" s="95"/>
      <c r="H12821" s="95"/>
    </row>
    <row r="12822" spans="5:8" x14ac:dyDescent="0.2">
      <c r="E12822" s="95"/>
      <c r="F12822" s="95"/>
      <c r="G12822" s="95"/>
      <c r="H12822" s="95"/>
    </row>
    <row r="12823" spans="5:8" x14ac:dyDescent="0.2">
      <c r="E12823" s="95"/>
      <c r="F12823" s="95"/>
      <c r="G12823" s="95"/>
      <c r="H12823" s="95"/>
    </row>
    <row r="12824" spans="5:8" x14ac:dyDescent="0.2">
      <c r="E12824" s="95"/>
      <c r="F12824" s="95"/>
      <c r="G12824" s="95"/>
      <c r="H12824" s="95"/>
    </row>
    <row r="12825" spans="5:8" x14ac:dyDescent="0.2">
      <c r="E12825" s="95"/>
      <c r="F12825" s="95"/>
      <c r="G12825" s="95"/>
      <c r="H12825" s="95"/>
    </row>
    <row r="12826" spans="5:8" x14ac:dyDescent="0.2">
      <c r="E12826" s="95"/>
      <c r="F12826" s="95"/>
      <c r="G12826" s="95"/>
      <c r="H12826" s="95"/>
    </row>
    <row r="12827" spans="5:8" x14ac:dyDescent="0.2">
      <c r="E12827" s="95"/>
      <c r="F12827" s="95"/>
      <c r="G12827" s="95"/>
      <c r="H12827" s="95"/>
    </row>
    <row r="12828" spans="5:8" x14ac:dyDescent="0.2">
      <c r="E12828" s="95"/>
      <c r="F12828" s="95"/>
      <c r="G12828" s="95"/>
      <c r="H12828" s="95"/>
    </row>
    <row r="12829" spans="5:8" x14ac:dyDescent="0.2">
      <c r="E12829" s="95"/>
      <c r="F12829" s="95"/>
      <c r="G12829" s="95"/>
      <c r="H12829" s="95"/>
    </row>
    <row r="12830" spans="5:8" x14ac:dyDescent="0.2">
      <c r="E12830" s="95"/>
      <c r="F12830" s="95"/>
      <c r="G12830" s="95"/>
      <c r="H12830" s="95"/>
    </row>
    <row r="12831" spans="5:8" x14ac:dyDescent="0.2">
      <c r="E12831" s="95"/>
      <c r="F12831" s="95"/>
      <c r="G12831" s="95"/>
      <c r="H12831" s="95"/>
    </row>
    <row r="12832" spans="5:8" x14ac:dyDescent="0.2">
      <c r="E12832" s="95"/>
      <c r="F12832" s="95"/>
      <c r="G12832" s="95"/>
      <c r="H12832" s="95"/>
    </row>
    <row r="12833" spans="5:8" x14ac:dyDescent="0.2">
      <c r="E12833" s="95"/>
      <c r="F12833" s="95"/>
      <c r="G12833" s="95"/>
      <c r="H12833" s="95"/>
    </row>
    <row r="12834" spans="5:8" x14ac:dyDescent="0.2">
      <c r="E12834" s="95"/>
      <c r="F12834" s="95"/>
      <c r="G12834" s="95"/>
      <c r="H12834" s="95"/>
    </row>
    <row r="12835" spans="5:8" x14ac:dyDescent="0.2">
      <c r="E12835" s="95"/>
      <c r="F12835" s="95"/>
      <c r="G12835" s="95"/>
      <c r="H12835" s="95"/>
    </row>
    <row r="12836" spans="5:8" x14ac:dyDescent="0.2">
      <c r="E12836" s="95"/>
      <c r="F12836" s="95"/>
      <c r="G12836" s="95"/>
      <c r="H12836" s="95"/>
    </row>
    <row r="12837" spans="5:8" x14ac:dyDescent="0.2">
      <c r="E12837" s="95"/>
      <c r="F12837" s="95"/>
      <c r="G12837" s="95"/>
      <c r="H12837" s="95"/>
    </row>
    <row r="12838" spans="5:8" x14ac:dyDescent="0.2">
      <c r="E12838" s="95"/>
      <c r="F12838" s="95"/>
      <c r="G12838" s="95"/>
      <c r="H12838" s="95"/>
    </row>
    <row r="12839" spans="5:8" x14ac:dyDescent="0.2">
      <c r="E12839" s="95"/>
      <c r="F12839" s="95"/>
      <c r="G12839" s="95"/>
      <c r="H12839" s="95"/>
    </row>
    <row r="12840" spans="5:8" x14ac:dyDescent="0.2">
      <c r="E12840" s="95"/>
      <c r="F12840" s="95"/>
      <c r="G12840" s="95"/>
      <c r="H12840" s="95"/>
    </row>
    <row r="12841" spans="5:8" x14ac:dyDescent="0.2">
      <c r="E12841" s="95"/>
      <c r="F12841" s="95"/>
      <c r="G12841" s="95"/>
      <c r="H12841" s="95"/>
    </row>
    <row r="12842" spans="5:8" x14ac:dyDescent="0.2">
      <c r="E12842" s="95"/>
      <c r="F12842" s="95"/>
      <c r="G12842" s="95"/>
      <c r="H12842" s="95"/>
    </row>
    <row r="12843" spans="5:8" x14ac:dyDescent="0.2">
      <c r="E12843" s="95"/>
      <c r="F12843" s="95"/>
      <c r="G12843" s="95"/>
      <c r="H12843" s="95"/>
    </row>
    <row r="12844" spans="5:8" x14ac:dyDescent="0.2">
      <c r="E12844" s="95"/>
      <c r="F12844" s="95"/>
      <c r="G12844" s="95"/>
      <c r="H12844" s="95"/>
    </row>
    <row r="12845" spans="5:8" x14ac:dyDescent="0.2">
      <c r="E12845" s="95"/>
      <c r="F12845" s="95"/>
      <c r="G12845" s="95"/>
      <c r="H12845" s="95"/>
    </row>
    <row r="12846" spans="5:8" x14ac:dyDescent="0.2">
      <c r="E12846" s="95"/>
      <c r="F12846" s="95"/>
      <c r="G12846" s="95"/>
      <c r="H12846" s="95"/>
    </row>
    <row r="12847" spans="5:8" x14ac:dyDescent="0.2">
      <c r="E12847" s="95"/>
      <c r="F12847" s="95"/>
      <c r="G12847" s="95"/>
      <c r="H12847" s="95"/>
    </row>
    <row r="12848" spans="5:8" x14ac:dyDescent="0.2">
      <c r="E12848" s="95"/>
      <c r="F12848" s="95"/>
      <c r="G12848" s="95"/>
      <c r="H12848" s="95"/>
    </row>
    <row r="12849" spans="5:8" x14ac:dyDescent="0.2">
      <c r="E12849" s="95"/>
      <c r="F12849" s="95"/>
      <c r="G12849" s="95"/>
      <c r="H12849" s="95"/>
    </row>
    <row r="12850" spans="5:8" x14ac:dyDescent="0.2">
      <c r="E12850" s="95"/>
      <c r="F12850" s="95"/>
      <c r="G12850" s="95"/>
      <c r="H12850" s="95"/>
    </row>
    <row r="12851" spans="5:8" x14ac:dyDescent="0.2">
      <c r="E12851" s="95"/>
      <c r="F12851" s="95"/>
      <c r="G12851" s="95"/>
      <c r="H12851" s="95"/>
    </row>
    <row r="12852" spans="5:8" x14ac:dyDescent="0.2">
      <c r="E12852" s="95"/>
      <c r="F12852" s="95"/>
      <c r="G12852" s="95"/>
      <c r="H12852" s="95"/>
    </row>
    <row r="12853" spans="5:8" x14ac:dyDescent="0.2">
      <c r="E12853" s="95"/>
      <c r="F12853" s="95"/>
      <c r="G12853" s="95"/>
      <c r="H12853" s="95"/>
    </row>
    <row r="12854" spans="5:8" x14ac:dyDescent="0.2">
      <c r="E12854" s="95"/>
      <c r="F12854" s="95"/>
      <c r="G12854" s="95"/>
      <c r="H12854" s="95"/>
    </row>
    <row r="12855" spans="5:8" x14ac:dyDescent="0.2">
      <c r="E12855" s="95"/>
      <c r="F12855" s="95"/>
      <c r="G12855" s="95"/>
      <c r="H12855" s="95"/>
    </row>
    <row r="12856" spans="5:8" x14ac:dyDescent="0.2">
      <c r="E12856" s="95"/>
      <c r="F12856" s="95"/>
      <c r="G12856" s="95"/>
      <c r="H12856" s="95"/>
    </row>
    <row r="12857" spans="5:8" x14ac:dyDescent="0.2">
      <c r="E12857" s="95"/>
      <c r="F12857" s="95"/>
      <c r="G12857" s="95"/>
      <c r="H12857" s="95"/>
    </row>
    <row r="12858" spans="5:8" x14ac:dyDescent="0.2">
      <c r="E12858" s="95"/>
      <c r="F12858" s="95"/>
      <c r="G12858" s="95"/>
      <c r="H12858" s="95"/>
    </row>
    <row r="12859" spans="5:8" x14ac:dyDescent="0.2">
      <c r="E12859" s="95"/>
      <c r="F12859" s="95"/>
      <c r="G12859" s="95"/>
      <c r="H12859" s="95"/>
    </row>
    <row r="12860" spans="5:8" x14ac:dyDescent="0.2">
      <c r="E12860" s="95"/>
      <c r="F12860" s="95"/>
      <c r="G12860" s="95"/>
      <c r="H12860" s="95"/>
    </row>
    <row r="12861" spans="5:8" x14ac:dyDescent="0.2">
      <c r="E12861" s="95"/>
      <c r="F12861" s="95"/>
      <c r="G12861" s="95"/>
      <c r="H12861" s="95"/>
    </row>
    <row r="12862" spans="5:8" x14ac:dyDescent="0.2">
      <c r="E12862" s="95"/>
      <c r="F12862" s="95"/>
      <c r="G12862" s="95"/>
      <c r="H12862" s="95"/>
    </row>
    <row r="12863" spans="5:8" x14ac:dyDescent="0.2">
      <c r="E12863" s="95"/>
      <c r="F12863" s="95"/>
      <c r="G12863" s="95"/>
      <c r="H12863" s="95"/>
    </row>
    <row r="12864" spans="5:8" x14ac:dyDescent="0.2">
      <c r="E12864" s="95"/>
      <c r="F12864" s="95"/>
      <c r="G12864" s="95"/>
      <c r="H12864" s="95"/>
    </row>
    <row r="12865" spans="5:8" x14ac:dyDescent="0.2">
      <c r="E12865" s="95"/>
      <c r="F12865" s="95"/>
      <c r="G12865" s="95"/>
      <c r="H12865" s="95"/>
    </row>
    <row r="12866" spans="5:8" x14ac:dyDescent="0.2">
      <c r="E12866" s="95"/>
      <c r="F12866" s="95"/>
      <c r="G12866" s="95"/>
      <c r="H12866" s="95"/>
    </row>
    <row r="12867" spans="5:8" x14ac:dyDescent="0.2">
      <c r="E12867" s="95"/>
      <c r="F12867" s="95"/>
      <c r="G12867" s="95"/>
      <c r="H12867" s="95"/>
    </row>
    <row r="12868" spans="5:8" x14ac:dyDescent="0.2">
      <c r="E12868" s="95"/>
      <c r="F12868" s="95"/>
      <c r="G12868" s="95"/>
      <c r="H12868" s="95"/>
    </row>
    <row r="12869" spans="5:8" x14ac:dyDescent="0.2">
      <c r="E12869" s="95"/>
      <c r="F12869" s="95"/>
      <c r="G12869" s="95"/>
      <c r="H12869" s="95"/>
    </row>
    <row r="12870" spans="5:8" x14ac:dyDescent="0.2">
      <c r="E12870" s="95"/>
      <c r="F12870" s="95"/>
      <c r="G12870" s="95"/>
      <c r="H12870" s="95"/>
    </row>
    <row r="12871" spans="5:8" x14ac:dyDescent="0.2">
      <c r="E12871" s="95"/>
      <c r="F12871" s="95"/>
      <c r="G12871" s="95"/>
      <c r="H12871" s="95"/>
    </row>
    <row r="12872" spans="5:8" x14ac:dyDescent="0.2">
      <c r="E12872" s="95"/>
      <c r="F12872" s="95"/>
      <c r="G12872" s="95"/>
      <c r="H12872" s="95"/>
    </row>
    <row r="12873" spans="5:8" x14ac:dyDescent="0.2">
      <c r="E12873" s="95"/>
      <c r="F12873" s="95"/>
      <c r="G12873" s="95"/>
      <c r="H12873" s="95"/>
    </row>
    <row r="12874" spans="5:8" x14ac:dyDescent="0.2">
      <c r="E12874" s="95"/>
      <c r="F12874" s="95"/>
      <c r="G12874" s="95"/>
      <c r="H12874" s="95"/>
    </row>
    <row r="12875" spans="5:8" x14ac:dyDescent="0.2">
      <c r="E12875" s="95"/>
      <c r="F12875" s="95"/>
      <c r="G12875" s="95"/>
      <c r="H12875" s="95"/>
    </row>
    <row r="12876" spans="5:8" x14ac:dyDescent="0.2">
      <c r="E12876" s="95"/>
      <c r="F12876" s="95"/>
      <c r="G12876" s="95"/>
      <c r="H12876" s="95"/>
    </row>
    <row r="12877" spans="5:8" x14ac:dyDescent="0.2">
      <c r="E12877" s="95"/>
      <c r="F12877" s="95"/>
      <c r="G12877" s="95"/>
      <c r="H12877" s="95"/>
    </row>
    <row r="12878" spans="5:8" x14ac:dyDescent="0.2">
      <c r="E12878" s="95"/>
      <c r="F12878" s="95"/>
      <c r="G12878" s="95"/>
      <c r="H12878" s="95"/>
    </row>
    <row r="12879" spans="5:8" x14ac:dyDescent="0.2">
      <c r="E12879" s="95"/>
      <c r="F12879" s="95"/>
      <c r="G12879" s="95"/>
      <c r="H12879" s="95"/>
    </row>
    <row r="12880" spans="5:8" x14ac:dyDescent="0.2">
      <c r="E12880" s="95"/>
      <c r="F12880" s="95"/>
      <c r="G12880" s="95"/>
      <c r="H12880" s="95"/>
    </row>
    <row r="12881" spans="5:8" x14ac:dyDescent="0.2">
      <c r="E12881" s="95"/>
      <c r="F12881" s="95"/>
      <c r="G12881" s="95"/>
      <c r="H12881" s="95"/>
    </row>
    <row r="12882" spans="5:8" x14ac:dyDescent="0.2">
      <c r="E12882" s="95"/>
      <c r="F12882" s="95"/>
      <c r="G12882" s="95"/>
      <c r="H12882" s="95"/>
    </row>
    <row r="12883" spans="5:8" x14ac:dyDescent="0.2">
      <c r="E12883" s="95"/>
      <c r="F12883" s="95"/>
      <c r="G12883" s="95"/>
      <c r="H12883" s="95"/>
    </row>
    <row r="12884" spans="5:8" x14ac:dyDescent="0.2">
      <c r="E12884" s="95"/>
      <c r="F12884" s="95"/>
      <c r="G12884" s="95"/>
      <c r="H12884" s="95"/>
    </row>
    <row r="12885" spans="5:8" x14ac:dyDescent="0.2">
      <c r="E12885" s="95"/>
      <c r="F12885" s="95"/>
      <c r="G12885" s="95"/>
      <c r="H12885" s="95"/>
    </row>
    <row r="12886" spans="5:8" x14ac:dyDescent="0.2">
      <c r="E12886" s="95"/>
      <c r="F12886" s="95"/>
      <c r="G12886" s="95"/>
      <c r="H12886" s="95"/>
    </row>
    <row r="12887" spans="5:8" x14ac:dyDescent="0.2">
      <c r="E12887" s="95"/>
      <c r="F12887" s="95"/>
      <c r="G12887" s="95"/>
      <c r="H12887" s="95"/>
    </row>
    <row r="12888" spans="5:8" x14ac:dyDescent="0.2">
      <c r="E12888" s="95"/>
      <c r="F12888" s="95"/>
      <c r="G12888" s="95"/>
      <c r="H12888" s="95"/>
    </row>
    <row r="12889" spans="5:8" x14ac:dyDescent="0.2">
      <c r="E12889" s="95"/>
      <c r="F12889" s="95"/>
      <c r="G12889" s="95"/>
      <c r="H12889" s="95"/>
    </row>
    <row r="12890" spans="5:8" x14ac:dyDescent="0.2">
      <c r="E12890" s="95"/>
      <c r="F12890" s="95"/>
      <c r="G12890" s="95"/>
      <c r="H12890" s="95"/>
    </row>
    <row r="12891" spans="5:8" x14ac:dyDescent="0.2">
      <c r="E12891" s="95"/>
      <c r="F12891" s="95"/>
      <c r="G12891" s="95"/>
      <c r="H12891" s="95"/>
    </row>
    <row r="12892" spans="5:8" x14ac:dyDescent="0.2">
      <c r="E12892" s="95"/>
      <c r="F12892" s="95"/>
      <c r="G12892" s="95"/>
      <c r="H12892" s="95"/>
    </row>
    <row r="12893" spans="5:8" x14ac:dyDescent="0.2">
      <c r="E12893" s="95"/>
      <c r="F12893" s="95"/>
      <c r="G12893" s="95"/>
      <c r="H12893" s="95"/>
    </row>
    <row r="12894" spans="5:8" x14ac:dyDescent="0.2">
      <c r="E12894" s="95"/>
      <c r="F12894" s="95"/>
      <c r="G12894" s="95"/>
      <c r="H12894" s="95"/>
    </row>
    <row r="12895" spans="5:8" x14ac:dyDescent="0.2">
      <c r="E12895" s="95"/>
      <c r="F12895" s="95"/>
      <c r="G12895" s="95"/>
      <c r="H12895" s="95"/>
    </row>
    <row r="12896" spans="5:8" x14ac:dyDescent="0.2">
      <c r="E12896" s="95"/>
      <c r="F12896" s="95"/>
      <c r="G12896" s="95"/>
      <c r="H12896" s="95"/>
    </row>
    <row r="12897" spans="5:8" x14ac:dyDescent="0.2">
      <c r="E12897" s="95"/>
      <c r="F12897" s="95"/>
      <c r="G12897" s="95"/>
      <c r="H12897" s="95"/>
    </row>
    <row r="12898" spans="5:8" x14ac:dyDescent="0.2">
      <c r="E12898" s="95"/>
      <c r="F12898" s="95"/>
      <c r="G12898" s="95"/>
      <c r="H12898" s="95"/>
    </row>
    <row r="12899" spans="5:8" x14ac:dyDescent="0.2">
      <c r="E12899" s="95"/>
      <c r="F12899" s="95"/>
      <c r="G12899" s="95"/>
      <c r="H12899" s="95"/>
    </row>
    <row r="12900" spans="5:8" x14ac:dyDescent="0.2">
      <c r="E12900" s="95"/>
      <c r="F12900" s="95"/>
      <c r="G12900" s="95"/>
      <c r="H12900" s="95"/>
    </row>
    <row r="12901" spans="5:8" x14ac:dyDescent="0.2">
      <c r="E12901" s="95"/>
      <c r="F12901" s="95"/>
      <c r="G12901" s="95"/>
      <c r="H12901" s="95"/>
    </row>
    <row r="12902" spans="5:8" x14ac:dyDescent="0.2">
      <c r="E12902" s="95"/>
      <c r="F12902" s="95"/>
      <c r="G12902" s="95"/>
      <c r="H12902" s="95"/>
    </row>
    <row r="12903" spans="5:8" x14ac:dyDescent="0.2">
      <c r="E12903" s="95"/>
      <c r="F12903" s="95"/>
      <c r="G12903" s="95"/>
      <c r="H12903" s="95"/>
    </row>
    <row r="12904" spans="5:8" x14ac:dyDescent="0.2">
      <c r="E12904" s="95"/>
      <c r="F12904" s="95"/>
      <c r="G12904" s="95"/>
      <c r="H12904" s="95"/>
    </row>
    <row r="12905" spans="5:8" x14ac:dyDescent="0.2">
      <c r="E12905" s="95"/>
      <c r="F12905" s="95"/>
      <c r="G12905" s="95"/>
      <c r="H12905" s="95"/>
    </row>
    <row r="12906" spans="5:8" x14ac:dyDescent="0.2">
      <c r="E12906" s="95"/>
      <c r="F12906" s="95"/>
      <c r="G12906" s="95"/>
      <c r="H12906" s="95"/>
    </row>
    <row r="12907" spans="5:8" x14ac:dyDescent="0.2">
      <c r="E12907" s="95"/>
      <c r="F12907" s="95"/>
      <c r="G12907" s="95"/>
      <c r="H12907" s="95"/>
    </row>
    <row r="12908" spans="5:8" x14ac:dyDescent="0.2">
      <c r="E12908" s="95"/>
      <c r="F12908" s="95"/>
      <c r="G12908" s="95"/>
      <c r="H12908" s="95"/>
    </row>
    <row r="12909" spans="5:8" x14ac:dyDescent="0.2">
      <c r="E12909" s="95"/>
      <c r="F12909" s="95"/>
      <c r="G12909" s="95"/>
      <c r="H12909" s="95"/>
    </row>
    <row r="12910" spans="5:8" x14ac:dyDescent="0.2">
      <c r="E12910" s="95"/>
      <c r="F12910" s="95"/>
      <c r="G12910" s="95"/>
      <c r="H12910" s="95"/>
    </row>
    <row r="12911" spans="5:8" x14ac:dyDescent="0.2">
      <c r="E12911" s="95"/>
      <c r="F12911" s="95"/>
      <c r="G12911" s="95"/>
      <c r="H12911" s="95"/>
    </row>
    <row r="12912" spans="5:8" x14ac:dyDescent="0.2">
      <c r="E12912" s="95"/>
      <c r="F12912" s="95"/>
      <c r="G12912" s="95"/>
      <c r="H12912" s="95"/>
    </row>
    <row r="12913" spans="5:8" x14ac:dyDescent="0.2">
      <c r="E12913" s="95"/>
      <c r="F12913" s="95"/>
      <c r="G12913" s="95"/>
      <c r="H12913" s="95"/>
    </row>
    <row r="12914" spans="5:8" x14ac:dyDescent="0.2">
      <c r="E12914" s="95"/>
      <c r="F12914" s="95"/>
      <c r="G12914" s="95"/>
      <c r="H12914" s="95"/>
    </row>
    <row r="12915" spans="5:8" x14ac:dyDescent="0.2">
      <c r="E12915" s="95"/>
      <c r="F12915" s="95"/>
      <c r="G12915" s="95"/>
      <c r="H12915" s="95"/>
    </row>
    <row r="12916" spans="5:8" x14ac:dyDescent="0.2">
      <c r="E12916" s="95"/>
      <c r="F12916" s="95"/>
      <c r="G12916" s="95"/>
      <c r="H12916" s="95"/>
    </row>
    <row r="12917" spans="5:8" x14ac:dyDescent="0.2">
      <c r="E12917" s="95"/>
      <c r="F12917" s="95"/>
      <c r="G12917" s="95"/>
      <c r="H12917" s="95"/>
    </row>
    <row r="12918" spans="5:8" x14ac:dyDescent="0.2">
      <c r="E12918" s="95"/>
      <c r="F12918" s="95"/>
      <c r="G12918" s="95"/>
      <c r="H12918" s="95"/>
    </row>
    <row r="12919" spans="5:8" x14ac:dyDescent="0.2">
      <c r="E12919" s="95"/>
      <c r="F12919" s="95"/>
      <c r="G12919" s="95"/>
      <c r="H12919" s="95"/>
    </row>
    <row r="12920" spans="5:8" x14ac:dyDescent="0.2">
      <c r="E12920" s="95"/>
      <c r="F12920" s="95"/>
      <c r="G12920" s="95"/>
      <c r="H12920" s="95"/>
    </row>
    <row r="12921" spans="5:8" x14ac:dyDescent="0.2">
      <c r="E12921" s="95"/>
      <c r="F12921" s="95"/>
      <c r="G12921" s="95"/>
      <c r="H12921" s="95"/>
    </row>
    <row r="12922" spans="5:8" x14ac:dyDescent="0.2">
      <c r="E12922" s="95"/>
      <c r="F12922" s="95"/>
      <c r="G12922" s="95"/>
      <c r="H12922" s="95"/>
    </row>
    <row r="12923" spans="5:8" x14ac:dyDescent="0.2">
      <c r="E12923" s="95"/>
      <c r="F12923" s="95"/>
      <c r="G12923" s="95"/>
      <c r="H12923" s="95"/>
    </row>
    <row r="12924" spans="5:8" x14ac:dyDescent="0.2">
      <c r="E12924" s="95"/>
      <c r="F12924" s="95"/>
      <c r="G12924" s="95"/>
      <c r="H12924" s="95"/>
    </row>
    <row r="12925" spans="5:8" x14ac:dyDescent="0.2">
      <c r="E12925" s="95"/>
      <c r="F12925" s="95"/>
      <c r="G12925" s="95"/>
      <c r="H12925" s="95"/>
    </row>
    <row r="12926" spans="5:8" x14ac:dyDescent="0.2">
      <c r="E12926" s="95"/>
      <c r="F12926" s="95"/>
      <c r="G12926" s="95"/>
      <c r="H12926" s="95"/>
    </row>
    <row r="12927" spans="5:8" x14ac:dyDescent="0.2">
      <c r="E12927" s="95"/>
      <c r="F12927" s="95"/>
      <c r="G12927" s="95"/>
      <c r="H12927" s="95"/>
    </row>
    <row r="12928" spans="5:8" x14ac:dyDescent="0.2">
      <c r="E12928" s="95"/>
      <c r="F12928" s="95"/>
      <c r="G12928" s="95"/>
      <c r="H12928" s="95"/>
    </row>
    <row r="12929" spans="5:8" x14ac:dyDescent="0.2">
      <c r="E12929" s="95"/>
      <c r="F12929" s="95"/>
      <c r="G12929" s="95"/>
      <c r="H12929" s="95"/>
    </row>
    <row r="12930" spans="5:8" x14ac:dyDescent="0.2">
      <c r="E12930" s="95"/>
      <c r="F12930" s="95"/>
      <c r="G12930" s="95"/>
      <c r="H12930" s="95"/>
    </row>
    <row r="12931" spans="5:8" x14ac:dyDescent="0.2">
      <c r="E12931" s="95"/>
      <c r="F12931" s="95"/>
      <c r="G12931" s="95"/>
      <c r="H12931" s="95"/>
    </row>
    <row r="12932" spans="5:8" x14ac:dyDescent="0.2">
      <c r="E12932" s="95"/>
      <c r="F12932" s="95"/>
      <c r="G12932" s="95"/>
      <c r="H12932" s="95"/>
    </row>
    <row r="12933" spans="5:8" x14ac:dyDescent="0.2">
      <c r="E12933" s="95"/>
      <c r="F12933" s="95"/>
      <c r="G12933" s="95"/>
      <c r="H12933" s="95"/>
    </row>
    <row r="12934" spans="5:8" x14ac:dyDescent="0.2">
      <c r="E12934" s="95"/>
      <c r="F12934" s="95"/>
      <c r="G12934" s="95"/>
      <c r="H12934" s="95"/>
    </row>
    <row r="12935" spans="5:8" x14ac:dyDescent="0.2">
      <c r="E12935" s="95"/>
      <c r="F12935" s="95"/>
      <c r="G12935" s="95"/>
      <c r="H12935" s="95"/>
    </row>
    <row r="12936" spans="5:8" x14ac:dyDescent="0.2">
      <c r="E12936" s="95"/>
      <c r="F12936" s="95"/>
      <c r="G12936" s="95"/>
      <c r="H12936" s="95"/>
    </row>
    <row r="12937" spans="5:8" x14ac:dyDescent="0.2">
      <c r="E12937" s="95"/>
      <c r="F12937" s="95"/>
      <c r="G12937" s="95"/>
      <c r="H12937" s="95"/>
    </row>
    <row r="12938" spans="5:8" x14ac:dyDescent="0.2">
      <c r="E12938" s="95"/>
      <c r="F12938" s="95"/>
      <c r="G12938" s="95"/>
      <c r="H12938" s="95"/>
    </row>
    <row r="12939" spans="5:8" x14ac:dyDescent="0.2">
      <c r="E12939" s="95"/>
      <c r="F12939" s="95"/>
      <c r="G12939" s="95"/>
      <c r="H12939" s="95"/>
    </row>
    <row r="12940" spans="5:8" x14ac:dyDescent="0.2">
      <c r="E12940" s="95"/>
      <c r="F12940" s="95"/>
      <c r="G12940" s="95"/>
      <c r="H12940" s="95"/>
    </row>
    <row r="12941" spans="5:8" x14ac:dyDescent="0.2">
      <c r="E12941" s="95"/>
      <c r="F12941" s="95"/>
      <c r="G12941" s="95"/>
      <c r="H12941" s="95"/>
    </row>
    <row r="12942" spans="5:8" x14ac:dyDescent="0.2">
      <c r="E12942" s="95"/>
      <c r="F12942" s="95"/>
      <c r="G12942" s="95"/>
      <c r="H12942" s="95"/>
    </row>
    <row r="12943" spans="5:8" x14ac:dyDescent="0.2">
      <c r="E12943" s="95"/>
      <c r="F12943" s="95"/>
      <c r="G12943" s="95"/>
      <c r="H12943" s="95"/>
    </row>
    <row r="12944" spans="5:8" x14ac:dyDescent="0.2">
      <c r="E12944" s="95"/>
      <c r="F12944" s="95"/>
      <c r="G12944" s="95"/>
      <c r="H12944" s="95"/>
    </row>
    <row r="12945" spans="5:8" x14ac:dyDescent="0.2">
      <c r="E12945" s="95"/>
      <c r="F12945" s="95"/>
      <c r="G12945" s="95"/>
      <c r="H12945" s="95"/>
    </row>
    <row r="12946" spans="5:8" x14ac:dyDescent="0.2">
      <c r="E12946" s="95"/>
      <c r="F12946" s="95"/>
      <c r="G12946" s="95"/>
      <c r="H12946" s="95"/>
    </row>
    <row r="12947" spans="5:8" x14ac:dyDescent="0.2">
      <c r="E12947" s="95"/>
      <c r="F12947" s="95"/>
      <c r="G12947" s="95"/>
      <c r="H12947" s="95"/>
    </row>
    <row r="12948" spans="5:8" x14ac:dyDescent="0.2">
      <c r="E12948" s="95"/>
      <c r="F12948" s="95"/>
      <c r="G12948" s="95"/>
      <c r="H12948" s="95"/>
    </row>
    <row r="12949" spans="5:8" x14ac:dyDescent="0.2">
      <c r="E12949" s="95"/>
      <c r="F12949" s="95"/>
      <c r="G12949" s="95"/>
      <c r="H12949" s="95"/>
    </row>
    <row r="12950" spans="5:8" x14ac:dyDescent="0.2">
      <c r="E12950" s="95"/>
      <c r="F12950" s="95"/>
      <c r="G12950" s="95"/>
      <c r="H12950" s="95"/>
    </row>
    <row r="12951" spans="5:8" x14ac:dyDescent="0.2">
      <c r="E12951" s="95"/>
      <c r="F12951" s="95"/>
      <c r="G12951" s="95"/>
      <c r="H12951" s="95"/>
    </row>
    <row r="12952" spans="5:8" x14ac:dyDescent="0.2">
      <c r="E12952" s="95"/>
      <c r="F12952" s="95"/>
      <c r="G12952" s="95"/>
      <c r="H12952" s="95"/>
    </row>
    <row r="12953" spans="5:8" x14ac:dyDescent="0.2">
      <c r="E12953" s="95"/>
      <c r="F12953" s="95"/>
      <c r="G12953" s="95"/>
      <c r="H12953" s="95"/>
    </row>
    <row r="12954" spans="5:8" x14ac:dyDescent="0.2">
      <c r="E12954" s="95"/>
      <c r="F12954" s="95"/>
      <c r="G12954" s="95"/>
      <c r="H12954" s="95"/>
    </row>
    <row r="12955" spans="5:8" x14ac:dyDescent="0.2">
      <c r="E12955" s="95"/>
      <c r="F12955" s="95"/>
      <c r="G12955" s="95"/>
      <c r="H12955" s="95"/>
    </row>
    <row r="12956" spans="5:8" x14ac:dyDescent="0.2">
      <c r="E12956" s="95"/>
      <c r="F12956" s="95"/>
      <c r="G12956" s="95"/>
      <c r="H12956" s="95"/>
    </row>
    <row r="12957" spans="5:8" x14ac:dyDescent="0.2">
      <c r="E12957" s="95"/>
      <c r="F12957" s="95"/>
      <c r="G12957" s="95"/>
      <c r="H12957" s="95"/>
    </row>
    <row r="12958" spans="5:8" x14ac:dyDescent="0.2">
      <c r="E12958" s="95"/>
      <c r="F12958" s="95"/>
      <c r="G12958" s="95"/>
      <c r="H12958" s="95"/>
    </row>
    <row r="12959" spans="5:8" x14ac:dyDescent="0.2">
      <c r="E12959" s="95"/>
      <c r="F12959" s="95"/>
      <c r="G12959" s="95"/>
      <c r="H12959" s="95"/>
    </row>
    <row r="12960" spans="5:8" x14ac:dyDescent="0.2">
      <c r="E12960" s="95"/>
      <c r="F12960" s="95"/>
      <c r="G12960" s="95"/>
      <c r="H12960" s="95"/>
    </row>
    <row r="12961" spans="5:8" x14ac:dyDescent="0.2">
      <c r="E12961" s="95"/>
      <c r="F12961" s="95"/>
      <c r="G12961" s="95"/>
      <c r="H12961" s="95"/>
    </row>
    <row r="12962" spans="5:8" x14ac:dyDescent="0.2">
      <c r="E12962" s="95"/>
      <c r="F12962" s="95"/>
      <c r="G12962" s="95"/>
      <c r="H12962" s="95"/>
    </row>
    <row r="12963" spans="5:8" x14ac:dyDescent="0.2">
      <c r="E12963" s="95"/>
      <c r="F12963" s="95"/>
      <c r="G12963" s="95"/>
      <c r="H12963" s="95"/>
    </row>
    <row r="12964" spans="5:8" x14ac:dyDescent="0.2">
      <c r="E12964" s="95"/>
      <c r="F12964" s="95"/>
      <c r="G12964" s="95"/>
      <c r="H12964" s="95"/>
    </row>
    <row r="12965" spans="5:8" x14ac:dyDescent="0.2">
      <c r="E12965" s="95"/>
      <c r="F12965" s="95"/>
      <c r="G12965" s="95"/>
      <c r="H12965" s="95"/>
    </row>
    <row r="12966" spans="5:8" x14ac:dyDescent="0.2">
      <c r="E12966" s="95"/>
      <c r="F12966" s="95"/>
      <c r="G12966" s="95"/>
      <c r="H12966" s="95"/>
    </row>
    <row r="12967" spans="5:8" x14ac:dyDescent="0.2">
      <c r="E12967" s="95"/>
      <c r="F12967" s="95"/>
      <c r="G12967" s="95"/>
      <c r="H12967" s="95"/>
    </row>
    <row r="12968" spans="5:8" x14ac:dyDescent="0.2">
      <c r="E12968" s="95"/>
      <c r="F12968" s="95"/>
      <c r="G12968" s="95"/>
      <c r="H12968" s="95"/>
    </row>
    <row r="12969" spans="5:8" x14ac:dyDescent="0.2">
      <c r="E12969" s="95"/>
      <c r="F12969" s="95"/>
      <c r="G12969" s="95"/>
      <c r="H12969" s="95"/>
    </row>
    <row r="12970" spans="5:8" x14ac:dyDescent="0.2">
      <c r="E12970" s="95"/>
      <c r="F12970" s="95"/>
      <c r="G12970" s="95"/>
      <c r="H12970" s="95"/>
    </row>
    <row r="12971" spans="5:8" x14ac:dyDescent="0.2">
      <c r="E12971" s="95"/>
      <c r="F12971" s="95"/>
      <c r="G12971" s="95"/>
      <c r="H12971" s="95"/>
    </row>
    <row r="12972" spans="5:8" x14ac:dyDescent="0.2">
      <c r="E12972" s="95"/>
      <c r="F12972" s="95"/>
      <c r="G12972" s="95"/>
      <c r="H12972" s="95"/>
    </row>
    <row r="12973" spans="5:8" x14ac:dyDescent="0.2">
      <c r="E12973" s="95"/>
      <c r="F12973" s="95"/>
      <c r="G12973" s="95"/>
      <c r="H12973" s="95"/>
    </row>
    <row r="12974" spans="5:8" x14ac:dyDescent="0.2">
      <c r="E12974" s="95"/>
      <c r="F12974" s="95"/>
      <c r="G12974" s="95"/>
      <c r="H12974" s="95"/>
    </row>
    <row r="12975" spans="5:8" x14ac:dyDescent="0.2">
      <c r="E12975" s="95"/>
      <c r="F12975" s="95"/>
      <c r="G12975" s="95"/>
      <c r="H12975" s="95"/>
    </row>
    <row r="12976" spans="5:8" x14ac:dyDescent="0.2">
      <c r="E12976" s="95"/>
      <c r="F12976" s="95"/>
      <c r="G12976" s="95"/>
      <c r="H12976" s="95"/>
    </row>
    <row r="12977" spans="5:8" x14ac:dyDescent="0.2">
      <c r="E12977" s="95"/>
      <c r="F12977" s="95"/>
      <c r="G12977" s="95"/>
      <c r="H12977" s="95"/>
    </row>
    <row r="12978" spans="5:8" x14ac:dyDescent="0.2">
      <c r="E12978" s="95"/>
      <c r="F12978" s="95"/>
      <c r="G12978" s="95"/>
      <c r="H12978" s="95"/>
    </row>
    <row r="12979" spans="5:8" x14ac:dyDescent="0.2">
      <c r="E12979" s="95"/>
      <c r="F12979" s="95"/>
      <c r="G12979" s="95"/>
      <c r="H12979" s="95"/>
    </row>
    <row r="12980" spans="5:8" x14ac:dyDescent="0.2">
      <c r="E12980" s="95"/>
      <c r="F12980" s="95"/>
      <c r="G12980" s="95"/>
      <c r="H12980" s="95"/>
    </row>
    <row r="12981" spans="5:8" x14ac:dyDescent="0.2">
      <c r="E12981" s="95"/>
      <c r="F12981" s="95"/>
      <c r="G12981" s="95"/>
      <c r="H12981" s="95"/>
    </row>
    <row r="12982" spans="5:8" x14ac:dyDescent="0.2">
      <c r="E12982" s="95"/>
      <c r="F12982" s="95"/>
      <c r="G12982" s="95"/>
      <c r="H12982" s="95"/>
    </row>
    <row r="12983" spans="5:8" x14ac:dyDescent="0.2">
      <c r="E12983" s="95"/>
      <c r="F12983" s="95"/>
      <c r="G12983" s="95"/>
      <c r="H12983" s="95"/>
    </row>
    <row r="12984" spans="5:8" x14ac:dyDescent="0.2">
      <c r="E12984" s="95"/>
      <c r="F12984" s="95"/>
      <c r="G12984" s="95"/>
      <c r="H12984" s="95"/>
    </row>
    <row r="12985" spans="5:8" x14ac:dyDescent="0.2">
      <c r="E12985" s="95"/>
      <c r="F12985" s="95"/>
      <c r="G12985" s="95"/>
      <c r="H12985" s="95"/>
    </row>
    <row r="12986" spans="5:8" x14ac:dyDescent="0.2">
      <c r="E12986" s="95"/>
      <c r="F12986" s="95"/>
      <c r="G12986" s="95"/>
      <c r="H12986" s="95"/>
    </row>
    <row r="12987" spans="5:8" x14ac:dyDescent="0.2">
      <c r="E12987" s="95"/>
      <c r="F12987" s="95"/>
      <c r="G12987" s="95"/>
      <c r="H12987" s="95"/>
    </row>
    <row r="12988" spans="5:8" x14ac:dyDescent="0.2">
      <c r="E12988" s="95"/>
      <c r="F12988" s="95"/>
      <c r="G12988" s="95"/>
      <c r="H12988" s="95"/>
    </row>
    <row r="12989" spans="5:8" x14ac:dyDescent="0.2">
      <c r="E12989" s="95"/>
      <c r="F12989" s="95"/>
      <c r="G12989" s="95"/>
      <c r="H12989" s="95"/>
    </row>
    <row r="12990" spans="5:8" x14ac:dyDescent="0.2">
      <c r="E12990" s="95"/>
      <c r="F12990" s="95"/>
      <c r="G12990" s="95"/>
      <c r="H12990" s="95"/>
    </row>
    <row r="12991" spans="5:8" x14ac:dyDescent="0.2">
      <c r="E12991" s="95"/>
      <c r="F12991" s="95"/>
      <c r="G12991" s="95"/>
      <c r="H12991" s="95"/>
    </row>
    <row r="12992" spans="5:8" x14ac:dyDescent="0.2">
      <c r="E12992" s="95"/>
      <c r="F12992" s="95"/>
      <c r="G12992" s="95"/>
      <c r="H12992" s="95"/>
    </row>
    <row r="12993" spans="5:8" x14ac:dyDescent="0.2">
      <c r="E12993" s="95"/>
      <c r="F12993" s="95"/>
      <c r="G12993" s="95"/>
      <c r="H12993" s="95"/>
    </row>
    <row r="12994" spans="5:8" x14ac:dyDescent="0.2">
      <c r="E12994" s="95"/>
      <c r="F12994" s="95"/>
      <c r="G12994" s="95"/>
      <c r="H12994" s="95"/>
    </row>
    <row r="12995" spans="5:8" x14ac:dyDescent="0.2">
      <c r="E12995" s="95"/>
      <c r="F12995" s="95"/>
      <c r="G12995" s="95"/>
      <c r="H12995" s="95"/>
    </row>
    <row r="12996" spans="5:8" x14ac:dyDescent="0.2">
      <c r="E12996" s="95"/>
      <c r="F12996" s="95"/>
      <c r="G12996" s="95"/>
      <c r="H12996" s="95"/>
    </row>
    <row r="12997" spans="5:8" x14ac:dyDescent="0.2">
      <c r="E12997" s="95"/>
      <c r="F12997" s="95"/>
      <c r="G12997" s="95"/>
      <c r="H12997" s="95"/>
    </row>
    <row r="12998" spans="5:8" x14ac:dyDescent="0.2">
      <c r="E12998" s="95"/>
      <c r="F12998" s="95"/>
      <c r="G12998" s="95"/>
      <c r="H12998" s="95"/>
    </row>
    <row r="12999" spans="5:8" x14ac:dyDescent="0.2">
      <c r="E12999" s="95"/>
      <c r="F12999" s="95"/>
      <c r="G12999" s="95"/>
      <c r="H12999" s="95"/>
    </row>
    <row r="13000" spans="5:8" x14ac:dyDescent="0.2">
      <c r="E13000" s="95"/>
      <c r="F13000" s="95"/>
      <c r="G13000" s="95"/>
      <c r="H13000" s="95"/>
    </row>
    <row r="13001" spans="5:8" x14ac:dyDescent="0.2">
      <c r="E13001" s="95"/>
      <c r="F13001" s="95"/>
      <c r="G13001" s="95"/>
      <c r="H13001" s="95"/>
    </row>
    <row r="13002" spans="5:8" x14ac:dyDescent="0.2">
      <c r="E13002" s="95"/>
      <c r="F13002" s="95"/>
      <c r="G13002" s="95"/>
      <c r="H13002" s="95"/>
    </row>
    <row r="13003" spans="5:8" x14ac:dyDescent="0.2">
      <c r="E13003" s="95"/>
      <c r="F13003" s="95"/>
      <c r="G13003" s="95"/>
      <c r="H13003" s="95"/>
    </row>
    <row r="13004" spans="5:8" x14ac:dyDescent="0.2">
      <c r="E13004" s="95"/>
      <c r="F13004" s="95"/>
      <c r="G13004" s="95"/>
      <c r="H13004" s="95"/>
    </row>
    <row r="13005" spans="5:8" x14ac:dyDescent="0.2">
      <c r="E13005" s="95"/>
      <c r="F13005" s="95"/>
      <c r="G13005" s="95"/>
      <c r="H13005" s="95"/>
    </row>
    <row r="13006" spans="5:8" x14ac:dyDescent="0.2">
      <c r="E13006" s="95"/>
      <c r="F13006" s="95"/>
      <c r="G13006" s="95"/>
      <c r="H13006" s="95"/>
    </row>
    <row r="13007" spans="5:8" x14ac:dyDescent="0.2">
      <c r="E13007" s="95"/>
      <c r="F13007" s="95"/>
      <c r="G13007" s="95"/>
      <c r="H13007" s="95"/>
    </row>
    <row r="13008" spans="5:8" x14ac:dyDescent="0.2">
      <c r="E13008" s="95"/>
      <c r="F13008" s="95"/>
      <c r="G13008" s="95"/>
      <c r="H13008" s="95"/>
    </row>
    <row r="13009" spans="5:8" x14ac:dyDescent="0.2">
      <c r="E13009" s="95"/>
      <c r="F13009" s="95"/>
      <c r="G13009" s="95"/>
      <c r="H13009" s="95"/>
    </row>
    <row r="13010" spans="5:8" x14ac:dyDescent="0.2">
      <c r="E13010" s="95"/>
      <c r="F13010" s="95"/>
      <c r="G13010" s="95"/>
      <c r="H13010" s="95"/>
    </row>
    <row r="13011" spans="5:8" x14ac:dyDescent="0.2">
      <c r="E13011" s="95"/>
      <c r="F13011" s="95"/>
      <c r="G13011" s="95"/>
      <c r="H13011" s="95"/>
    </row>
    <row r="13012" spans="5:8" x14ac:dyDescent="0.2">
      <c r="E13012" s="95"/>
      <c r="F13012" s="95"/>
      <c r="G13012" s="95"/>
      <c r="H13012" s="95"/>
    </row>
    <row r="13013" spans="5:8" x14ac:dyDescent="0.2">
      <c r="E13013" s="95"/>
      <c r="F13013" s="95"/>
      <c r="G13013" s="95"/>
      <c r="H13013" s="95"/>
    </row>
    <row r="13014" spans="5:8" x14ac:dyDescent="0.2">
      <c r="E13014" s="95"/>
      <c r="F13014" s="95"/>
      <c r="G13014" s="95"/>
      <c r="H13014" s="95"/>
    </row>
    <row r="13015" spans="5:8" x14ac:dyDescent="0.2">
      <c r="E13015" s="95"/>
      <c r="F13015" s="95"/>
      <c r="G13015" s="95"/>
      <c r="H13015" s="95"/>
    </row>
    <row r="13016" spans="5:8" x14ac:dyDescent="0.2">
      <c r="E13016" s="95"/>
      <c r="F13016" s="95"/>
      <c r="G13016" s="95"/>
      <c r="H13016" s="95"/>
    </row>
    <row r="13017" spans="5:8" x14ac:dyDescent="0.2">
      <c r="E13017" s="95"/>
      <c r="F13017" s="95"/>
      <c r="G13017" s="95"/>
      <c r="H13017" s="95"/>
    </row>
    <row r="13018" spans="5:8" x14ac:dyDescent="0.2">
      <c r="E13018" s="95"/>
      <c r="F13018" s="95"/>
      <c r="G13018" s="95"/>
      <c r="H13018" s="95"/>
    </row>
    <row r="13019" spans="5:8" x14ac:dyDescent="0.2">
      <c r="E13019" s="95"/>
      <c r="F13019" s="95"/>
      <c r="G13019" s="95"/>
      <c r="H13019" s="95"/>
    </row>
    <row r="13020" spans="5:8" x14ac:dyDescent="0.2">
      <c r="E13020" s="95"/>
      <c r="F13020" s="95"/>
      <c r="G13020" s="95"/>
      <c r="H13020" s="95"/>
    </row>
    <row r="13021" spans="5:8" x14ac:dyDescent="0.2">
      <c r="E13021" s="95"/>
      <c r="F13021" s="95"/>
      <c r="G13021" s="95"/>
      <c r="H13021" s="95"/>
    </row>
    <row r="13022" spans="5:8" x14ac:dyDescent="0.2">
      <c r="E13022" s="95"/>
      <c r="F13022" s="95"/>
      <c r="G13022" s="95"/>
      <c r="H13022" s="95"/>
    </row>
    <row r="13023" spans="5:8" x14ac:dyDescent="0.2">
      <c r="E13023" s="95"/>
      <c r="F13023" s="95"/>
      <c r="G13023" s="95"/>
      <c r="H13023" s="95"/>
    </row>
    <row r="13024" spans="5:8" x14ac:dyDescent="0.2">
      <c r="E13024" s="95"/>
      <c r="F13024" s="95"/>
      <c r="G13024" s="95"/>
      <c r="H13024" s="95"/>
    </row>
    <row r="13025" spans="5:8" x14ac:dyDescent="0.2">
      <c r="E13025" s="95"/>
      <c r="F13025" s="95"/>
      <c r="G13025" s="95"/>
      <c r="H13025" s="95"/>
    </row>
    <row r="13026" spans="5:8" x14ac:dyDescent="0.2">
      <c r="E13026" s="95"/>
      <c r="F13026" s="95"/>
      <c r="G13026" s="95"/>
      <c r="H13026" s="95"/>
    </row>
    <row r="13027" spans="5:8" x14ac:dyDescent="0.2">
      <c r="E13027" s="95"/>
      <c r="F13027" s="95"/>
      <c r="G13027" s="95"/>
      <c r="H13027" s="95"/>
    </row>
    <row r="13028" spans="5:8" x14ac:dyDescent="0.2">
      <c r="E13028" s="95"/>
      <c r="F13028" s="95"/>
      <c r="G13028" s="95"/>
      <c r="H13028" s="95"/>
    </row>
    <row r="13029" spans="5:8" x14ac:dyDescent="0.2">
      <c r="E13029" s="95"/>
      <c r="F13029" s="95"/>
      <c r="G13029" s="95"/>
      <c r="H13029" s="95"/>
    </row>
    <row r="13030" spans="5:8" x14ac:dyDescent="0.2">
      <c r="E13030" s="95"/>
      <c r="F13030" s="95"/>
      <c r="G13030" s="95"/>
      <c r="H13030" s="95"/>
    </row>
    <row r="13031" spans="5:8" x14ac:dyDescent="0.2">
      <c r="E13031" s="95"/>
      <c r="F13031" s="95"/>
      <c r="G13031" s="95"/>
      <c r="H13031" s="95"/>
    </row>
    <row r="13032" spans="5:8" x14ac:dyDescent="0.2">
      <c r="E13032" s="95"/>
      <c r="F13032" s="95"/>
      <c r="G13032" s="95"/>
      <c r="H13032" s="95"/>
    </row>
    <row r="13033" spans="5:8" x14ac:dyDescent="0.2">
      <c r="E13033" s="95"/>
      <c r="F13033" s="95"/>
      <c r="G13033" s="95"/>
      <c r="H13033" s="95"/>
    </row>
    <row r="13034" spans="5:8" x14ac:dyDescent="0.2">
      <c r="E13034" s="95"/>
      <c r="F13034" s="95"/>
      <c r="G13034" s="95"/>
      <c r="H13034" s="95"/>
    </row>
    <row r="13035" spans="5:8" x14ac:dyDescent="0.2">
      <c r="E13035" s="95"/>
      <c r="F13035" s="95"/>
      <c r="G13035" s="95"/>
      <c r="H13035" s="95"/>
    </row>
    <row r="13036" spans="5:8" x14ac:dyDescent="0.2">
      <c r="E13036" s="95"/>
      <c r="F13036" s="95"/>
      <c r="G13036" s="95"/>
      <c r="H13036" s="95"/>
    </row>
    <row r="13037" spans="5:8" x14ac:dyDescent="0.2">
      <c r="E13037" s="95"/>
      <c r="F13037" s="95"/>
      <c r="G13037" s="95"/>
      <c r="H13037" s="95"/>
    </row>
    <row r="13038" spans="5:8" x14ac:dyDescent="0.2">
      <c r="E13038" s="95"/>
      <c r="F13038" s="95"/>
      <c r="G13038" s="95"/>
      <c r="H13038" s="95"/>
    </row>
    <row r="13039" spans="5:8" x14ac:dyDescent="0.2">
      <c r="E13039" s="95"/>
      <c r="F13039" s="95"/>
      <c r="G13039" s="95"/>
      <c r="H13039" s="95"/>
    </row>
    <row r="13040" spans="5:8" x14ac:dyDescent="0.2">
      <c r="E13040" s="95"/>
      <c r="F13040" s="95"/>
      <c r="G13040" s="95"/>
      <c r="H13040" s="95"/>
    </row>
    <row r="13041" spans="5:8" x14ac:dyDescent="0.2">
      <c r="E13041" s="95"/>
      <c r="F13041" s="95"/>
      <c r="G13041" s="95"/>
      <c r="H13041" s="95"/>
    </row>
    <row r="13042" spans="5:8" x14ac:dyDescent="0.2">
      <c r="E13042" s="95"/>
      <c r="F13042" s="95"/>
      <c r="G13042" s="95"/>
      <c r="H13042" s="95"/>
    </row>
    <row r="13043" spans="5:8" x14ac:dyDescent="0.2">
      <c r="E13043" s="95"/>
      <c r="F13043" s="95"/>
      <c r="G13043" s="95"/>
      <c r="H13043" s="95"/>
    </row>
    <row r="13044" spans="5:8" x14ac:dyDescent="0.2">
      <c r="E13044" s="95"/>
      <c r="F13044" s="95"/>
      <c r="G13044" s="95"/>
      <c r="H13044" s="95"/>
    </row>
    <row r="13045" spans="5:8" x14ac:dyDescent="0.2">
      <c r="E13045" s="95"/>
      <c r="F13045" s="95"/>
      <c r="G13045" s="95"/>
      <c r="H13045" s="95"/>
    </row>
    <row r="13046" spans="5:8" x14ac:dyDescent="0.2">
      <c r="E13046" s="95"/>
      <c r="F13046" s="95"/>
      <c r="G13046" s="95"/>
      <c r="H13046" s="95"/>
    </row>
    <row r="13047" spans="5:8" x14ac:dyDescent="0.2">
      <c r="E13047" s="95"/>
      <c r="F13047" s="95"/>
      <c r="G13047" s="95"/>
      <c r="H13047" s="95"/>
    </row>
    <row r="13048" spans="5:8" x14ac:dyDescent="0.2">
      <c r="E13048" s="95"/>
      <c r="F13048" s="95"/>
      <c r="G13048" s="95"/>
      <c r="H13048" s="95"/>
    </row>
    <row r="13049" spans="5:8" x14ac:dyDescent="0.2">
      <c r="E13049" s="95"/>
      <c r="F13049" s="95"/>
      <c r="G13049" s="95"/>
      <c r="H13049" s="95"/>
    </row>
    <row r="13050" spans="5:8" x14ac:dyDescent="0.2">
      <c r="E13050" s="95"/>
      <c r="F13050" s="95"/>
      <c r="G13050" s="95"/>
      <c r="H13050" s="95"/>
    </row>
    <row r="13051" spans="5:8" x14ac:dyDescent="0.2">
      <c r="E13051" s="95"/>
      <c r="F13051" s="95"/>
      <c r="G13051" s="95"/>
      <c r="H13051" s="95"/>
    </row>
    <row r="13052" spans="5:8" x14ac:dyDescent="0.2">
      <c r="E13052" s="95"/>
      <c r="F13052" s="95"/>
      <c r="G13052" s="95"/>
      <c r="H13052" s="95"/>
    </row>
    <row r="13053" spans="5:8" x14ac:dyDescent="0.2">
      <c r="E13053" s="95"/>
      <c r="F13053" s="95"/>
      <c r="G13053" s="95"/>
      <c r="H13053" s="95"/>
    </row>
    <row r="13054" spans="5:8" x14ac:dyDescent="0.2">
      <c r="E13054" s="95"/>
      <c r="F13054" s="95"/>
      <c r="G13054" s="95"/>
      <c r="H13054" s="95"/>
    </row>
    <row r="13055" spans="5:8" x14ac:dyDescent="0.2">
      <c r="E13055" s="95"/>
      <c r="F13055" s="95"/>
      <c r="G13055" s="95"/>
      <c r="H13055" s="95"/>
    </row>
    <row r="13056" spans="5:8" x14ac:dyDescent="0.2">
      <c r="E13056" s="95"/>
      <c r="F13056" s="95"/>
      <c r="G13056" s="95"/>
      <c r="H13056" s="95"/>
    </row>
    <row r="13057" spans="5:8" x14ac:dyDescent="0.2">
      <c r="E13057" s="95"/>
      <c r="F13057" s="95"/>
      <c r="G13057" s="95"/>
      <c r="H13057" s="95"/>
    </row>
    <row r="13058" spans="5:8" x14ac:dyDescent="0.2">
      <c r="E13058" s="95"/>
      <c r="F13058" s="95"/>
      <c r="G13058" s="95"/>
      <c r="H13058" s="95"/>
    </row>
    <row r="13059" spans="5:8" x14ac:dyDescent="0.2">
      <c r="E13059" s="95"/>
      <c r="F13059" s="95"/>
      <c r="G13059" s="95"/>
      <c r="H13059" s="95"/>
    </row>
    <row r="13060" spans="5:8" x14ac:dyDescent="0.2">
      <c r="E13060" s="95"/>
      <c r="F13060" s="95"/>
      <c r="G13060" s="95"/>
      <c r="H13060" s="95"/>
    </row>
    <row r="13061" spans="5:8" x14ac:dyDescent="0.2">
      <c r="E13061" s="95"/>
      <c r="F13061" s="95"/>
      <c r="G13061" s="95"/>
      <c r="H13061" s="95"/>
    </row>
    <row r="13062" spans="5:8" x14ac:dyDescent="0.2">
      <c r="E13062" s="95"/>
      <c r="F13062" s="95"/>
      <c r="G13062" s="95"/>
      <c r="H13062" s="95"/>
    </row>
    <row r="13063" spans="5:8" x14ac:dyDescent="0.2">
      <c r="E13063" s="95"/>
      <c r="F13063" s="95"/>
      <c r="G13063" s="95"/>
      <c r="H13063" s="95"/>
    </row>
    <row r="13064" spans="5:8" x14ac:dyDescent="0.2">
      <c r="E13064" s="95"/>
      <c r="F13064" s="95"/>
      <c r="G13064" s="95"/>
      <c r="H13064" s="95"/>
    </row>
    <row r="13065" spans="5:8" x14ac:dyDescent="0.2">
      <c r="E13065" s="95"/>
      <c r="F13065" s="95"/>
      <c r="G13065" s="95"/>
      <c r="H13065" s="95"/>
    </row>
    <row r="13066" spans="5:8" x14ac:dyDescent="0.2">
      <c r="E13066" s="95"/>
      <c r="F13066" s="95"/>
      <c r="G13066" s="95"/>
      <c r="H13066" s="95"/>
    </row>
    <row r="13067" spans="5:8" x14ac:dyDescent="0.2">
      <c r="E13067" s="95"/>
      <c r="F13067" s="95"/>
      <c r="G13067" s="95"/>
      <c r="H13067" s="95"/>
    </row>
    <row r="13068" spans="5:8" x14ac:dyDescent="0.2">
      <c r="E13068" s="95"/>
      <c r="F13068" s="95"/>
      <c r="G13068" s="95"/>
      <c r="H13068" s="95"/>
    </row>
    <row r="13069" spans="5:8" x14ac:dyDescent="0.2">
      <c r="E13069" s="95"/>
      <c r="F13069" s="95"/>
      <c r="G13069" s="95"/>
      <c r="H13069" s="95"/>
    </row>
    <row r="13070" spans="5:8" x14ac:dyDescent="0.2">
      <c r="E13070" s="95"/>
      <c r="F13070" s="95"/>
      <c r="G13070" s="95"/>
      <c r="H13070" s="95"/>
    </row>
    <row r="13071" spans="5:8" x14ac:dyDescent="0.2">
      <c r="E13071" s="95"/>
      <c r="F13071" s="95"/>
      <c r="G13071" s="95"/>
      <c r="H13071" s="95"/>
    </row>
    <row r="13072" spans="5:8" x14ac:dyDescent="0.2">
      <c r="E13072" s="95"/>
      <c r="F13072" s="95"/>
      <c r="G13072" s="95"/>
      <c r="H13072" s="95"/>
    </row>
    <row r="13073" spans="5:8" x14ac:dyDescent="0.2">
      <c r="E13073" s="95"/>
      <c r="F13073" s="95"/>
      <c r="G13073" s="95"/>
      <c r="H13073" s="95"/>
    </row>
    <row r="13074" spans="5:8" x14ac:dyDescent="0.2">
      <c r="E13074" s="95"/>
      <c r="F13074" s="95"/>
      <c r="G13074" s="95"/>
      <c r="H13074" s="95"/>
    </row>
    <row r="13075" spans="5:8" x14ac:dyDescent="0.2">
      <c r="E13075" s="95"/>
      <c r="F13075" s="95"/>
      <c r="G13075" s="95"/>
      <c r="H13075" s="95"/>
    </row>
    <row r="13076" spans="5:8" x14ac:dyDescent="0.2">
      <c r="E13076" s="95"/>
      <c r="F13076" s="95"/>
      <c r="G13076" s="95"/>
      <c r="H13076" s="95"/>
    </row>
    <row r="13077" spans="5:8" x14ac:dyDescent="0.2">
      <c r="E13077" s="95"/>
      <c r="F13077" s="95"/>
      <c r="G13077" s="95"/>
      <c r="H13077" s="95"/>
    </row>
    <row r="13078" spans="5:8" x14ac:dyDescent="0.2">
      <c r="E13078" s="95"/>
      <c r="F13078" s="95"/>
      <c r="G13078" s="95"/>
      <c r="H13078" s="95"/>
    </row>
    <row r="13079" spans="5:8" x14ac:dyDescent="0.2">
      <c r="E13079" s="95"/>
      <c r="F13079" s="95"/>
      <c r="G13079" s="95"/>
      <c r="H13079" s="95"/>
    </row>
    <row r="13080" spans="5:8" x14ac:dyDescent="0.2">
      <c r="E13080" s="95"/>
      <c r="F13080" s="95"/>
      <c r="G13080" s="95"/>
      <c r="H13080" s="95"/>
    </row>
    <row r="13081" spans="5:8" x14ac:dyDescent="0.2">
      <c r="E13081" s="95"/>
      <c r="F13081" s="95"/>
      <c r="G13081" s="95"/>
      <c r="H13081" s="95"/>
    </row>
    <row r="13082" spans="5:8" x14ac:dyDescent="0.2">
      <c r="E13082" s="95"/>
      <c r="F13082" s="95"/>
      <c r="G13082" s="95"/>
      <c r="H13082" s="95"/>
    </row>
    <row r="13083" spans="5:8" x14ac:dyDescent="0.2">
      <c r="E13083" s="95"/>
      <c r="F13083" s="95"/>
      <c r="G13083" s="95"/>
      <c r="H13083" s="95"/>
    </row>
    <row r="13084" spans="5:8" x14ac:dyDescent="0.2">
      <c r="E13084" s="95"/>
      <c r="F13084" s="95"/>
      <c r="G13084" s="95"/>
      <c r="H13084" s="95"/>
    </row>
    <row r="13085" spans="5:8" x14ac:dyDescent="0.2">
      <c r="E13085" s="95"/>
      <c r="F13085" s="95"/>
      <c r="G13085" s="95"/>
      <c r="H13085" s="95"/>
    </row>
    <row r="13086" spans="5:8" x14ac:dyDescent="0.2">
      <c r="E13086" s="95"/>
      <c r="F13086" s="95"/>
      <c r="G13086" s="95"/>
      <c r="H13086" s="95"/>
    </row>
    <row r="13087" spans="5:8" x14ac:dyDescent="0.2">
      <c r="E13087" s="95"/>
      <c r="F13087" s="95"/>
      <c r="G13087" s="95"/>
      <c r="H13087" s="95"/>
    </row>
    <row r="13088" spans="5:8" x14ac:dyDescent="0.2">
      <c r="E13088" s="95"/>
      <c r="F13088" s="95"/>
      <c r="G13088" s="95"/>
      <c r="H13088" s="95"/>
    </row>
    <row r="13089" spans="5:8" x14ac:dyDescent="0.2">
      <c r="E13089" s="95"/>
      <c r="F13089" s="95"/>
      <c r="G13089" s="95"/>
      <c r="H13089" s="95"/>
    </row>
    <row r="13090" spans="5:8" x14ac:dyDescent="0.2">
      <c r="E13090" s="95"/>
      <c r="F13090" s="95"/>
      <c r="G13090" s="95"/>
      <c r="H13090" s="95"/>
    </row>
    <row r="13091" spans="5:8" x14ac:dyDescent="0.2">
      <c r="E13091" s="95"/>
      <c r="F13091" s="95"/>
      <c r="G13091" s="95"/>
      <c r="H13091" s="95"/>
    </row>
    <row r="13092" spans="5:8" x14ac:dyDescent="0.2">
      <c r="E13092" s="95"/>
      <c r="F13092" s="95"/>
      <c r="G13092" s="95"/>
      <c r="H13092" s="95"/>
    </row>
    <row r="13093" spans="5:8" x14ac:dyDescent="0.2">
      <c r="E13093" s="95"/>
      <c r="F13093" s="95"/>
      <c r="G13093" s="95"/>
      <c r="H13093" s="95"/>
    </row>
    <row r="13094" spans="5:8" x14ac:dyDescent="0.2">
      <c r="E13094" s="95"/>
      <c r="F13094" s="95"/>
      <c r="G13094" s="95"/>
      <c r="H13094" s="95"/>
    </row>
    <row r="13095" spans="5:8" x14ac:dyDescent="0.2">
      <c r="E13095" s="95"/>
      <c r="F13095" s="95"/>
      <c r="G13095" s="95"/>
      <c r="H13095" s="95"/>
    </row>
    <row r="13096" spans="5:8" x14ac:dyDescent="0.2">
      <c r="E13096" s="95"/>
      <c r="F13096" s="95"/>
      <c r="G13096" s="95"/>
      <c r="H13096" s="95"/>
    </row>
    <row r="13097" spans="5:8" x14ac:dyDescent="0.2">
      <c r="E13097" s="95"/>
      <c r="F13097" s="95"/>
      <c r="G13097" s="95"/>
      <c r="H13097" s="95"/>
    </row>
    <row r="13098" spans="5:8" x14ac:dyDescent="0.2">
      <c r="E13098" s="95"/>
      <c r="F13098" s="95"/>
      <c r="G13098" s="95"/>
      <c r="H13098" s="95"/>
    </row>
    <row r="13099" spans="5:8" x14ac:dyDescent="0.2">
      <c r="E13099" s="95"/>
      <c r="F13099" s="95"/>
      <c r="G13099" s="95"/>
      <c r="H13099" s="95"/>
    </row>
    <row r="13100" spans="5:8" x14ac:dyDescent="0.2">
      <c r="E13100" s="95"/>
      <c r="F13100" s="95"/>
      <c r="G13100" s="95"/>
      <c r="H13100" s="95"/>
    </row>
    <row r="13101" spans="5:8" x14ac:dyDescent="0.2">
      <c r="E13101" s="95"/>
      <c r="F13101" s="95"/>
      <c r="G13101" s="95"/>
      <c r="H13101" s="95"/>
    </row>
    <row r="13102" spans="5:8" x14ac:dyDescent="0.2">
      <c r="E13102" s="95"/>
      <c r="F13102" s="95"/>
      <c r="G13102" s="95"/>
      <c r="H13102" s="95"/>
    </row>
    <row r="13103" spans="5:8" x14ac:dyDescent="0.2">
      <c r="E13103" s="95"/>
      <c r="F13103" s="95"/>
      <c r="G13103" s="95"/>
      <c r="H13103" s="95"/>
    </row>
    <row r="13104" spans="5:8" x14ac:dyDescent="0.2">
      <c r="E13104" s="95"/>
      <c r="F13104" s="95"/>
      <c r="G13104" s="95"/>
      <c r="H13104" s="95"/>
    </row>
    <row r="13105" spans="5:8" x14ac:dyDescent="0.2">
      <c r="E13105" s="95"/>
      <c r="F13105" s="95"/>
      <c r="G13105" s="95"/>
      <c r="H13105" s="95"/>
    </row>
    <row r="13106" spans="5:8" x14ac:dyDescent="0.2">
      <c r="E13106" s="95"/>
      <c r="F13106" s="95"/>
      <c r="G13106" s="95"/>
      <c r="H13106" s="95"/>
    </row>
    <row r="13107" spans="5:8" x14ac:dyDescent="0.2">
      <c r="E13107" s="95"/>
      <c r="F13107" s="95"/>
      <c r="G13107" s="95"/>
      <c r="H13107" s="95"/>
    </row>
    <row r="13108" spans="5:8" x14ac:dyDescent="0.2">
      <c r="E13108" s="95"/>
      <c r="F13108" s="95"/>
      <c r="G13108" s="95"/>
      <c r="H13108" s="95"/>
    </row>
    <row r="13109" spans="5:8" x14ac:dyDescent="0.2">
      <c r="E13109" s="95"/>
      <c r="F13109" s="95"/>
      <c r="G13109" s="95"/>
      <c r="H13109" s="95"/>
    </row>
    <row r="13110" spans="5:8" x14ac:dyDescent="0.2">
      <c r="E13110" s="95"/>
      <c r="F13110" s="95"/>
      <c r="G13110" s="95"/>
      <c r="H13110" s="95"/>
    </row>
    <row r="13111" spans="5:8" x14ac:dyDescent="0.2">
      <c r="E13111" s="95"/>
      <c r="F13111" s="95"/>
      <c r="G13111" s="95"/>
      <c r="H13111" s="95"/>
    </row>
    <row r="13112" spans="5:8" x14ac:dyDescent="0.2">
      <c r="E13112" s="95"/>
      <c r="F13112" s="95"/>
      <c r="G13112" s="95"/>
      <c r="H13112" s="95"/>
    </row>
    <row r="13113" spans="5:8" x14ac:dyDescent="0.2">
      <c r="E13113" s="95"/>
      <c r="F13113" s="95"/>
      <c r="G13113" s="95"/>
      <c r="H13113" s="95"/>
    </row>
    <row r="13114" spans="5:8" x14ac:dyDescent="0.2">
      <c r="E13114" s="95"/>
      <c r="F13114" s="95"/>
      <c r="G13114" s="95"/>
      <c r="H13114" s="95"/>
    </row>
    <row r="13115" spans="5:8" x14ac:dyDescent="0.2">
      <c r="E13115" s="95"/>
      <c r="F13115" s="95"/>
      <c r="G13115" s="95"/>
      <c r="H13115" s="95"/>
    </row>
    <row r="13116" spans="5:8" x14ac:dyDescent="0.2">
      <c r="E13116" s="95"/>
      <c r="F13116" s="95"/>
      <c r="G13116" s="95"/>
      <c r="H13116" s="95"/>
    </row>
    <row r="13117" spans="5:8" x14ac:dyDescent="0.2">
      <c r="E13117" s="95"/>
      <c r="F13117" s="95"/>
      <c r="G13117" s="95"/>
      <c r="H13117" s="95"/>
    </row>
    <row r="13118" spans="5:8" x14ac:dyDescent="0.2">
      <c r="E13118" s="95"/>
      <c r="F13118" s="95"/>
      <c r="G13118" s="95"/>
      <c r="H13118" s="95"/>
    </row>
    <row r="13119" spans="5:8" x14ac:dyDescent="0.2">
      <c r="E13119" s="95"/>
      <c r="F13119" s="95"/>
      <c r="G13119" s="95"/>
      <c r="H13119" s="95"/>
    </row>
    <row r="13120" spans="5:8" x14ac:dyDescent="0.2">
      <c r="E13120" s="95"/>
      <c r="F13120" s="95"/>
      <c r="G13120" s="95"/>
      <c r="H13120" s="95"/>
    </row>
    <row r="13121" spans="5:8" x14ac:dyDescent="0.2">
      <c r="E13121" s="95"/>
      <c r="F13121" s="95"/>
      <c r="G13121" s="95"/>
      <c r="H13121" s="95"/>
    </row>
    <row r="13122" spans="5:8" x14ac:dyDescent="0.2">
      <c r="E13122" s="95"/>
      <c r="F13122" s="95"/>
      <c r="G13122" s="95"/>
      <c r="H13122" s="95"/>
    </row>
    <row r="13123" spans="5:8" x14ac:dyDescent="0.2">
      <c r="E13123" s="95"/>
      <c r="F13123" s="95"/>
      <c r="G13123" s="95"/>
      <c r="H13123" s="95"/>
    </row>
    <row r="13124" spans="5:8" x14ac:dyDescent="0.2">
      <c r="E13124" s="95"/>
      <c r="F13124" s="95"/>
      <c r="G13124" s="95"/>
      <c r="H13124" s="95"/>
    </row>
    <row r="13125" spans="5:8" x14ac:dyDescent="0.2">
      <c r="E13125" s="95"/>
      <c r="F13125" s="95"/>
      <c r="G13125" s="95"/>
      <c r="H13125" s="95"/>
    </row>
    <row r="13126" spans="5:8" x14ac:dyDescent="0.2">
      <c r="E13126" s="95"/>
      <c r="F13126" s="95"/>
      <c r="G13126" s="95"/>
      <c r="H13126" s="95"/>
    </row>
    <row r="13127" spans="5:8" x14ac:dyDescent="0.2">
      <c r="E13127" s="95"/>
      <c r="F13127" s="95"/>
      <c r="G13127" s="95"/>
      <c r="H13127" s="95"/>
    </row>
    <row r="13128" spans="5:8" x14ac:dyDescent="0.2">
      <c r="E13128" s="95"/>
      <c r="F13128" s="95"/>
      <c r="G13128" s="95"/>
      <c r="H13128" s="95"/>
    </row>
    <row r="13129" spans="5:8" x14ac:dyDescent="0.2">
      <c r="E13129" s="95"/>
      <c r="F13129" s="95"/>
      <c r="G13129" s="95"/>
      <c r="H13129" s="95"/>
    </row>
    <row r="13130" spans="5:8" x14ac:dyDescent="0.2">
      <c r="E13130" s="95"/>
      <c r="F13130" s="95"/>
      <c r="G13130" s="95"/>
      <c r="H13130" s="95"/>
    </row>
    <row r="13131" spans="5:8" x14ac:dyDescent="0.2">
      <c r="E13131" s="95"/>
      <c r="F13131" s="95"/>
      <c r="G13131" s="95"/>
      <c r="H13131" s="95"/>
    </row>
    <row r="13132" spans="5:8" x14ac:dyDescent="0.2">
      <c r="E13132" s="95"/>
      <c r="F13132" s="95"/>
      <c r="G13132" s="95"/>
      <c r="H13132" s="95"/>
    </row>
    <row r="13133" spans="5:8" x14ac:dyDescent="0.2">
      <c r="E13133" s="95"/>
      <c r="F13133" s="95"/>
      <c r="G13133" s="95"/>
      <c r="H13133" s="95"/>
    </row>
    <row r="13134" spans="5:8" x14ac:dyDescent="0.2">
      <c r="E13134" s="95"/>
      <c r="F13134" s="95"/>
      <c r="G13134" s="95"/>
      <c r="H13134" s="95"/>
    </row>
    <row r="13135" spans="5:8" x14ac:dyDescent="0.2">
      <c r="E13135" s="95"/>
      <c r="F13135" s="95"/>
      <c r="G13135" s="95"/>
      <c r="H13135" s="95"/>
    </row>
    <row r="13136" spans="5:8" x14ac:dyDescent="0.2">
      <c r="E13136" s="95"/>
      <c r="F13136" s="95"/>
      <c r="G13136" s="95"/>
      <c r="H13136" s="95"/>
    </row>
    <row r="13137" spans="5:8" x14ac:dyDescent="0.2">
      <c r="E13137" s="95"/>
      <c r="F13137" s="95"/>
      <c r="G13137" s="95"/>
      <c r="H13137" s="95"/>
    </row>
    <row r="13138" spans="5:8" x14ac:dyDescent="0.2">
      <c r="E13138" s="95"/>
      <c r="F13138" s="95"/>
      <c r="G13138" s="95"/>
      <c r="H13138" s="95"/>
    </row>
    <row r="13139" spans="5:8" x14ac:dyDescent="0.2">
      <c r="E13139" s="95"/>
      <c r="F13139" s="95"/>
      <c r="G13139" s="95"/>
      <c r="H13139" s="95"/>
    </row>
    <row r="13140" spans="5:8" x14ac:dyDescent="0.2">
      <c r="E13140" s="95"/>
      <c r="F13140" s="95"/>
      <c r="G13140" s="95"/>
      <c r="H13140" s="95"/>
    </row>
    <row r="13141" spans="5:8" x14ac:dyDescent="0.2">
      <c r="E13141" s="95"/>
      <c r="F13141" s="95"/>
      <c r="G13141" s="95"/>
      <c r="H13141" s="95"/>
    </row>
    <row r="13142" spans="5:8" x14ac:dyDescent="0.2">
      <c r="E13142" s="95"/>
      <c r="F13142" s="95"/>
      <c r="G13142" s="95"/>
      <c r="H13142" s="95"/>
    </row>
    <row r="13143" spans="5:8" x14ac:dyDescent="0.2">
      <c r="E13143" s="95"/>
      <c r="F13143" s="95"/>
      <c r="G13143" s="95"/>
      <c r="H13143" s="95"/>
    </row>
    <row r="13144" spans="5:8" x14ac:dyDescent="0.2">
      <c r="E13144" s="95"/>
      <c r="F13144" s="95"/>
      <c r="G13144" s="95"/>
      <c r="H13144" s="95"/>
    </row>
    <row r="13145" spans="5:8" x14ac:dyDescent="0.2">
      <c r="E13145" s="95"/>
      <c r="F13145" s="95"/>
      <c r="G13145" s="95"/>
      <c r="H13145" s="95"/>
    </row>
    <row r="13146" spans="5:8" x14ac:dyDescent="0.2">
      <c r="E13146" s="95"/>
      <c r="F13146" s="95"/>
      <c r="G13146" s="95"/>
      <c r="H13146" s="95"/>
    </row>
    <row r="13147" spans="5:8" x14ac:dyDescent="0.2">
      <c r="E13147" s="95"/>
      <c r="F13147" s="95"/>
      <c r="G13147" s="95"/>
      <c r="H13147" s="95"/>
    </row>
    <row r="13148" spans="5:8" x14ac:dyDescent="0.2">
      <c r="E13148" s="95"/>
      <c r="F13148" s="95"/>
      <c r="G13148" s="95"/>
      <c r="H13148" s="95"/>
    </row>
    <row r="13149" spans="5:8" x14ac:dyDescent="0.2">
      <c r="E13149" s="95"/>
      <c r="F13149" s="95"/>
      <c r="G13149" s="95"/>
      <c r="H13149" s="95"/>
    </row>
    <row r="13150" spans="5:8" x14ac:dyDescent="0.2">
      <c r="E13150" s="95"/>
      <c r="F13150" s="95"/>
      <c r="G13150" s="95"/>
      <c r="H13150" s="95"/>
    </row>
    <row r="13151" spans="5:8" x14ac:dyDescent="0.2">
      <c r="E13151" s="95"/>
      <c r="F13151" s="95"/>
      <c r="G13151" s="95"/>
      <c r="H13151" s="95"/>
    </row>
    <row r="13152" spans="5:8" x14ac:dyDescent="0.2">
      <c r="E13152" s="95"/>
      <c r="F13152" s="95"/>
      <c r="G13152" s="95"/>
      <c r="H13152" s="95"/>
    </row>
    <row r="13153" spans="5:8" x14ac:dyDescent="0.2">
      <c r="E13153" s="95"/>
      <c r="F13153" s="95"/>
      <c r="G13153" s="95"/>
      <c r="H13153" s="95"/>
    </row>
    <row r="13154" spans="5:8" x14ac:dyDescent="0.2">
      <c r="E13154" s="95"/>
      <c r="F13154" s="95"/>
      <c r="G13154" s="95"/>
      <c r="H13154" s="95"/>
    </row>
    <row r="13155" spans="5:8" x14ac:dyDescent="0.2">
      <c r="E13155" s="95"/>
      <c r="F13155" s="95"/>
      <c r="G13155" s="95"/>
      <c r="H13155" s="95"/>
    </row>
    <row r="13156" spans="5:8" x14ac:dyDescent="0.2">
      <c r="E13156" s="95"/>
      <c r="F13156" s="95"/>
      <c r="G13156" s="95"/>
      <c r="H13156" s="95"/>
    </row>
    <row r="13157" spans="5:8" x14ac:dyDescent="0.2">
      <c r="E13157" s="95"/>
      <c r="F13157" s="95"/>
      <c r="G13157" s="95"/>
      <c r="H13157" s="95"/>
    </row>
    <row r="13158" spans="5:8" x14ac:dyDescent="0.2">
      <c r="E13158" s="95"/>
      <c r="F13158" s="95"/>
      <c r="G13158" s="95"/>
      <c r="H13158" s="95"/>
    </row>
    <row r="13159" spans="5:8" x14ac:dyDescent="0.2">
      <c r="E13159" s="95"/>
      <c r="F13159" s="95"/>
      <c r="G13159" s="95"/>
      <c r="H13159" s="95"/>
    </row>
    <row r="13160" spans="5:8" x14ac:dyDescent="0.2">
      <c r="E13160" s="95"/>
      <c r="F13160" s="95"/>
      <c r="G13160" s="95"/>
      <c r="H13160" s="95"/>
    </row>
    <row r="13161" spans="5:8" x14ac:dyDescent="0.2">
      <c r="E13161" s="95"/>
      <c r="F13161" s="95"/>
      <c r="G13161" s="95"/>
      <c r="H13161" s="95"/>
    </row>
    <row r="13162" spans="5:8" x14ac:dyDescent="0.2">
      <c r="E13162" s="95"/>
      <c r="F13162" s="95"/>
      <c r="G13162" s="95"/>
      <c r="H13162" s="95"/>
    </row>
    <row r="13163" spans="5:8" x14ac:dyDescent="0.2">
      <c r="E13163" s="95"/>
      <c r="F13163" s="95"/>
      <c r="G13163" s="95"/>
      <c r="H13163" s="95"/>
    </row>
    <row r="13164" spans="5:8" x14ac:dyDescent="0.2">
      <c r="E13164" s="95"/>
      <c r="F13164" s="95"/>
      <c r="G13164" s="95"/>
      <c r="H13164" s="95"/>
    </row>
    <row r="13165" spans="5:8" x14ac:dyDescent="0.2">
      <c r="E13165" s="95"/>
      <c r="F13165" s="95"/>
      <c r="G13165" s="95"/>
      <c r="H13165" s="95"/>
    </row>
    <row r="13166" spans="5:8" x14ac:dyDescent="0.2">
      <c r="E13166" s="95"/>
      <c r="F13166" s="95"/>
      <c r="G13166" s="95"/>
      <c r="H13166" s="95"/>
    </row>
    <row r="13167" spans="5:8" x14ac:dyDescent="0.2">
      <c r="E13167" s="95"/>
      <c r="F13167" s="95"/>
      <c r="G13167" s="95"/>
      <c r="H13167" s="95"/>
    </row>
    <row r="13168" spans="5:8" x14ac:dyDescent="0.2">
      <c r="E13168" s="95"/>
      <c r="F13168" s="95"/>
      <c r="G13168" s="95"/>
      <c r="H13168" s="95"/>
    </row>
    <row r="13169" spans="5:8" x14ac:dyDescent="0.2">
      <c r="E13169" s="95"/>
      <c r="F13169" s="95"/>
      <c r="G13169" s="95"/>
      <c r="H13169" s="95"/>
    </row>
    <row r="13170" spans="5:8" x14ac:dyDescent="0.2">
      <c r="E13170" s="95"/>
      <c r="F13170" s="95"/>
      <c r="G13170" s="95"/>
      <c r="H13170" s="95"/>
    </row>
    <row r="13171" spans="5:8" x14ac:dyDescent="0.2">
      <c r="E13171" s="95"/>
      <c r="F13171" s="95"/>
      <c r="G13171" s="95"/>
      <c r="H13171" s="95"/>
    </row>
    <row r="13172" spans="5:8" x14ac:dyDescent="0.2">
      <c r="E13172" s="95"/>
      <c r="F13172" s="95"/>
      <c r="G13172" s="95"/>
      <c r="H13172" s="95"/>
    </row>
    <row r="13173" spans="5:8" x14ac:dyDescent="0.2">
      <c r="E13173" s="95"/>
      <c r="F13173" s="95"/>
      <c r="G13173" s="95"/>
      <c r="H13173" s="95"/>
    </row>
    <row r="13174" spans="5:8" x14ac:dyDescent="0.2">
      <c r="E13174" s="95"/>
      <c r="F13174" s="95"/>
      <c r="G13174" s="95"/>
      <c r="H13174" s="95"/>
    </row>
    <row r="13175" spans="5:8" x14ac:dyDescent="0.2">
      <c r="E13175" s="95"/>
      <c r="F13175" s="95"/>
      <c r="G13175" s="95"/>
      <c r="H13175" s="95"/>
    </row>
    <row r="13176" spans="5:8" x14ac:dyDescent="0.2">
      <c r="E13176" s="95"/>
      <c r="F13176" s="95"/>
      <c r="G13176" s="95"/>
      <c r="H13176" s="95"/>
    </row>
    <row r="13177" spans="5:8" x14ac:dyDescent="0.2">
      <c r="E13177" s="95"/>
      <c r="F13177" s="95"/>
      <c r="G13177" s="95"/>
      <c r="H13177" s="95"/>
    </row>
    <row r="13178" spans="5:8" x14ac:dyDescent="0.2">
      <c r="E13178" s="95"/>
      <c r="F13178" s="95"/>
      <c r="G13178" s="95"/>
      <c r="H13178" s="95"/>
    </row>
    <row r="13179" spans="5:8" x14ac:dyDescent="0.2">
      <c r="E13179" s="95"/>
      <c r="F13179" s="95"/>
      <c r="G13179" s="95"/>
      <c r="H13179" s="95"/>
    </row>
    <row r="13180" spans="5:8" x14ac:dyDescent="0.2">
      <c r="E13180" s="95"/>
      <c r="F13180" s="95"/>
      <c r="G13180" s="95"/>
      <c r="H13180" s="95"/>
    </row>
    <row r="13181" spans="5:8" x14ac:dyDescent="0.2">
      <c r="E13181" s="95"/>
      <c r="F13181" s="95"/>
      <c r="G13181" s="95"/>
      <c r="H13181" s="95"/>
    </row>
    <row r="13182" spans="5:8" x14ac:dyDescent="0.2">
      <c r="E13182" s="95"/>
      <c r="F13182" s="95"/>
      <c r="G13182" s="95"/>
      <c r="H13182" s="95"/>
    </row>
    <row r="13183" spans="5:8" x14ac:dyDescent="0.2">
      <c r="E13183" s="95"/>
      <c r="F13183" s="95"/>
      <c r="G13183" s="95"/>
      <c r="H13183" s="95"/>
    </row>
    <row r="13184" spans="5:8" x14ac:dyDescent="0.2">
      <c r="E13184" s="95"/>
      <c r="F13184" s="95"/>
      <c r="G13184" s="95"/>
      <c r="H13184" s="95"/>
    </row>
    <row r="13185" spans="5:8" x14ac:dyDescent="0.2">
      <c r="E13185" s="95"/>
      <c r="F13185" s="95"/>
      <c r="G13185" s="95"/>
      <c r="H13185" s="95"/>
    </row>
    <row r="13186" spans="5:8" x14ac:dyDescent="0.2">
      <c r="E13186" s="95"/>
      <c r="F13186" s="95"/>
      <c r="G13186" s="95"/>
      <c r="H13186" s="95"/>
    </row>
    <row r="13187" spans="5:8" x14ac:dyDescent="0.2">
      <c r="E13187" s="95"/>
      <c r="F13187" s="95"/>
      <c r="G13187" s="95"/>
      <c r="H13187" s="95"/>
    </row>
    <row r="13188" spans="5:8" x14ac:dyDescent="0.2">
      <c r="E13188" s="95"/>
      <c r="F13188" s="95"/>
      <c r="G13188" s="95"/>
      <c r="H13188" s="95"/>
    </row>
    <row r="13189" spans="5:8" x14ac:dyDescent="0.2">
      <c r="E13189" s="95"/>
      <c r="F13189" s="95"/>
      <c r="G13189" s="95"/>
      <c r="H13189" s="95"/>
    </row>
    <row r="13190" spans="5:8" x14ac:dyDescent="0.2">
      <c r="E13190" s="95"/>
      <c r="F13190" s="95"/>
      <c r="G13190" s="95"/>
      <c r="H13190" s="95"/>
    </row>
    <row r="13191" spans="5:8" x14ac:dyDescent="0.2">
      <c r="E13191" s="95"/>
      <c r="F13191" s="95"/>
      <c r="G13191" s="95"/>
      <c r="H13191" s="95"/>
    </row>
    <row r="13192" spans="5:8" x14ac:dyDescent="0.2">
      <c r="E13192" s="95"/>
      <c r="F13192" s="95"/>
      <c r="G13192" s="95"/>
      <c r="H13192" s="95"/>
    </row>
    <row r="13193" spans="5:8" x14ac:dyDescent="0.2">
      <c r="E13193" s="95"/>
      <c r="F13193" s="95"/>
      <c r="G13193" s="95"/>
      <c r="H13193" s="95"/>
    </row>
    <row r="13194" spans="5:8" x14ac:dyDescent="0.2">
      <c r="E13194" s="95"/>
      <c r="F13194" s="95"/>
      <c r="G13194" s="95"/>
      <c r="H13194" s="95"/>
    </row>
    <row r="13195" spans="5:8" x14ac:dyDescent="0.2">
      <c r="E13195" s="95"/>
      <c r="F13195" s="95"/>
      <c r="G13195" s="95"/>
      <c r="H13195" s="95"/>
    </row>
    <row r="13196" spans="5:8" x14ac:dyDescent="0.2">
      <c r="E13196" s="95"/>
      <c r="F13196" s="95"/>
      <c r="G13196" s="95"/>
      <c r="H13196" s="95"/>
    </row>
    <row r="13197" spans="5:8" x14ac:dyDescent="0.2">
      <c r="E13197" s="95"/>
      <c r="F13197" s="95"/>
      <c r="G13197" s="95"/>
      <c r="H13197" s="95"/>
    </row>
    <row r="13198" spans="5:8" x14ac:dyDescent="0.2">
      <c r="E13198" s="95"/>
      <c r="F13198" s="95"/>
      <c r="G13198" s="95"/>
      <c r="H13198" s="95"/>
    </row>
    <row r="13199" spans="5:8" x14ac:dyDescent="0.2">
      <c r="E13199" s="95"/>
      <c r="F13199" s="95"/>
      <c r="G13199" s="95"/>
      <c r="H13199" s="95"/>
    </row>
    <row r="13200" spans="5:8" x14ac:dyDescent="0.2">
      <c r="E13200" s="95"/>
      <c r="F13200" s="95"/>
      <c r="G13200" s="95"/>
      <c r="H13200" s="95"/>
    </row>
    <row r="13201" spans="5:8" x14ac:dyDescent="0.2">
      <c r="E13201" s="95"/>
      <c r="F13201" s="95"/>
      <c r="G13201" s="95"/>
      <c r="H13201" s="95"/>
    </row>
    <row r="13202" spans="5:8" x14ac:dyDescent="0.2">
      <c r="E13202" s="95"/>
      <c r="F13202" s="95"/>
      <c r="G13202" s="95"/>
      <c r="H13202" s="95"/>
    </row>
    <row r="13203" spans="5:8" x14ac:dyDescent="0.2">
      <c r="E13203" s="95"/>
      <c r="F13203" s="95"/>
      <c r="G13203" s="95"/>
      <c r="H13203" s="95"/>
    </row>
    <row r="13204" spans="5:8" x14ac:dyDescent="0.2">
      <c r="E13204" s="95"/>
      <c r="F13204" s="95"/>
      <c r="G13204" s="95"/>
      <c r="H13204" s="95"/>
    </row>
    <row r="13205" spans="5:8" x14ac:dyDescent="0.2">
      <c r="E13205" s="95"/>
      <c r="F13205" s="95"/>
      <c r="G13205" s="95"/>
      <c r="H13205" s="95"/>
    </row>
    <row r="13206" spans="5:8" x14ac:dyDescent="0.2">
      <c r="E13206" s="95"/>
      <c r="F13206" s="95"/>
      <c r="G13206" s="95"/>
      <c r="H13206" s="95"/>
    </row>
    <row r="13207" spans="5:8" x14ac:dyDescent="0.2">
      <c r="E13207" s="95"/>
      <c r="F13207" s="95"/>
      <c r="G13207" s="95"/>
      <c r="H13207" s="95"/>
    </row>
    <row r="13208" spans="5:8" x14ac:dyDescent="0.2">
      <c r="E13208" s="95"/>
      <c r="F13208" s="95"/>
      <c r="G13208" s="95"/>
      <c r="H13208" s="95"/>
    </row>
    <row r="13209" spans="5:8" x14ac:dyDescent="0.2">
      <c r="E13209" s="95"/>
      <c r="F13209" s="95"/>
      <c r="G13209" s="95"/>
      <c r="H13209" s="95"/>
    </row>
    <row r="13210" spans="5:8" x14ac:dyDescent="0.2">
      <c r="E13210" s="95"/>
      <c r="F13210" s="95"/>
      <c r="G13210" s="95"/>
      <c r="H13210" s="95"/>
    </row>
    <row r="13211" spans="5:8" x14ac:dyDescent="0.2">
      <c r="E13211" s="95"/>
      <c r="F13211" s="95"/>
      <c r="G13211" s="95"/>
      <c r="H13211" s="95"/>
    </row>
    <row r="13212" spans="5:8" x14ac:dyDescent="0.2">
      <c r="E13212" s="95"/>
      <c r="F13212" s="95"/>
      <c r="G13212" s="95"/>
      <c r="H13212" s="95"/>
    </row>
    <row r="13213" spans="5:8" x14ac:dyDescent="0.2">
      <c r="E13213" s="95"/>
      <c r="F13213" s="95"/>
      <c r="G13213" s="95"/>
      <c r="H13213" s="95"/>
    </row>
    <row r="13214" spans="5:8" x14ac:dyDescent="0.2">
      <c r="E13214" s="95"/>
      <c r="F13214" s="95"/>
      <c r="G13214" s="95"/>
      <c r="H13214" s="95"/>
    </row>
    <row r="13215" spans="5:8" x14ac:dyDescent="0.2">
      <c r="E13215" s="95"/>
      <c r="F13215" s="95"/>
      <c r="G13215" s="95"/>
      <c r="H13215" s="95"/>
    </row>
    <row r="13216" spans="5:8" x14ac:dyDescent="0.2">
      <c r="E13216" s="95"/>
      <c r="F13216" s="95"/>
      <c r="G13216" s="95"/>
      <c r="H13216" s="95"/>
    </row>
    <row r="13217" spans="5:8" x14ac:dyDescent="0.2">
      <c r="E13217" s="95"/>
      <c r="F13217" s="95"/>
      <c r="G13217" s="95"/>
      <c r="H13217" s="95"/>
    </row>
    <row r="13218" spans="5:8" x14ac:dyDescent="0.2">
      <c r="E13218" s="95"/>
      <c r="F13218" s="95"/>
      <c r="G13218" s="95"/>
      <c r="H13218" s="95"/>
    </row>
    <row r="13219" spans="5:8" x14ac:dyDescent="0.2">
      <c r="E13219" s="95"/>
      <c r="F13219" s="95"/>
      <c r="G13219" s="95"/>
      <c r="H13219" s="95"/>
    </row>
    <row r="13220" spans="5:8" x14ac:dyDescent="0.2">
      <c r="E13220" s="95"/>
      <c r="F13220" s="95"/>
      <c r="G13220" s="95"/>
      <c r="H13220" s="95"/>
    </row>
    <row r="13221" spans="5:8" x14ac:dyDescent="0.2">
      <c r="E13221" s="95"/>
      <c r="F13221" s="95"/>
      <c r="G13221" s="95"/>
      <c r="H13221" s="95"/>
    </row>
    <row r="13222" spans="5:8" x14ac:dyDescent="0.2">
      <c r="E13222" s="95"/>
      <c r="F13222" s="95"/>
      <c r="G13222" s="95"/>
      <c r="H13222" s="95"/>
    </row>
    <row r="13223" spans="5:8" x14ac:dyDescent="0.2">
      <c r="E13223" s="95"/>
      <c r="F13223" s="95"/>
      <c r="G13223" s="95"/>
      <c r="H13223" s="95"/>
    </row>
    <row r="13224" spans="5:8" x14ac:dyDescent="0.2">
      <c r="E13224" s="95"/>
      <c r="F13224" s="95"/>
      <c r="G13224" s="95"/>
      <c r="H13224" s="95"/>
    </row>
    <row r="13225" spans="5:8" x14ac:dyDescent="0.2">
      <c r="E13225" s="95"/>
      <c r="F13225" s="95"/>
      <c r="G13225" s="95"/>
      <c r="H13225" s="95"/>
    </row>
    <row r="13226" spans="5:8" x14ac:dyDescent="0.2">
      <c r="E13226" s="95"/>
      <c r="F13226" s="95"/>
      <c r="G13226" s="95"/>
      <c r="H13226" s="95"/>
    </row>
    <row r="13227" spans="5:8" x14ac:dyDescent="0.2">
      <c r="E13227" s="95"/>
      <c r="F13227" s="95"/>
      <c r="G13227" s="95"/>
      <c r="H13227" s="95"/>
    </row>
    <row r="13228" spans="5:8" x14ac:dyDescent="0.2">
      <c r="E13228" s="95"/>
      <c r="F13228" s="95"/>
      <c r="G13228" s="95"/>
      <c r="H13228" s="95"/>
    </row>
    <row r="13229" spans="5:8" x14ac:dyDescent="0.2">
      <c r="E13229" s="95"/>
      <c r="F13229" s="95"/>
      <c r="G13229" s="95"/>
      <c r="H13229" s="95"/>
    </row>
    <row r="13230" spans="5:8" x14ac:dyDescent="0.2">
      <c r="E13230" s="95"/>
      <c r="F13230" s="95"/>
      <c r="G13230" s="95"/>
      <c r="H13230" s="95"/>
    </row>
    <row r="13231" spans="5:8" x14ac:dyDescent="0.2">
      <c r="E13231" s="95"/>
      <c r="F13231" s="95"/>
      <c r="G13231" s="95"/>
      <c r="H13231" s="95"/>
    </row>
    <row r="13232" spans="5:8" x14ac:dyDescent="0.2">
      <c r="E13232" s="95"/>
      <c r="F13232" s="95"/>
      <c r="G13232" s="95"/>
      <c r="H13232" s="95"/>
    </row>
    <row r="13233" spans="5:8" x14ac:dyDescent="0.2">
      <c r="E13233" s="95"/>
      <c r="F13233" s="95"/>
      <c r="G13233" s="95"/>
      <c r="H13233" s="95"/>
    </row>
    <row r="13234" spans="5:8" x14ac:dyDescent="0.2">
      <c r="E13234" s="95"/>
      <c r="F13234" s="95"/>
      <c r="G13234" s="95"/>
      <c r="H13234" s="95"/>
    </row>
    <row r="13235" spans="5:8" x14ac:dyDescent="0.2">
      <c r="E13235" s="95"/>
      <c r="F13235" s="95"/>
      <c r="G13235" s="95"/>
      <c r="H13235" s="95"/>
    </row>
    <row r="13236" spans="5:8" x14ac:dyDescent="0.2">
      <c r="E13236" s="95"/>
      <c r="F13236" s="95"/>
      <c r="G13236" s="95"/>
      <c r="H13236" s="95"/>
    </row>
    <row r="13237" spans="5:8" x14ac:dyDescent="0.2">
      <c r="E13237" s="95"/>
      <c r="F13237" s="95"/>
      <c r="G13237" s="95"/>
      <c r="H13237" s="95"/>
    </row>
    <row r="13238" spans="5:8" x14ac:dyDescent="0.2">
      <c r="E13238" s="95"/>
      <c r="F13238" s="95"/>
      <c r="G13238" s="95"/>
      <c r="H13238" s="95"/>
    </row>
    <row r="13239" spans="5:8" x14ac:dyDescent="0.2">
      <c r="E13239" s="95"/>
      <c r="F13239" s="95"/>
      <c r="G13239" s="95"/>
      <c r="H13239" s="95"/>
    </row>
    <row r="13240" spans="5:8" x14ac:dyDescent="0.2">
      <c r="E13240" s="95"/>
      <c r="F13240" s="95"/>
      <c r="G13240" s="95"/>
      <c r="H13240" s="95"/>
    </row>
    <row r="13241" spans="5:8" x14ac:dyDescent="0.2">
      <c r="E13241" s="95"/>
      <c r="F13241" s="95"/>
      <c r="G13241" s="95"/>
      <c r="H13241" s="95"/>
    </row>
    <row r="13242" spans="5:8" x14ac:dyDescent="0.2">
      <c r="E13242" s="95"/>
      <c r="F13242" s="95"/>
      <c r="G13242" s="95"/>
      <c r="H13242" s="95"/>
    </row>
    <row r="13243" spans="5:8" x14ac:dyDescent="0.2">
      <c r="E13243" s="95"/>
      <c r="F13243" s="95"/>
      <c r="G13243" s="95"/>
      <c r="H13243" s="95"/>
    </row>
    <row r="13244" spans="5:8" x14ac:dyDescent="0.2">
      <c r="E13244" s="95"/>
      <c r="F13244" s="95"/>
      <c r="G13244" s="95"/>
      <c r="H13244" s="95"/>
    </row>
    <row r="13245" spans="5:8" x14ac:dyDescent="0.2">
      <c r="E13245" s="95"/>
      <c r="F13245" s="95"/>
      <c r="G13245" s="95"/>
      <c r="H13245" s="95"/>
    </row>
    <row r="13246" spans="5:8" x14ac:dyDescent="0.2">
      <c r="E13246" s="95"/>
      <c r="F13246" s="95"/>
      <c r="G13246" s="95"/>
      <c r="H13246" s="95"/>
    </row>
    <row r="13247" spans="5:8" x14ac:dyDescent="0.2">
      <c r="E13247" s="95"/>
      <c r="F13247" s="95"/>
      <c r="G13247" s="95"/>
      <c r="H13247" s="95"/>
    </row>
    <row r="13248" spans="5:8" x14ac:dyDescent="0.2">
      <c r="E13248" s="95"/>
      <c r="F13248" s="95"/>
      <c r="G13248" s="95"/>
      <c r="H13248" s="95"/>
    </row>
    <row r="13249" spans="5:8" x14ac:dyDescent="0.2">
      <c r="E13249" s="95"/>
      <c r="F13249" s="95"/>
      <c r="G13249" s="95"/>
      <c r="H13249" s="95"/>
    </row>
    <row r="13250" spans="5:8" x14ac:dyDescent="0.2">
      <c r="E13250" s="95"/>
      <c r="F13250" s="95"/>
      <c r="G13250" s="95"/>
      <c r="H13250" s="95"/>
    </row>
    <row r="13251" spans="5:8" x14ac:dyDescent="0.2">
      <c r="E13251" s="95"/>
      <c r="F13251" s="95"/>
      <c r="G13251" s="95"/>
      <c r="H13251" s="95"/>
    </row>
    <row r="13252" spans="5:8" x14ac:dyDescent="0.2">
      <c r="E13252" s="95"/>
      <c r="F13252" s="95"/>
      <c r="G13252" s="95"/>
      <c r="H13252" s="95"/>
    </row>
    <row r="13253" spans="5:8" x14ac:dyDescent="0.2">
      <c r="E13253" s="95"/>
      <c r="F13253" s="95"/>
      <c r="G13253" s="95"/>
      <c r="H13253" s="95"/>
    </row>
    <row r="13254" spans="5:8" x14ac:dyDescent="0.2">
      <c r="E13254" s="95"/>
      <c r="F13254" s="95"/>
      <c r="G13254" s="95"/>
      <c r="H13254" s="95"/>
    </row>
    <row r="13255" spans="5:8" x14ac:dyDescent="0.2">
      <c r="E13255" s="95"/>
      <c r="F13255" s="95"/>
      <c r="G13255" s="95"/>
      <c r="H13255" s="95"/>
    </row>
    <row r="13256" spans="5:8" x14ac:dyDescent="0.2">
      <c r="E13256" s="95"/>
      <c r="F13256" s="95"/>
      <c r="G13256" s="95"/>
      <c r="H13256" s="95"/>
    </row>
    <row r="13257" spans="5:8" x14ac:dyDescent="0.2">
      <c r="E13257" s="95"/>
      <c r="F13257" s="95"/>
      <c r="G13257" s="95"/>
      <c r="H13257" s="95"/>
    </row>
    <row r="13258" spans="5:8" x14ac:dyDescent="0.2">
      <c r="E13258" s="95"/>
      <c r="F13258" s="95"/>
      <c r="G13258" s="95"/>
      <c r="H13258" s="95"/>
    </row>
    <row r="13259" spans="5:8" x14ac:dyDescent="0.2">
      <c r="E13259" s="95"/>
      <c r="F13259" s="95"/>
      <c r="G13259" s="95"/>
      <c r="H13259" s="95"/>
    </row>
    <row r="13260" spans="5:8" x14ac:dyDescent="0.2">
      <c r="E13260" s="95"/>
      <c r="F13260" s="95"/>
      <c r="G13260" s="95"/>
      <c r="H13260" s="95"/>
    </row>
    <row r="13261" spans="5:8" x14ac:dyDescent="0.2">
      <c r="E13261" s="95"/>
      <c r="F13261" s="95"/>
      <c r="G13261" s="95"/>
      <c r="H13261" s="95"/>
    </row>
    <row r="13262" spans="5:8" x14ac:dyDescent="0.2">
      <c r="E13262" s="95"/>
      <c r="F13262" s="95"/>
      <c r="G13262" s="95"/>
      <c r="H13262" s="95"/>
    </row>
    <row r="13263" spans="5:8" x14ac:dyDescent="0.2">
      <c r="E13263" s="95"/>
      <c r="F13263" s="95"/>
      <c r="G13263" s="95"/>
      <c r="H13263" s="95"/>
    </row>
    <row r="13264" spans="5:8" x14ac:dyDescent="0.2">
      <c r="E13264" s="95"/>
      <c r="F13264" s="95"/>
      <c r="G13264" s="95"/>
      <c r="H13264" s="95"/>
    </row>
    <row r="13265" spans="5:8" x14ac:dyDescent="0.2">
      <c r="E13265" s="95"/>
      <c r="F13265" s="95"/>
      <c r="G13265" s="95"/>
      <c r="H13265" s="95"/>
    </row>
    <row r="13266" spans="5:8" x14ac:dyDescent="0.2">
      <c r="E13266" s="95"/>
      <c r="F13266" s="95"/>
      <c r="G13266" s="95"/>
      <c r="H13266" s="95"/>
    </row>
    <row r="13267" spans="5:8" x14ac:dyDescent="0.2">
      <c r="E13267" s="95"/>
      <c r="F13267" s="95"/>
      <c r="G13267" s="95"/>
      <c r="H13267" s="95"/>
    </row>
    <row r="13268" spans="5:8" x14ac:dyDescent="0.2">
      <c r="E13268" s="95"/>
      <c r="F13268" s="95"/>
      <c r="G13268" s="95"/>
      <c r="H13268" s="95"/>
    </row>
    <row r="13269" spans="5:8" x14ac:dyDescent="0.2">
      <c r="E13269" s="95"/>
      <c r="F13269" s="95"/>
      <c r="G13269" s="95"/>
      <c r="H13269" s="95"/>
    </row>
    <row r="13270" spans="5:8" x14ac:dyDescent="0.2">
      <c r="E13270" s="95"/>
      <c r="F13270" s="95"/>
      <c r="G13270" s="95"/>
      <c r="H13270" s="95"/>
    </row>
    <row r="13271" spans="5:8" x14ac:dyDescent="0.2">
      <c r="E13271" s="95"/>
      <c r="F13271" s="95"/>
      <c r="G13271" s="95"/>
      <c r="H13271" s="95"/>
    </row>
    <row r="13272" spans="5:8" x14ac:dyDescent="0.2">
      <c r="E13272" s="95"/>
      <c r="F13272" s="95"/>
      <c r="G13272" s="95"/>
      <c r="H13272" s="95"/>
    </row>
    <row r="13273" spans="5:8" x14ac:dyDescent="0.2">
      <c r="E13273" s="95"/>
      <c r="F13273" s="95"/>
      <c r="G13273" s="95"/>
      <c r="H13273" s="95"/>
    </row>
    <row r="13274" spans="5:8" x14ac:dyDescent="0.2">
      <c r="E13274" s="95"/>
      <c r="F13274" s="95"/>
      <c r="G13274" s="95"/>
      <c r="H13274" s="95"/>
    </row>
    <row r="13275" spans="5:8" x14ac:dyDescent="0.2">
      <c r="E13275" s="95"/>
      <c r="F13275" s="95"/>
      <c r="G13275" s="95"/>
      <c r="H13275" s="95"/>
    </row>
    <row r="13276" spans="5:8" x14ac:dyDescent="0.2">
      <c r="E13276" s="95"/>
      <c r="F13276" s="95"/>
      <c r="G13276" s="95"/>
      <c r="H13276" s="95"/>
    </row>
    <row r="13277" spans="5:8" x14ac:dyDescent="0.2">
      <c r="E13277" s="95"/>
      <c r="F13277" s="95"/>
      <c r="G13277" s="95"/>
      <c r="H13277" s="95"/>
    </row>
    <row r="13278" spans="5:8" x14ac:dyDescent="0.2">
      <c r="E13278" s="95"/>
      <c r="F13278" s="95"/>
      <c r="G13278" s="95"/>
      <c r="H13278" s="95"/>
    </row>
    <row r="13279" spans="5:8" x14ac:dyDescent="0.2">
      <c r="E13279" s="95"/>
      <c r="F13279" s="95"/>
      <c r="G13279" s="95"/>
      <c r="H13279" s="95"/>
    </row>
    <row r="13280" spans="5:8" x14ac:dyDescent="0.2">
      <c r="E13280" s="95"/>
      <c r="F13280" s="95"/>
      <c r="G13280" s="95"/>
      <c r="H13280" s="95"/>
    </row>
    <row r="13281" spans="5:8" x14ac:dyDescent="0.2">
      <c r="E13281" s="95"/>
      <c r="F13281" s="95"/>
      <c r="G13281" s="95"/>
      <c r="H13281" s="95"/>
    </row>
    <row r="13282" spans="5:8" x14ac:dyDescent="0.2">
      <c r="E13282" s="95"/>
      <c r="F13282" s="95"/>
      <c r="G13282" s="95"/>
      <c r="H13282" s="95"/>
    </row>
    <row r="13283" spans="5:8" x14ac:dyDescent="0.2">
      <c r="E13283" s="95"/>
      <c r="F13283" s="95"/>
      <c r="G13283" s="95"/>
      <c r="H13283" s="95"/>
    </row>
    <row r="13284" spans="5:8" x14ac:dyDescent="0.2">
      <c r="E13284" s="95"/>
      <c r="F13284" s="95"/>
      <c r="G13284" s="95"/>
      <c r="H13284" s="95"/>
    </row>
    <row r="13285" spans="5:8" x14ac:dyDescent="0.2">
      <c r="E13285" s="95"/>
      <c r="F13285" s="95"/>
      <c r="G13285" s="95"/>
      <c r="H13285" s="95"/>
    </row>
    <row r="13286" spans="5:8" x14ac:dyDescent="0.2">
      <c r="E13286" s="95"/>
      <c r="F13286" s="95"/>
      <c r="G13286" s="95"/>
      <c r="H13286" s="95"/>
    </row>
    <row r="13287" spans="5:8" x14ac:dyDescent="0.2">
      <c r="E13287" s="95"/>
      <c r="F13287" s="95"/>
      <c r="G13287" s="95"/>
      <c r="H13287" s="95"/>
    </row>
    <row r="13288" spans="5:8" x14ac:dyDescent="0.2">
      <c r="E13288" s="95"/>
      <c r="F13288" s="95"/>
      <c r="G13288" s="95"/>
      <c r="H13288" s="95"/>
    </row>
    <row r="13289" spans="5:8" x14ac:dyDescent="0.2">
      <c r="E13289" s="95"/>
      <c r="F13289" s="95"/>
      <c r="G13289" s="95"/>
      <c r="H13289" s="95"/>
    </row>
    <row r="13290" spans="5:8" x14ac:dyDescent="0.2">
      <c r="E13290" s="95"/>
      <c r="F13290" s="95"/>
      <c r="G13290" s="95"/>
      <c r="H13290" s="95"/>
    </row>
    <row r="13291" spans="5:8" x14ac:dyDescent="0.2">
      <c r="E13291" s="95"/>
      <c r="F13291" s="95"/>
      <c r="G13291" s="95"/>
      <c r="H13291" s="95"/>
    </row>
    <row r="13292" spans="5:8" x14ac:dyDescent="0.2">
      <c r="E13292" s="95"/>
      <c r="F13292" s="95"/>
      <c r="G13292" s="95"/>
      <c r="H13292" s="95"/>
    </row>
    <row r="13293" spans="5:8" x14ac:dyDescent="0.2">
      <c r="E13293" s="95"/>
      <c r="F13293" s="95"/>
      <c r="G13293" s="95"/>
      <c r="H13293" s="95"/>
    </row>
    <row r="13294" spans="5:8" x14ac:dyDescent="0.2">
      <c r="E13294" s="95"/>
      <c r="F13294" s="95"/>
      <c r="G13294" s="95"/>
      <c r="H13294" s="95"/>
    </row>
    <row r="13295" spans="5:8" x14ac:dyDescent="0.2">
      <c r="E13295" s="95"/>
      <c r="F13295" s="95"/>
      <c r="G13295" s="95"/>
      <c r="H13295" s="95"/>
    </row>
    <row r="13296" spans="5:8" x14ac:dyDescent="0.2">
      <c r="E13296" s="95"/>
      <c r="F13296" s="95"/>
      <c r="G13296" s="95"/>
      <c r="H13296" s="95"/>
    </row>
    <row r="13297" spans="5:8" x14ac:dyDescent="0.2">
      <c r="E13297" s="95"/>
      <c r="F13297" s="95"/>
      <c r="G13297" s="95"/>
      <c r="H13297" s="95"/>
    </row>
    <row r="13298" spans="5:8" x14ac:dyDescent="0.2">
      <c r="E13298" s="95"/>
      <c r="F13298" s="95"/>
      <c r="G13298" s="95"/>
      <c r="H13298" s="95"/>
    </row>
    <row r="13299" spans="5:8" x14ac:dyDescent="0.2">
      <c r="E13299" s="95"/>
      <c r="F13299" s="95"/>
      <c r="G13299" s="95"/>
      <c r="H13299" s="95"/>
    </row>
    <row r="13300" spans="5:8" x14ac:dyDescent="0.2">
      <c r="E13300" s="95"/>
      <c r="F13300" s="95"/>
      <c r="G13300" s="95"/>
      <c r="H13300" s="95"/>
    </row>
    <row r="13301" spans="5:8" x14ac:dyDescent="0.2">
      <c r="E13301" s="95"/>
      <c r="F13301" s="95"/>
      <c r="G13301" s="95"/>
      <c r="H13301" s="95"/>
    </row>
    <row r="13302" spans="5:8" x14ac:dyDescent="0.2">
      <c r="E13302" s="95"/>
      <c r="F13302" s="95"/>
      <c r="G13302" s="95"/>
      <c r="H13302" s="95"/>
    </row>
    <row r="13303" spans="5:8" x14ac:dyDescent="0.2">
      <c r="E13303" s="95"/>
      <c r="F13303" s="95"/>
      <c r="G13303" s="95"/>
      <c r="H13303" s="95"/>
    </row>
    <row r="13304" spans="5:8" x14ac:dyDescent="0.2">
      <c r="E13304" s="95"/>
      <c r="F13304" s="95"/>
      <c r="G13304" s="95"/>
      <c r="H13304" s="95"/>
    </row>
    <row r="13305" spans="5:8" x14ac:dyDescent="0.2">
      <c r="E13305" s="95"/>
      <c r="F13305" s="95"/>
      <c r="G13305" s="95"/>
      <c r="H13305" s="95"/>
    </row>
    <row r="13306" spans="5:8" x14ac:dyDescent="0.2">
      <c r="E13306" s="95"/>
      <c r="F13306" s="95"/>
      <c r="G13306" s="95"/>
      <c r="H13306" s="95"/>
    </row>
    <row r="13307" spans="5:8" x14ac:dyDescent="0.2">
      <c r="E13307" s="95"/>
      <c r="F13307" s="95"/>
      <c r="G13307" s="95"/>
      <c r="H13307" s="95"/>
    </row>
    <row r="13308" spans="5:8" x14ac:dyDescent="0.2">
      <c r="E13308" s="95"/>
      <c r="F13308" s="95"/>
      <c r="G13308" s="95"/>
      <c r="H13308" s="95"/>
    </row>
    <row r="13309" spans="5:8" x14ac:dyDescent="0.2">
      <c r="E13309" s="95"/>
      <c r="F13309" s="95"/>
      <c r="G13309" s="95"/>
      <c r="H13309" s="95"/>
    </row>
    <row r="13310" spans="5:8" x14ac:dyDescent="0.2">
      <c r="E13310" s="95"/>
      <c r="F13310" s="95"/>
      <c r="G13310" s="95"/>
      <c r="H13310" s="95"/>
    </row>
    <row r="13311" spans="5:8" x14ac:dyDescent="0.2">
      <c r="E13311" s="95"/>
      <c r="F13311" s="95"/>
      <c r="G13311" s="95"/>
      <c r="H13311" s="95"/>
    </row>
    <row r="13312" spans="5:8" x14ac:dyDescent="0.2">
      <c r="E13312" s="95"/>
      <c r="F13312" s="95"/>
      <c r="G13312" s="95"/>
      <c r="H13312" s="95"/>
    </row>
    <row r="13313" spans="5:8" x14ac:dyDescent="0.2">
      <c r="E13313" s="95"/>
      <c r="F13313" s="95"/>
      <c r="G13313" s="95"/>
      <c r="H13313" s="95"/>
    </row>
    <row r="13314" spans="5:8" x14ac:dyDescent="0.2">
      <c r="E13314" s="95"/>
      <c r="F13314" s="95"/>
      <c r="G13314" s="95"/>
      <c r="H13314" s="95"/>
    </row>
    <row r="13315" spans="5:8" x14ac:dyDescent="0.2">
      <c r="E13315" s="95"/>
      <c r="F13315" s="95"/>
      <c r="G13315" s="95"/>
      <c r="H13315" s="95"/>
    </row>
    <row r="13316" spans="5:8" x14ac:dyDescent="0.2">
      <c r="E13316" s="95"/>
      <c r="F13316" s="95"/>
      <c r="G13316" s="95"/>
      <c r="H13316" s="95"/>
    </row>
    <row r="13317" spans="5:8" x14ac:dyDescent="0.2">
      <c r="E13317" s="95"/>
      <c r="F13317" s="95"/>
      <c r="G13317" s="95"/>
      <c r="H13317" s="95"/>
    </row>
    <row r="13318" spans="5:8" x14ac:dyDescent="0.2">
      <c r="E13318" s="95"/>
      <c r="F13318" s="95"/>
      <c r="G13318" s="95"/>
      <c r="H13318" s="95"/>
    </row>
    <row r="13319" spans="5:8" x14ac:dyDescent="0.2">
      <c r="E13319" s="95"/>
      <c r="F13319" s="95"/>
      <c r="G13319" s="95"/>
      <c r="H13319" s="95"/>
    </row>
    <row r="13320" spans="5:8" x14ac:dyDescent="0.2">
      <c r="E13320" s="95"/>
      <c r="F13320" s="95"/>
      <c r="G13320" s="95"/>
      <c r="H13320" s="95"/>
    </row>
    <row r="13321" spans="5:8" x14ac:dyDescent="0.2">
      <c r="E13321" s="95"/>
      <c r="F13321" s="95"/>
      <c r="G13321" s="95"/>
      <c r="H13321" s="95"/>
    </row>
    <row r="13322" spans="5:8" x14ac:dyDescent="0.2">
      <c r="E13322" s="95"/>
      <c r="F13322" s="95"/>
      <c r="G13322" s="95"/>
      <c r="H13322" s="95"/>
    </row>
    <row r="13323" spans="5:8" x14ac:dyDescent="0.2">
      <c r="E13323" s="95"/>
      <c r="F13323" s="95"/>
      <c r="G13323" s="95"/>
      <c r="H13323" s="95"/>
    </row>
    <row r="13324" spans="5:8" x14ac:dyDescent="0.2">
      <c r="E13324" s="95"/>
      <c r="F13324" s="95"/>
      <c r="G13324" s="95"/>
      <c r="H13324" s="95"/>
    </row>
    <row r="13325" spans="5:8" x14ac:dyDescent="0.2">
      <c r="E13325" s="95"/>
      <c r="F13325" s="95"/>
      <c r="G13325" s="95"/>
      <c r="H13325" s="95"/>
    </row>
    <row r="13326" spans="5:8" x14ac:dyDescent="0.2">
      <c r="E13326" s="95"/>
      <c r="F13326" s="95"/>
      <c r="G13326" s="95"/>
      <c r="H13326" s="95"/>
    </row>
    <row r="13327" spans="5:8" x14ac:dyDescent="0.2">
      <c r="E13327" s="95"/>
      <c r="F13327" s="95"/>
      <c r="G13327" s="95"/>
      <c r="H13327" s="95"/>
    </row>
    <row r="13328" spans="5:8" x14ac:dyDescent="0.2">
      <c r="E13328" s="95"/>
      <c r="F13328" s="95"/>
      <c r="G13328" s="95"/>
      <c r="H13328" s="95"/>
    </row>
    <row r="13329" spans="5:8" x14ac:dyDescent="0.2">
      <c r="E13329" s="95"/>
      <c r="F13329" s="95"/>
      <c r="G13329" s="95"/>
      <c r="H13329" s="95"/>
    </row>
    <row r="13330" spans="5:8" x14ac:dyDescent="0.2">
      <c r="E13330" s="95"/>
      <c r="F13330" s="95"/>
      <c r="G13330" s="95"/>
      <c r="H13330" s="95"/>
    </row>
    <row r="13331" spans="5:8" x14ac:dyDescent="0.2">
      <c r="E13331" s="95"/>
      <c r="F13331" s="95"/>
      <c r="G13331" s="95"/>
      <c r="H13331" s="95"/>
    </row>
    <row r="13332" spans="5:8" x14ac:dyDescent="0.2">
      <c r="E13332" s="95"/>
      <c r="F13332" s="95"/>
      <c r="G13332" s="95"/>
      <c r="H13332" s="95"/>
    </row>
    <row r="13333" spans="5:8" x14ac:dyDescent="0.2">
      <c r="E13333" s="95"/>
      <c r="F13333" s="95"/>
      <c r="G13333" s="95"/>
      <c r="H13333" s="95"/>
    </row>
    <row r="13334" spans="5:8" x14ac:dyDescent="0.2">
      <c r="E13334" s="95"/>
      <c r="F13334" s="95"/>
      <c r="G13334" s="95"/>
      <c r="H13334" s="95"/>
    </row>
    <row r="13335" spans="5:8" x14ac:dyDescent="0.2">
      <c r="E13335" s="95"/>
      <c r="F13335" s="95"/>
      <c r="G13335" s="95"/>
      <c r="H13335" s="95"/>
    </row>
    <row r="13336" spans="5:8" x14ac:dyDescent="0.2">
      <c r="E13336" s="95"/>
      <c r="F13336" s="95"/>
      <c r="G13336" s="95"/>
      <c r="H13336" s="95"/>
    </row>
    <row r="13337" spans="5:8" x14ac:dyDescent="0.2">
      <c r="E13337" s="95"/>
      <c r="F13337" s="95"/>
      <c r="G13337" s="95"/>
      <c r="H13337" s="95"/>
    </row>
    <row r="13338" spans="5:8" x14ac:dyDescent="0.2">
      <c r="E13338" s="95"/>
      <c r="F13338" s="95"/>
      <c r="G13338" s="95"/>
      <c r="H13338" s="95"/>
    </row>
    <row r="13339" spans="5:8" x14ac:dyDescent="0.2">
      <c r="E13339" s="95"/>
      <c r="F13339" s="95"/>
      <c r="G13339" s="95"/>
      <c r="H13339" s="95"/>
    </row>
    <row r="13340" spans="5:8" x14ac:dyDescent="0.2">
      <c r="E13340" s="95"/>
      <c r="F13340" s="95"/>
      <c r="G13340" s="95"/>
      <c r="H13340" s="95"/>
    </row>
    <row r="13341" spans="5:8" x14ac:dyDescent="0.2">
      <c r="E13341" s="95"/>
      <c r="F13341" s="95"/>
      <c r="G13341" s="95"/>
      <c r="H13341" s="95"/>
    </row>
    <row r="13342" spans="5:8" x14ac:dyDescent="0.2">
      <c r="E13342" s="95"/>
      <c r="F13342" s="95"/>
      <c r="G13342" s="95"/>
      <c r="H13342" s="95"/>
    </row>
    <row r="13343" spans="5:8" x14ac:dyDescent="0.2">
      <c r="E13343" s="95"/>
      <c r="F13343" s="95"/>
      <c r="G13343" s="95"/>
      <c r="H13343" s="95"/>
    </row>
    <row r="13344" spans="5:8" x14ac:dyDescent="0.2">
      <c r="E13344" s="95"/>
      <c r="F13344" s="95"/>
      <c r="G13344" s="95"/>
      <c r="H13344" s="95"/>
    </row>
    <row r="13345" spans="5:8" x14ac:dyDescent="0.2">
      <c r="E13345" s="95"/>
      <c r="F13345" s="95"/>
      <c r="G13345" s="95"/>
      <c r="H13345" s="95"/>
    </row>
    <row r="13346" spans="5:8" x14ac:dyDescent="0.2">
      <c r="E13346" s="95"/>
      <c r="F13346" s="95"/>
      <c r="G13346" s="95"/>
      <c r="H13346" s="95"/>
    </row>
    <row r="13347" spans="5:8" x14ac:dyDescent="0.2">
      <c r="E13347" s="95"/>
      <c r="F13347" s="95"/>
      <c r="G13347" s="95"/>
      <c r="H13347" s="95"/>
    </row>
    <row r="13348" spans="5:8" x14ac:dyDescent="0.2">
      <c r="E13348" s="95"/>
      <c r="F13348" s="95"/>
      <c r="G13348" s="95"/>
      <c r="H13348" s="95"/>
    </row>
    <row r="13349" spans="5:8" x14ac:dyDescent="0.2">
      <c r="E13349" s="95"/>
      <c r="F13349" s="95"/>
      <c r="G13349" s="95"/>
      <c r="H13349" s="95"/>
    </row>
    <row r="13350" spans="5:8" x14ac:dyDescent="0.2">
      <c r="E13350" s="95"/>
      <c r="F13350" s="95"/>
      <c r="G13350" s="95"/>
      <c r="H13350" s="95"/>
    </row>
    <row r="13351" spans="5:8" x14ac:dyDescent="0.2">
      <c r="E13351" s="95"/>
      <c r="F13351" s="95"/>
      <c r="G13351" s="95"/>
      <c r="H13351" s="95"/>
    </row>
    <row r="13352" spans="5:8" x14ac:dyDescent="0.2">
      <c r="E13352" s="95"/>
      <c r="F13352" s="95"/>
      <c r="G13352" s="95"/>
      <c r="H13352" s="95"/>
    </row>
    <row r="13353" spans="5:8" x14ac:dyDescent="0.2">
      <c r="E13353" s="95"/>
      <c r="F13353" s="95"/>
      <c r="G13353" s="95"/>
      <c r="H13353" s="95"/>
    </row>
    <row r="13354" spans="5:8" x14ac:dyDescent="0.2">
      <c r="E13354" s="95"/>
      <c r="F13354" s="95"/>
      <c r="G13354" s="95"/>
      <c r="H13354" s="95"/>
    </row>
    <row r="13355" spans="5:8" x14ac:dyDescent="0.2">
      <c r="E13355" s="95"/>
      <c r="F13355" s="95"/>
      <c r="G13355" s="95"/>
      <c r="H13355" s="95"/>
    </row>
    <row r="13356" spans="5:8" x14ac:dyDescent="0.2">
      <c r="E13356" s="95"/>
      <c r="F13356" s="95"/>
      <c r="G13356" s="95"/>
      <c r="H13356" s="95"/>
    </row>
    <row r="13357" spans="5:8" x14ac:dyDescent="0.2">
      <c r="E13357" s="95"/>
      <c r="F13357" s="95"/>
      <c r="G13357" s="95"/>
      <c r="H13357" s="95"/>
    </row>
    <row r="13358" spans="5:8" x14ac:dyDescent="0.2">
      <c r="E13358" s="95"/>
      <c r="F13358" s="95"/>
      <c r="G13358" s="95"/>
      <c r="H13358" s="95"/>
    </row>
    <row r="13359" spans="5:8" x14ac:dyDescent="0.2">
      <c r="E13359" s="95"/>
      <c r="F13359" s="95"/>
      <c r="G13359" s="95"/>
      <c r="H13359" s="95"/>
    </row>
    <row r="13360" spans="5:8" x14ac:dyDescent="0.2">
      <c r="E13360" s="95"/>
      <c r="F13360" s="95"/>
      <c r="G13360" s="95"/>
      <c r="H13360" s="95"/>
    </row>
    <row r="13361" spans="5:8" x14ac:dyDescent="0.2">
      <c r="E13361" s="95"/>
      <c r="F13361" s="95"/>
      <c r="G13361" s="95"/>
      <c r="H13361" s="95"/>
    </row>
    <row r="13362" spans="5:8" x14ac:dyDescent="0.2">
      <c r="E13362" s="95"/>
      <c r="F13362" s="95"/>
      <c r="G13362" s="95"/>
      <c r="H13362" s="95"/>
    </row>
    <row r="13363" spans="5:8" x14ac:dyDescent="0.2">
      <c r="E13363" s="95"/>
      <c r="F13363" s="95"/>
      <c r="G13363" s="95"/>
      <c r="H13363" s="95"/>
    </row>
    <row r="13364" spans="5:8" x14ac:dyDescent="0.2">
      <c r="E13364" s="95"/>
      <c r="F13364" s="95"/>
      <c r="G13364" s="95"/>
      <c r="H13364" s="95"/>
    </row>
    <row r="13365" spans="5:8" x14ac:dyDescent="0.2">
      <c r="E13365" s="95"/>
      <c r="F13365" s="95"/>
      <c r="G13365" s="95"/>
      <c r="H13365" s="95"/>
    </row>
    <row r="13366" spans="5:8" x14ac:dyDescent="0.2">
      <c r="E13366" s="95"/>
      <c r="F13366" s="95"/>
      <c r="G13366" s="95"/>
      <c r="H13366" s="95"/>
    </row>
    <row r="13367" spans="5:8" x14ac:dyDescent="0.2">
      <c r="E13367" s="95"/>
      <c r="F13367" s="95"/>
      <c r="G13367" s="95"/>
      <c r="H13367" s="95"/>
    </row>
    <row r="13368" spans="5:8" x14ac:dyDescent="0.2">
      <c r="E13368" s="95"/>
      <c r="F13368" s="95"/>
      <c r="G13368" s="95"/>
      <c r="H13368" s="95"/>
    </row>
    <row r="13369" spans="5:8" x14ac:dyDescent="0.2">
      <c r="E13369" s="95"/>
      <c r="F13369" s="95"/>
      <c r="G13369" s="95"/>
      <c r="H13369" s="95"/>
    </row>
    <row r="13370" spans="5:8" x14ac:dyDescent="0.2">
      <c r="E13370" s="95"/>
      <c r="F13370" s="95"/>
      <c r="G13370" s="95"/>
      <c r="H13370" s="95"/>
    </row>
    <row r="13371" spans="5:8" x14ac:dyDescent="0.2">
      <c r="E13371" s="95"/>
      <c r="F13371" s="95"/>
      <c r="G13371" s="95"/>
      <c r="H13371" s="95"/>
    </row>
    <row r="13372" spans="5:8" x14ac:dyDescent="0.2">
      <c r="E13372" s="95"/>
      <c r="F13372" s="95"/>
      <c r="G13372" s="95"/>
      <c r="H13372" s="95"/>
    </row>
    <row r="13373" spans="5:8" x14ac:dyDescent="0.2">
      <c r="E13373" s="95"/>
      <c r="F13373" s="95"/>
      <c r="G13373" s="95"/>
      <c r="H13373" s="95"/>
    </row>
    <row r="13374" spans="5:8" x14ac:dyDescent="0.2">
      <c r="E13374" s="95"/>
      <c r="F13374" s="95"/>
      <c r="G13374" s="95"/>
      <c r="H13374" s="95"/>
    </row>
    <row r="13375" spans="5:8" x14ac:dyDescent="0.2">
      <c r="E13375" s="95"/>
      <c r="F13375" s="95"/>
      <c r="G13375" s="95"/>
      <c r="H13375" s="95"/>
    </row>
    <row r="13376" spans="5:8" x14ac:dyDescent="0.2">
      <c r="E13376" s="95"/>
      <c r="F13376" s="95"/>
      <c r="G13376" s="95"/>
      <c r="H13376" s="95"/>
    </row>
    <row r="13377" spans="5:8" x14ac:dyDescent="0.2">
      <c r="E13377" s="95"/>
      <c r="F13377" s="95"/>
      <c r="G13377" s="95"/>
      <c r="H13377" s="95"/>
    </row>
    <row r="13378" spans="5:8" x14ac:dyDescent="0.2">
      <c r="E13378" s="95"/>
      <c r="F13378" s="95"/>
      <c r="G13378" s="95"/>
      <c r="H13378" s="95"/>
    </row>
    <row r="13379" spans="5:8" x14ac:dyDescent="0.2">
      <c r="E13379" s="95"/>
      <c r="F13379" s="95"/>
      <c r="G13379" s="95"/>
      <c r="H13379" s="95"/>
    </row>
    <row r="13380" spans="5:8" x14ac:dyDescent="0.2">
      <c r="E13380" s="95"/>
      <c r="F13380" s="95"/>
      <c r="G13380" s="95"/>
      <c r="H13380" s="95"/>
    </row>
    <row r="13381" spans="5:8" x14ac:dyDescent="0.2">
      <c r="E13381" s="95"/>
      <c r="F13381" s="95"/>
      <c r="G13381" s="95"/>
      <c r="H13381" s="95"/>
    </row>
    <row r="13382" spans="5:8" x14ac:dyDescent="0.2">
      <c r="E13382" s="95"/>
      <c r="F13382" s="95"/>
      <c r="G13382" s="95"/>
      <c r="H13382" s="95"/>
    </row>
    <row r="13383" spans="5:8" x14ac:dyDescent="0.2">
      <c r="E13383" s="95"/>
      <c r="F13383" s="95"/>
      <c r="G13383" s="95"/>
      <c r="H13383" s="95"/>
    </row>
    <row r="13384" spans="5:8" x14ac:dyDescent="0.2">
      <c r="E13384" s="95"/>
      <c r="F13384" s="95"/>
      <c r="G13384" s="95"/>
      <c r="H13384" s="95"/>
    </row>
    <row r="13385" spans="5:8" x14ac:dyDescent="0.2">
      <c r="E13385" s="95"/>
      <c r="F13385" s="95"/>
      <c r="G13385" s="95"/>
      <c r="H13385" s="95"/>
    </row>
    <row r="13386" spans="5:8" x14ac:dyDescent="0.2">
      <c r="E13386" s="95"/>
      <c r="F13386" s="95"/>
      <c r="G13386" s="95"/>
      <c r="H13386" s="95"/>
    </row>
    <row r="13387" spans="5:8" x14ac:dyDescent="0.2">
      <c r="E13387" s="95"/>
      <c r="F13387" s="95"/>
      <c r="G13387" s="95"/>
      <c r="H13387" s="95"/>
    </row>
    <row r="13388" spans="5:8" x14ac:dyDescent="0.2">
      <c r="E13388" s="95"/>
      <c r="F13388" s="95"/>
      <c r="G13388" s="95"/>
      <c r="H13388" s="95"/>
    </row>
    <row r="13389" spans="5:8" x14ac:dyDescent="0.2">
      <c r="E13389" s="95"/>
      <c r="F13389" s="95"/>
      <c r="G13389" s="95"/>
      <c r="H13389" s="95"/>
    </row>
    <row r="13390" spans="5:8" x14ac:dyDescent="0.2">
      <c r="E13390" s="95"/>
      <c r="F13390" s="95"/>
      <c r="G13390" s="95"/>
      <c r="H13390" s="95"/>
    </row>
    <row r="13391" spans="5:8" x14ac:dyDescent="0.2">
      <c r="E13391" s="95"/>
      <c r="F13391" s="95"/>
      <c r="G13391" s="95"/>
      <c r="H13391" s="95"/>
    </row>
    <row r="13392" spans="5:8" x14ac:dyDescent="0.2">
      <c r="E13392" s="95"/>
      <c r="F13392" s="95"/>
      <c r="G13392" s="95"/>
      <c r="H13392" s="95"/>
    </row>
    <row r="13393" spans="5:8" x14ac:dyDescent="0.2">
      <c r="E13393" s="95"/>
      <c r="F13393" s="95"/>
      <c r="G13393" s="95"/>
      <c r="H13393" s="95"/>
    </row>
    <row r="13394" spans="5:8" x14ac:dyDescent="0.2">
      <c r="E13394" s="95"/>
      <c r="F13394" s="95"/>
      <c r="G13394" s="95"/>
      <c r="H13394" s="95"/>
    </row>
    <row r="13395" spans="5:8" x14ac:dyDescent="0.2">
      <c r="E13395" s="95"/>
      <c r="F13395" s="95"/>
      <c r="G13395" s="95"/>
      <c r="H13395" s="95"/>
    </row>
    <row r="13396" spans="5:8" x14ac:dyDescent="0.2">
      <c r="E13396" s="95"/>
      <c r="F13396" s="95"/>
      <c r="G13396" s="95"/>
      <c r="H13396" s="95"/>
    </row>
    <row r="13397" spans="5:8" x14ac:dyDescent="0.2">
      <c r="E13397" s="95"/>
      <c r="F13397" s="95"/>
      <c r="G13397" s="95"/>
      <c r="H13397" s="95"/>
    </row>
    <row r="13398" spans="5:8" x14ac:dyDescent="0.2">
      <c r="E13398" s="95"/>
      <c r="F13398" s="95"/>
      <c r="G13398" s="95"/>
      <c r="H13398" s="95"/>
    </row>
    <row r="13399" spans="5:8" x14ac:dyDescent="0.2">
      <c r="E13399" s="95"/>
      <c r="F13399" s="95"/>
      <c r="G13399" s="95"/>
      <c r="H13399" s="95"/>
    </row>
    <row r="13400" spans="5:8" x14ac:dyDescent="0.2">
      <c r="E13400" s="95"/>
      <c r="F13400" s="95"/>
      <c r="G13400" s="95"/>
      <c r="H13400" s="95"/>
    </row>
    <row r="13401" spans="5:8" x14ac:dyDescent="0.2">
      <c r="E13401" s="95"/>
      <c r="F13401" s="95"/>
      <c r="G13401" s="95"/>
      <c r="H13401" s="95"/>
    </row>
    <row r="13402" spans="5:8" x14ac:dyDescent="0.2">
      <c r="E13402" s="95"/>
      <c r="F13402" s="95"/>
      <c r="G13402" s="95"/>
      <c r="H13402" s="95"/>
    </row>
    <row r="13403" spans="5:8" x14ac:dyDescent="0.2">
      <c r="E13403" s="95"/>
      <c r="F13403" s="95"/>
      <c r="G13403" s="95"/>
      <c r="H13403" s="95"/>
    </row>
    <row r="13404" spans="5:8" x14ac:dyDescent="0.2">
      <c r="E13404" s="95"/>
      <c r="F13404" s="95"/>
      <c r="G13404" s="95"/>
      <c r="H13404" s="95"/>
    </row>
    <row r="13405" spans="5:8" x14ac:dyDescent="0.2">
      <c r="E13405" s="95"/>
      <c r="F13405" s="95"/>
      <c r="G13405" s="95"/>
      <c r="H13405" s="95"/>
    </row>
    <row r="13406" spans="5:8" x14ac:dyDescent="0.2">
      <c r="E13406" s="95"/>
      <c r="F13406" s="95"/>
      <c r="G13406" s="95"/>
      <c r="H13406" s="95"/>
    </row>
    <row r="13407" spans="5:8" x14ac:dyDescent="0.2">
      <c r="E13407" s="95"/>
      <c r="F13407" s="95"/>
      <c r="G13407" s="95"/>
      <c r="H13407" s="95"/>
    </row>
    <row r="13408" spans="5:8" x14ac:dyDescent="0.2">
      <c r="E13408" s="95"/>
      <c r="F13408" s="95"/>
      <c r="G13408" s="95"/>
      <c r="H13408" s="95"/>
    </row>
    <row r="13409" spans="5:8" x14ac:dyDescent="0.2">
      <c r="E13409" s="95"/>
      <c r="F13409" s="95"/>
      <c r="G13409" s="95"/>
      <c r="H13409" s="95"/>
    </row>
    <row r="13410" spans="5:8" x14ac:dyDescent="0.2">
      <c r="E13410" s="95"/>
      <c r="F13410" s="95"/>
      <c r="G13410" s="95"/>
      <c r="H13410" s="95"/>
    </row>
    <row r="13411" spans="5:8" x14ac:dyDescent="0.2">
      <c r="E13411" s="95"/>
      <c r="F13411" s="95"/>
      <c r="G13411" s="95"/>
      <c r="H13411" s="95"/>
    </row>
    <row r="13412" spans="5:8" x14ac:dyDescent="0.2">
      <c r="E13412" s="95"/>
      <c r="F13412" s="95"/>
      <c r="G13412" s="95"/>
      <c r="H13412" s="95"/>
    </row>
    <row r="13413" spans="5:8" x14ac:dyDescent="0.2">
      <c r="E13413" s="95"/>
      <c r="F13413" s="95"/>
      <c r="G13413" s="95"/>
      <c r="H13413" s="95"/>
    </row>
    <row r="13414" spans="5:8" x14ac:dyDescent="0.2">
      <c r="E13414" s="95"/>
      <c r="F13414" s="95"/>
      <c r="G13414" s="95"/>
      <c r="H13414" s="95"/>
    </row>
    <row r="13415" spans="5:8" x14ac:dyDescent="0.2">
      <c r="E13415" s="95"/>
      <c r="F13415" s="95"/>
      <c r="G13415" s="95"/>
      <c r="H13415" s="95"/>
    </row>
    <row r="13416" spans="5:8" x14ac:dyDescent="0.2">
      <c r="E13416" s="95"/>
      <c r="F13416" s="95"/>
      <c r="G13416" s="95"/>
      <c r="H13416" s="95"/>
    </row>
    <row r="13417" spans="5:8" x14ac:dyDescent="0.2">
      <c r="E13417" s="95"/>
      <c r="F13417" s="95"/>
      <c r="G13417" s="95"/>
      <c r="H13417" s="95"/>
    </row>
    <row r="13418" spans="5:8" x14ac:dyDescent="0.2">
      <c r="E13418" s="95"/>
      <c r="F13418" s="95"/>
      <c r="G13418" s="95"/>
      <c r="H13418" s="95"/>
    </row>
    <row r="13419" spans="5:8" x14ac:dyDescent="0.2">
      <c r="E13419" s="95"/>
      <c r="F13419" s="95"/>
      <c r="G13419" s="95"/>
      <c r="H13419" s="95"/>
    </row>
    <row r="13420" spans="5:8" x14ac:dyDescent="0.2">
      <c r="E13420" s="95"/>
      <c r="F13420" s="95"/>
      <c r="G13420" s="95"/>
      <c r="H13420" s="95"/>
    </row>
    <row r="13421" spans="5:8" x14ac:dyDescent="0.2">
      <c r="E13421" s="95"/>
      <c r="F13421" s="95"/>
      <c r="G13421" s="95"/>
      <c r="H13421" s="95"/>
    </row>
    <row r="13422" spans="5:8" x14ac:dyDescent="0.2">
      <c r="E13422" s="95"/>
      <c r="F13422" s="95"/>
      <c r="G13422" s="95"/>
      <c r="H13422" s="95"/>
    </row>
    <row r="13423" spans="5:8" x14ac:dyDescent="0.2">
      <c r="E13423" s="95"/>
      <c r="F13423" s="95"/>
      <c r="G13423" s="95"/>
      <c r="H13423" s="95"/>
    </row>
    <row r="13424" spans="5:8" x14ac:dyDescent="0.2">
      <c r="E13424" s="95"/>
      <c r="F13424" s="95"/>
      <c r="G13424" s="95"/>
      <c r="H13424" s="95"/>
    </row>
    <row r="13425" spans="5:8" x14ac:dyDescent="0.2">
      <c r="E13425" s="95"/>
      <c r="F13425" s="95"/>
      <c r="G13425" s="95"/>
      <c r="H13425" s="95"/>
    </row>
    <row r="13426" spans="5:8" x14ac:dyDescent="0.2">
      <c r="E13426" s="95"/>
      <c r="F13426" s="95"/>
      <c r="G13426" s="95"/>
      <c r="H13426" s="95"/>
    </row>
    <row r="13427" spans="5:8" x14ac:dyDescent="0.2">
      <c r="E13427" s="95"/>
      <c r="F13427" s="95"/>
      <c r="G13427" s="95"/>
      <c r="H13427" s="95"/>
    </row>
    <row r="13428" spans="5:8" x14ac:dyDescent="0.2">
      <c r="E13428" s="95"/>
      <c r="F13428" s="95"/>
      <c r="G13428" s="95"/>
      <c r="H13428" s="95"/>
    </row>
    <row r="13429" spans="5:8" x14ac:dyDescent="0.2">
      <c r="E13429" s="95"/>
      <c r="F13429" s="95"/>
      <c r="G13429" s="95"/>
      <c r="H13429" s="95"/>
    </row>
    <row r="13430" spans="5:8" x14ac:dyDescent="0.2">
      <c r="E13430" s="95"/>
      <c r="F13430" s="95"/>
      <c r="G13430" s="95"/>
      <c r="H13430" s="95"/>
    </row>
    <row r="13431" spans="5:8" x14ac:dyDescent="0.2">
      <c r="E13431" s="95"/>
      <c r="F13431" s="95"/>
      <c r="G13431" s="95"/>
      <c r="H13431" s="95"/>
    </row>
    <row r="13432" spans="5:8" x14ac:dyDescent="0.2">
      <c r="E13432" s="95"/>
      <c r="F13432" s="95"/>
      <c r="G13432" s="95"/>
      <c r="H13432" s="95"/>
    </row>
    <row r="13433" spans="5:8" x14ac:dyDescent="0.2">
      <c r="E13433" s="95"/>
      <c r="F13433" s="95"/>
      <c r="G13433" s="95"/>
      <c r="H13433" s="95"/>
    </row>
    <row r="13434" spans="5:8" x14ac:dyDescent="0.2">
      <c r="E13434" s="95"/>
      <c r="F13434" s="95"/>
      <c r="G13434" s="95"/>
      <c r="H13434" s="95"/>
    </row>
    <row r="13435" spans="5:8" x14ac:dyDescent="0.2">
      <c r="E13435" s="95"/>
      <c r="F13435" s="95"/>
      <c r="G13435" s="95"/>
      <c r="H13435" s="95"/>
    </row>
    <row r="13436" spans="5:8" x14ac:dyDescent="0.2">
      <c r="E13436" s="95"/>
      <c r="F13436" s="95"/>
      <c r="G13436" s="95"/>
      <c r="H13436" s="95"/>
    </row>
    <row r="13437" spans="5:8" x14ac:dyDescent="0.2">
      <c r="E13437" s="95"/>
      <c r="F13437" s="95"/>
      <c r="G13437" s="95"/>
      <c r="H13437" s="95"/>
    </row>
    <row r="13438" spans="5:8" x14ac:dyDescent="0.2">
      <c r="E13438" s="95"/>
      <c r="F13438" s="95"/>
      <c r="G13438" s="95"/>
      <c r="H13438" s="95"/>
    </row>
    <row r="13439" spans="5:8" x14ac:dyDescent="0.2">
      <c r="E13439" s="95"/>
      <c r="F13439" s="95"/>
      <c r="G13439" s="95"/>
      <c r="H13439" s="95"/>
    </row>
    <row r="13440" spans="5:8" x14ac:dyDescent="0.2">
      <c r="E13440" s="95"/>
      <c r="F13440" s="95"/>
      <c r="G13440" s="95"/>
      <c r="H13440" s="95"/>
    </row>
    <row r="13441" spans="5:8" x14ac:dyDescent="0.2">
      <c r="E13441" s="95"/>
      <c r="F13441" s="95"/>
      <c r="G13441" s="95"/>
      <c r="H13441" s="95"/>
    </row>
    <row r="13442" spans="5:8" x14ac:dyDescent="0.2">
      <c r="E13442" s="95"/>
      <c r="F13442" s="95"/>
      <c r="G13442" s="95"/>
      <c r="H13442" s="95"/>
    </row>
    <row r="13443" spans="5:8" x14ac:dyDescent="0.2">
      <c r="E13443" s="95"/>
      <c r="F13443" s="95"/>
      <c r="G13443" s="95"/>
      <c r="H13443" s="95"/>
    </row>
    <row r="13444" spans="5:8" x14ac:dyDescent="0.2">
      <c r="E13444" s="95"/>
      <c r="F13444" s="95"/>
      <c r="G13444" s="95"/>
      <c r="H13444" s="95"/>
    </row>
    <row r="13445" spans="5:8" x14ac:dyDescent="0.2">
      <c r="E13445" s="95"/>
      <c r="F13445" s="95"/>
      <c r="G13445" s="95"/>
      <c r="H13445" s="95"/>
    </row>
    <row r="13446" spans="5:8" x14ac:dyDescent="0.2">
      <c r="E13446" s="95"/>
      <c r="F13446" s="95"/>
      <c r="G13446" s="95"/>
      <c r="H13446" s="95"/>
    </row>
    <row r="13447" spans="5:8" x14ac:dyDescent="0.2">
      <c r="E13447" s="95"/>
      <c r="F13447" s="95"/>
      <c r="G13447" s="95"/>
      <c r="H13447" s="95"/>
    </row>
    <row r="13448" spans="5:8" x14ac:dyDescent="0.2">
      <c r="E13448" s="95"/>
      <c r="F13448" s="95"/>
      <c r="G13448" s="95"/>
      <c r="H13448" s="95"/>
    </row>
    <row r="13449" spans="5:8" x14ac:dyDescent="0.2">
      <c r="E13449" s="95"/>
      <c r="F13449" s="95"/>
      <c r="G13449" s="95"/>
      <c r="H13449" s="95"/>
    </row>
    <row r="13450" spans="5:8" x14ac:dyDescent="0.2">
      <c r="E13450" s="95"/>
      <c r="F13450" s="95"/>
      <c r="G13450" s="95"/>
      <c r="H13450" s="95"/>
    </row>
    <row r="13451" spans="5:8" x14ac:dyDescent="0.2">
      <c r="E13451" s="95"/>
      <c r="F13451" s="95"/>
      <c r="G13451" s="95"/>
      <c r="H13451" s="95"/>
    </row>
    <row r="13452" spans="5:8" x14ac:dyDescent="0.2">
      <c r="E13452" s="95"/>
      <c r="F13452" s="95"/>
      <c r="G13452" s="95"/>
      <c r="H13452" s="95"/>
    </row>
    <row r="13453" spans="5:8" x14ac:dyDescent="0.2">
      <c r="E13453" s="95"/>
      <c r="F13453" s="95"/>
      <c r="G13453" s="95"/>
      <c r="H13453" s="95"/>
    </row>
    <row r="13454" spans="5:8" x14ac:dyDescent="0.2">
      <c r="E13454" s="95"/>
      <c r="F13454" s="95"/>
      <c r="G13454" s="95"/>
      <c r="H13454" s="95"/>
    </row>
    <row r="13455" spans="5:8" x14ac:dyDescent="0.2">
      <c r="E13455" s="95"/>
      <c r="F13455" s="95"/>
      <c r="G13455" s="95"/>
      <c r="H13455" s="95"/>
    </row>
    <row r="13456" spans="5:8" x14ac:dyDescent="0.2">
      <c r="E13456" s="95"/>
      <c r="F13456" s="95"/>
      <c r="G13456" s="95"/>
      <c r="H13456" s="95"/>
    </row>
    <row r="13457" spans="5:8" x14ac:dyDescent="0.2">
      <c r="E13457" s="95"/>
      <c r="F13457" s="95"/>
      <c r="G13457" s="95"/>
      <c r="H13457" s="95"/>
    </row>
    <row r="13458" spans="5:8" x14ac:dyDescent="0.2">
      <c r="E13458" s="95"/>
      <c r="F13458" s="95"/>
      <c r="G13458" s="95"/>
      <c r="H13458" s="95"/>
    </row>
    <row r="13459" spans="5:8" x14ac:dyDescent="0.2">
      <c r="E13459" s="95"/>
      <c r="F13459" s="95"/>
      <c r="G13459" s="95"/>
      <c r="H13459" s="95"/>
    </row>
    <row r="13460" spans="5:8" x14ac:dyDescent="0.2">
      <c r="E13460" s="95"/>
      <c r="F13460" s="95"/>
      <c r="G13460" s="95"/>
      <c r="H13460" s="95"/>
    </row>
    <row r="13461" spans="5:8" x14ac:dyDescent="0.2">
      <c r="E13461" s="95"/>
      <c r="F13461" s="95"/>
      <c r="G13461" s="95"/>
      <c r="H13461" s="95"/>
    </row>
    <row r="13462" spans="5:8" x14ac:dyDescent="0.2">
      <c r="E13462" s="95"/>
      <c r="F13462" s="95"/>
      <c r="G13462" s="95"/>
      <c r="H13462" s="95"/>
    </row>
    <row r="13463" spans="5:8" x14ac:dyDescent="0.2">
      <c r="E13463" s="95"/>
      <c r="F13463" s="95"/>
      <c r="G13463" s="95"/>
      <c r="H13463" s="95"/>
    </row>
    <row r="13464" spans="5:8" x14ac:dyDescent="0.2">
      <c r="E13464" s="95"/>
      <c r="F13464" s="95"/>
      <c r="G13464" s="95"/>
      <c r="H13464" s="95"/>
    </row>
    <row r="13465" spans="5:8" x14ac:dyDescent="0.2">
      <c r="E13465" s="95"/>
      <c r="F13465" s="95"/>
      <c r="G13465" s="95"/>
      <c r="H13465" s="95"/>
    </row>
    <row r="13466" spans="5:8" x14ac:dyDescent="0.2">
      <c r="E13466" s="95"/>
      <c r="F13466" s="95"/>
      <c r="G13466" s="95"/>
      <c r="H13466" s="95"/>
    </row>
    <row r="13467" spans="5:8" x14ac:dyDescent="0.2">
      <c r="E13467" s="95"/>
      <c r="F13467" s="95"/>
      <c r="G13467" s="95"/>
      <c r="H13467" s="95"/>
    </row>
    <row r="13468" spans="5:8" x14ac:dyDescent="0.2">
      <c r="E13468" s="95"/>
      <c r="F13468" s="95"/>
      <c r="G13468" s="95"/>
      <c r="H13468" s="95"/>
    </row>
    <row r="13469" spans="5:8" x14ac:dyDescent="0.2">
      <c r="E13469" s="95"/>
      <c r="F13469" s="95"/>
      <c r="G13469" s="95"/>
      <c r="H13469" s="95"/>
    </row>
    <row r="13470" spans="5:8" x14ac:dyDescent="0.2">
      <c r="E13470" s="95"/>
      <c r="F13470" s="95"/>
      <c r="G13470" s="95"/>
      <c r="H13470" s="95"/>
    </row>
    <row r="13471" spans="5:8" x14ac:dyDescent="0.2">
      <c r="E13471" s="95"/>
      <c r="F13471" s="95"/>
      <c r="G13471" s="95"/>
      <c r="H13471" s="95"/>
    </row>
    <row r="13472" spans="5:8" x14ac:dyDescent="0.2">
      <c r="E13472" s="95"/>
      <c r="F13472" s="95"/>
      <c r="G13472" s="95"/>
      <c r="H13472" s="95"/>
    </row>
    <row r="13473" spans="5:8" x14ac:dyDescent="0.2">
      <c r="E13473" s="95"/>
      <c r="F13473" s="95"/>
      <c r="G13473" s="95"/>
      <c r="H13473" s="95"/>
    </row>
    <row r="13474" spans="5:8" x14ac:dyDescent="0.2">
      <c r="E13474" s="95"/>
      <c r="F13474" s="95"/>
      <c r="G13474" s="95"/>
      <c r="H13474" s="95"/>
    </row>
    <row r="13475" spans="5:8" x14ac:dyDescent="0.2">
      <c r="E13475" s="95"/>
      <c r="F13475" s="95"/>
      <c r="G13475" s="95"/>
      <c r="H13475" s="95"/>
    </row>
    <row r="13476" spans="5:8" x14ac:dyDescent="0.2">
      <c r="E13476" s="95"/>
      <c r="F13476" s="95"/>
      <c r="G13476" s="95"/>
      <c r="H13476" s="95"/>
    </row>
    <row r="13477" spans="5:8" x14ac:dyDescent="0.2">
      <c r="E13477" s="95"/>
      <c r="F13477" s="95"/>
      <c r="G13477" s="95"/>
      <c r="H13477" s="95"/>
    </row>
    <row r="13478" spans="5:8" x14ac:dyDescent="0.2">
      <c r="E13478" s="95"/>
      <c r="F13478" s="95"/>
      <c r="G13478" s="95"/>
      <c r="H13478" s="95"/>
    </row>
    <row r="13479" spans="5:8" x14ac:dyDescent="0.2">
      <c r="E13479" s="95"/>
      <c r="F13479" s="95"/>
      <c r="G13479" s="95"/>
      <c r="H13479" s="95"/>
    </row>
    <row r="13480" spans="5:8" x14ac:dyDescent="0.2">
      <c r="E13480" s="95"/>
      <c r="F13480" s="95"/>
      <c r="G13480" s="95"/>
      <c r="H13480" s="95"/>
    </row>
    <row r="13481" spans="5:8" x14ac:dyDescent="0.2">
      <c r="E13481" s="95"/>
      <c r="F13481" s="95"/>
      <c r="G13481" s="95"/>
      <c r="H13481" s="95"/>
    </row>
    <row r="13482" spans="5:8" x14ac:dyDescent="0.2">
      <c r="E13482" s="95"/>
      <c r="F13482" s="95"/>
      <c r="G13482" s="95"/>
      <c r="H13482" s="95"/>
    </row>
    <row r="13483" spans="5:8" x14ac:dyDescent="0.2">
      <c r="E13483" s="95"/>
      <c r="F13483" s="95"/>
      <c r="G13483" s="95"/>
      <c r="H13483" s="95"/>
    </row>
    <row r="13484" spans="5:8" x14ac:dyDescent="0.2">
      <c r="E13484" s="95"/>
      <c r="F13484" s="95"/>
      <c r="G13484" s="95"/>
      <c r="H13484" s="95"/>
    </row>
    <row r="13485" spans="5:8" x14ac:dyDescent="0.2">
      <c r="E13485" s="95"/>
      <c r="F13485" s="95"/>
      <c r="G13485" s="95"/>
      <c r="H13485" s="95"/>
    </row>
    <row r="13486" spans="5:8" x14ac:dyDescent="0.2">
      <c r="E13486" s="95"/>
      <c r="F13486" s="95"/>
      <c r="G13486" s="95"/>
      <c r="H13486" s="95"/>
    </row>
    <row r="13487" spans="5:8" x14ac:dyDescent="0.2">
      <c r="E13487" s="95"/>
      <c r="F13487" s="95"/>
      <c r="G13487" s="95"/>
      <c r="H13487" s="95"/>
    </row>
    <row r="13488" spans="5:8" x14ac:dyDescent="0.2">
      <c r="E13488" s="95"/>
      <c r="F13488" s="95"/>
      <c r="G13488" s="95"/>
      <c r="H13488" s="95"/>
    </row>
    <row r="13489" spans="5:8" x14ac:dyDescent="0.2">
      <c r="E13489" s="95"/>
      <c r="F13489" s="95"/>
      <c r="G13489" s="95"/>
      <c r="H13489" s="95"/>
    </row>
    <row r="13490" spans="5:8" x14ac:dyDescent="0.2">
      <c r="E13490" s="95"/>
      <c r="F13490" s="95"/>
      <c r="G13490" s="95"/>
      <c r="H13490" s="95"/>
    </row>
    <row r="13491" spans="5:8" x14ac:dyDescent="0.2">
      <c r="E13491" s="95"/>
      <c r="F13491" s="95"/>
      <c r="G13491" s="95"/>
      <c r="H13491" s="95"/>
    </row>
    <row r="13492" spans="5:8" x14ac:dyDescent="0.2">
      <c r="E13492" s="95"/>
      <c r="F13492" s="95"/>
      <c r="G13492" s="95"/>
      <c r="H13492" s="95"/>
    </row>
    <row r="13493" spans="5:8" x14ac:dyDescent="0.2">
      <c r="E13493" s="95"/>
      <c r="F13493" s="95"/>
      <c r="G13493" s="95"/>
      <c r="H13493" s="95"/>
    </row>
    <row r="13494" spans="5:8" x14ac:dyDescent="0.2">
      <c r="E13494" s="95"/>
      <c r="F13494" s="95"/>
      <c r="G13494" s="95"/>
      <c r="H13494" s="95"/>
    </row>
    <row r="13495" spans="5:8" x14ac:dyDescent="0.2">
      <c r="E13495" s="95"/>
      <c r="F13495" s="95"/>
      <c r="G13495" s="95"/>
      <c r="H13495" s="95"/>
    </row>
    <row r="13496" spans="5:8" x14ac:dyDescent="0.2">
      <c r="E13496" s="95"/>
      <c r="F13496" s="95"/>
      <c r="G13496" s="95"/>
      <c r="H13496" s="95"/>
    </row>
    <row r="13497" spans="5:8" x14ac:dyDescent="0.2">
      <c r="E13497" s="95"/>
      <c r="F13497" s="95"/>
      <c r="G13497" s="95"/>
      <c r="H13497" s="95"/>
    </row>
    <row r="13498" spans="5:8" x14ac:dyDescent="0.2">
      <c r="E13498" s="95"/>
      <c r="F13498" s="95"/>
      <c r="G13498" s="95"/>
      <c r="H13498" s="95"/>
    </row>
    <row r="13499" spans="5:8" x14ac:dyDescent="0.2">
      <c r="E13499" s="95"/>
      <c r="F13499" s="95"/>
      <c r="G13499" s="95"/>
      <c r="H13499" s="95"/>
    </row>
    <row r="13500" spans="5:8" x14ac:dyDescent="0.2">
      <c r="E13500" s="95"/>
      <c r="F13500" s="95"/>
      <c r="G13500" s="95"/>
      <c r="H13500" s="95"/>
    </row>
    <row r="13501" spans="5:8" x14ac:dyDescent="0.2">
      <c r="E13501" s="95"/>
      <c r="F13501" s="95"/>
      <c r="G13501" s="95"/>
      <c r="H13501" s="95"/>
    </row>
    <row r="13502" spans="5:8" x14ac:dyDescent="0.2">
      <c r="E13502" s="95"/>
      <c r="F13502" s="95"/>
      <c r="G13502" s="95"/>
      <c r="H13502" s="95"/>
    </row>
    <row r="13503" spans="5:8" x14ac:dyDescent="0.2">
      <c r="E13503" s="95"/>
      <c r="F13503" s="95"/>
      <c r="G13503" s="95"/>
      <c r="H13503" s="95"/>
    </row>
    <row r="13504" spans="5:8" x14ac:dyDescent="0.2">
      <c r="E13504" s="95"/>
      <c r="F13504" s="95"/>
      <c r="G13504" s="95"/>
      <c r="H13504" s="95"/>
    </row>
    <row r="13505" spans="5:8" x14ac:dyDescent="0.2">
      <c r="E13505" s="95"/>
      <c r="F13505" s="95"/>
      <c r="G13505" s="95"/>
      <c r="H13505" s="95"/>
    </row>
    <row r="13506" spans="5:8" x14ac:dyDescent="0.2">
      <c r="E13506" s="95"/>
      <c r="F13506" s="95"/>
      <c r="G13506" s="95"/>
      <c r="H13506" s="95"/>
    </row>
    <row r="13507" spans="5:8" x14ac:dyDescent="0.2">
      <c r="E13507" s="95"/>
      <c r="F13507" s="95"/>
      <c r="G13507" s="95"/>
      <c r="H13507" s="95"/>
    </row>
    <row r="13508" spans="5:8" x14ac:dyDescent="0.2">
      <c r="E13508" s="95"/>
      <c r="F13508" s="95"/>
      <c r="G13508" s="95"/>
      <c r="H13508" s="95"/>
    </row>
    <row r="13509" spans="5:8" x14ac:dyDescent="0.2">
      <c r="E13509" s="95"/>
      <c r="F13509" s="95"/>
      <c r="G13509" s="95"/>
      <c r="H13509" s="95"/>
    </row>
    <row r="13510" spans="5:8" x14ac:dyDescent="0.2">
      <c r="E13510" s="95"/>
      <c r="F13510" s="95"/>
      <c r="G13510" s="95"/>
      <c r="H13510" s="95"/>
    </row>
    <row r="13511" spans="5:8" x14ac:dyDescent="0.2">
      <c r="E13511" s="95"/>
      <c r="F13511" s="95"/>
      <c r="G13511" s="95"/>
      <c r="H13511" s="95"/>
    </row>
    <row r="13512" spans="5:8" x14ac:dyDescent="0.2">
      <c r="E13512" s="95"/>
      <c r="F13512" s="95"/>
      <c r="G13512" s="95"/>
      <c r="H13512" s="95"/>
    </row>
    <row r="13513" spans="5:8" x14ac:dyDescent="0.2">
      <c r="E13513" s="95"/>
      <c r="F13513" s="95"/>
      <c r="G13513" s="95"/>
      <c r="H13513" s="95"/>
    </row>
    <row r="13514" spans="5:8" x14ac:dyDescent="0.2">
      <c r="E13514" s="95"/>
      <c r="F13514" s="95"/>
      <c r="G13514" s="95"/>
      <c r="H13514" s="95"/>
    </row>
    <row r="13515" spans="5:8" x14ac:dyDescent="0.2">
      <c r="E13515" s="95"/>
      <c r="F13515" s="95"/>
      <c r="G13515" s="95"/>
      <c r="H13515" s="95"/>
    </row>
    <row r="13516" spans="5:8" x14ac:dyDescent="0.2">
      <c r="E13516" s="95"/>
      <c r="F13516" s="95"/>
      <c r="G13516" s="95"/>
      <c r="H13516" s="95"/>
    </row>
    <row r="13517" spans="5:8" x14ac:dyDescent="0.2">
      <c r="E13517" s="95"/>
      <c r="F13517" s="95"/>
      <c r="G13517" s="95"/>
      <c r="H13517" s="95"/>
    </row>
    <row r="13518" spans="5:8" x14ac:dyDescent="0.2">
      <c r="E13518" s="95"/>
      <c r="F13518" s="95"/>
      <c r="G13518" s="95"/>
      <c r="H13518" s="95"/>
    </row>
    <row r="13519" spans="5:8" x14ac:dyDescent="0.2">
      <c r="E13519" s="95"/>
      <c r="F13519" s="95"/>
      <c r="G13519" s="95"/>
      <c r="H13519" s="95"/>
    </row>
    <row r="13520" spans="5:8" x14ac:dyDescent="0.2">
      <c r="E13520" s="95"/>
      <c r="F13520" s="95"/>
      <c r="G13520" s="95"/>
      <c r="H13520" s="95"/>
    </row>
    <row r="13521" spans="5:8" x14ac:dyDescent="0.2">
      <c r="E13521" s="95"/>
      <c r="F13521" s="95"/>
      <c r="G13521" s="95"/>
      <c r="H13521" s="95"/>
    </row>
    <row r="13522" spans="5:8" x14ac:dyDescent="0.2">
      <c r="E13522" s="95"/>
      <c r="F13522" s="95"/>
      <c r="G13522" s="95"/>
      <c r="H13522" s="95"/>
    </row>
    <row r="13523" spans="5:8" x14ac:dyDescent="0.2">
      <c r="E13523" s="95"/>
      <c r="F13523" s="95"/>
      <c r="G13523" s="95"/>
      <c r="H13523" s="95"/>
    </row>
    <row r="13524" spans="5:8" x14ac:dyDescent="0.2">
      <c r="E13524" s="95"/>
      <c r="F13524" s="95"/>
      <c r="G13524" s="95"/>
      <c r="H13524" s="95"/>
    </row>
    <row r="13525" spans="5:8" x14ac:dyDescent="0.2">
      <c r="E13525" s="95"/>
      <c r="F13525" s="95"/>
      <c r="G13525" s="95"/>
      <c r="H13525" s="95"/>
    </row>
    <row r="13526" spans="5:8" x14ac:dyDescent="0.2">
      <c r="E13526" s="95"/>
      <c r="F13526" s="95"/>
      <c r="G13526" s="95"/>
      <c r="H13526" s="95"/>
    </row>
    <row r="13527" spans="5:8" x14ac:dyDescent="0.2">
      <c r="E13527" s="95"/>
      <c r="F13527" s="95"/>
      <c r="G13527" s="95"/>
      <c r="H13527" s="95"/>
    </row>
    <row r="13528" spans="5:8" x14ac:dyDescent="0.2">
      <c r="E13528" s="95"/>
      <c r="F13528" s="95"/>
      <c r="G13528" s="95"/>
      <c r="H13528" s="95"/>
    </row>
    <row r="13529" spans="5:8" x14ac:dyDescent="0.2">
      <c r="E13529" s="95"/>
      <c r="F13529" s="95"/>
      <c r="G13529" s="95"/>
      <c r="H13529" s="95"/>
    </row>
    <row r="13530" spans="5:8" x14ac:dyDescent="0.2">
      <c r="E13530" s="95"/>
      <c r="F13530" s="95"/>
      <c r="G13530" s="95"/>
      <c r="H13530" s="95"/>
    </row>
    <row r="13531" spans="5:8" x14ac:dyDescent="0.2">
      <c r="E13531" s="95"/>
      <c r="F13531" s="95"/>
      <c r="G13531" s="95"/>
      <c r="H13531" s="95"/>
    </row>
    <row r="13532" spans="5:8" x14ac:dyDescent="0.2">
      <c r="E13532" s="95"/>
      <c r="F13532" s="95"/>
      <c r="G13532" s="95"/>
      <c r="H13532" s="95"/>
    </row>
    <row r="13533" spans="5:8" x14ac:dyDescent="0.2">
      <c r="E13533" s="95"/>
      <c r="F13533" s="95"/>
      <c r="G13533" s="95"/>
      <c r="H13533" s="95"/>
    </row>
    <row r="13534" spans="5:8" x14ac:dyDescent="0.2">
      <c r="E13534" s="95"/>
      <c r="F13534" s="95"/>
      <c r="G13534" s="95"/>
      <c r="H13534" s="95"/>
    </row>
    <row r="13535" spans="5:8" x14ac:dyDescent="0.2">
      <c r="E13535" s="95"/>
      <c r="F13535" s="95"/>
      <c r="G13535" s="95"/>
      <c r="H13535" s="95"/>
    </row>
    <row r="13536" spans="5:8" x14ac:dyDescent="0.2">
      <c r="E13536" s="95"/>
      <c r="F13536" s="95"/>
      <c r="G13536" s="95"/>
      <c r="H13536" s="95"/>
    </row>
    <row r="13537" spans="5:8" x14ac:dyDescent="0.2">
      <c r="E13537" s="95"/>
      <c r="F13537" s="95"/>
      <c r="G13537" s="95"/>
      <c r="H13537" s="95"/>
    </row>
    <row r="13538" spans="5:8" x14ac:dyDescent="0.2">
      <c r="E13538" s="95"/>
      <c r="F13538" s="95"/>
      <c r="G13538" s="95"/>
      <c r="H13538" s="95"/>
    </row>
    <row r="13539" spans="5:8" x14ac:dyDescent="0.2">
      <c r="E13539" s="95"/>
      <c r="F13539" s="95"/>
      <c r="G13539" s="95"/>
      <c r="H13539" s="95"/>
    </row>
    <row r="13540" spans="5:8" x14ac:dyDescent="0.2">
      <c r="E13540" s="95"/>
      <c r="F13540" s="95"/>
      <c r="G13540" s="95"/>
      <c r="H13540" s="95"/>
    </row>
    <row r="13541" spans="5:8" x14ac:dyDescent="0.2">
      <c r="E13541" s="95"/>
      <c r="F13541" s="95"/>
      <c r="G13541" s="95"/>
      <c r="H13541" s="95"/>
    </row>
    <row r="13542" spans="5:8" x14ac:dyDescent="0.2">
      <c r="E13542" s="95"/>
      <c r="F13542" s="95"/>
      <c r="G13542" s="95"/>
      <c r="H13542" s="95"/>
    </row>
    <row r="13543" spans="5:8" x14ac:dyDescent="0.2">
      <c r="E13543" s="95"/>
      <c r="F13543" s="95"/>
      <c r="G13543" s="95"/>
      <c r="H13543" s="95"/>
    </row>
    <row r="13544" spans="5:8" x14ac:dyDescent="0.2">
      <c r="E13544" s="95"/>
      <c r="F13544" s="95"/>
      <c r="G13544" s="95"/>
      <c r="H13544" s="95"/>
    </row>
    <row r="13545" spans="5:8" x14ac:dyDescent="0.2">
      <c r="E13545" s="95"/>
      <c r="F13545" s="95"/>
      <c r="G13545" s="95"/>
      <c r="H13545" s="95"/>
    </row>
    <row r="13546" spans="5:8" x14ac:dyDescent="0.2">
      <c r="E13546" s="95"/>
      <c r="F13546" s="95"/>
      <c r="G13546" s="95"/>
      <c r="H13546" s="95"/>
    </row>
    <row r="13547" spans="5:8" x14ac:dyDescent="0.2">
      <c r="E13547" s="95"/>
      <c r="F13547" s="95"/>
      <c r="G13547" s="95"/>
      <c r="H13547" s="95"/>
    </row>
    <row r="13548" spans="5:8" x14ac:dyDescent="0.2">
      <c r="E13548" s="95"/>
      <c r="F13548" s="95"/>
      <c r="G13548" s="95"/>
      <c r="H13548" s="95"/>
    </row>
    <row r="13549" spans="5:8" x14ac:dyDescent="0.2">
      <c r="E13549" s="95"/>
      <c r="F13549" s="95"/>
      <c r="G13549" s="95"/>
      <c r="H13549" s="95"/>
    </row>
    <row r="13550" spans="5:8" x14ac:dyDescent="0.2">
      <c r="E13550" s="95"/>
      <c r="F13550" s="95"/>
      <c r="G13550" s="95"/>
      <c r="H13550" s="95"/>
    </row>
    <row r="13551" spans="5:8" x14ac:dyDescent="0.2">
      <c r="E13551" s="95"/>
      <c r="F13551" s="95"/>
      <c r="G13551" s="95"/>
      <c r="H13551" s="95"/>
    </row>
    <row r="13552" spans="5:8" x14ac:dyDescent="0.2">
      <c r="E13552" s="95"/>
      <c r="F13552" s="95"/>
      <c r="G13552" s="95"/>
      <c r="H13552" s="95"/>
    </row>
    <row r="13553" spans="5:8" x14ac:dyDescent="0.2">
      <c r="E13553" s="95"/>
      <c r="F13553" s="95"/>
      <c r="G13553" s="95"/>
      <c r="H13553" s="95"/>
    </row>
    <row r="13554" spans="5:8" x14ac:dyDescent="0.2">
      <c r="E13554" s="95"/>
      <c r="F13554" s="95"/>
      <c r="G13554" s="95"/>
      <c r="H13554" s="95"/>
    </row>
    <row r="13555" spans="5:8" x14ac:dyDescent="0.2">
      <c r="E13555" s="95"/>
      <c r="F13555" s="95"/>
      <c r="G13555" s="95"/>
      <c r="H13555" s="95"/>
    </row>
    <row r="13556" spans="5:8" x14ac:dyDescent="0.2">
      <c r="E13556" s="95"/>
      <c r="F13556" s="95"/>
      <c r="G13556" s="95"/>
      <c r="H13556" s="95"/>
    </row>
    <row r="13557" spans="5:8" x14ac:dyDescent="0.2">
      <c r="E13557" s="95"/>
      <c r="F13557" s="95"/>
      <c r="G13557" s="95"/>
      <c r="H13557" s="95"/>
    </row>
    <row r="13558" spans="5:8" x14ac:dyDescent="0.2">
      <c r="E13558" s="95"/>
      <c r="F13558" s="95"/>
      <c r="G13558" s="95"/>
      <c r="H13558" s="95"/>
    </row>
    <row r="13559" spans="5:8" x14ac:dyDescent="0.2">
      <c r="E13559" s="95"/>
      <c r="F13559" s="95"/>
      <c r="G13559" s="95"/>
      <c r="H13559" s="95"/>
    </row>
    <row r="13560" spans="5:8" x14ac:dyDescent="0.2">
      <c r="E13560" s="95"/>
      <c r="F13560" s="95"/>
      <c r="G13560" s="95"/>
      <c r="H13560" s="95"/>
    </row>
    <row r="13561" spans="5:8" x14ac:dyDescent="0.2">
      <c r="E13561" s="95"/>
      <c r="F13561" s="95"/>
      <c r="G13561" s="95"/>
      <c r="H13561" s="95"/>
    </row>
    <row r="13562" spans="5:8" x14ac:dyDescent="0.2">
      <c r="E13562" s="95"/>
      <c r="F13562" s="95"/>
      <c r="G13562" s="95"/>
      <c r="H13562" s="95"/>
    </row>
    <row r="13563" spans="5:8" x14ac:dyDescent="0.2">
      <c r="E13563" s="95"/>
      <c r="F13563" s="95"/>
      <c r="G13563" s="95"/>
      <c r="H13563" s="95"/>
    </row>
    <row r="13564" spans="5:8" x14ac:dyDescent="0.2">
      <c r="E13564" s="95"/>
      <c r="F13564" s="95"/>
      <c r="G13564" s="95"/>
      <c r="H13564" s="95"/>
    </row>
    <row r="13565" spans="5:8" x14ac:dyDescent="0.2">
      <c r="E13565" s="95"/>
      <c r="F13565" s="95"/>
      <c r="G13565" s="95"/>
      <c r="H13565" s="95"/>
    </row>
    <row r="13566" spans="5:8" x14ac:dyDescent="0.2">
      <c r="E13566" s="95"/>
      <c r="F13566" s="95"/>
      <c r="G13566" s="95"/>
      <c r="H13566" s="95"/>
    </row>
    <row r="13567" spans="5:8" x14ac:dyDescent="0.2">
      <c r="E13567" s="95"/>
      <c r="F13567" s="95"/>
      <c r="G13567" s="95"/>
      <c r="H13567" s="95"/>
    </row>
    <row r="13568" spans="5:8" x14ac:dyDescent="0.2">
      <c r="E13568" s="95"/>
      <c r="F13568" s="95"/>
      <c r="G13568" s="95"/>
      <c r="H13568" s="95"/>
    </row>
    <row r="13569" spans="5:8" x14ac:dyDescent="0.2">
      <c r="E13569" s="95"/>
      <c r="F13569" s="95"/>
      <c r="G13569" s="95"/>
      <c r="H13569" s="95"/>
    </row>
    <row r="13570" spans="5:8" x14ac:dyDescent="0.2">
      <c r="E13570" s="95"/>
      <c r="F13570" s="95"/>
      <c r="G13570" s="95"/>
      <c r="H13570" s="95"/>
    </row>
    <row r="13571" spans="5:8" x14ac:dyDescent="0.2">
      <c r="E13571" s="95"/>
      <c r="F13571" s="95"/>
      <c r="G13571" s="95"/>
      <c r="H13571" s="95"/>
    </row>
    <row r="13572" spans="5:8" x14ac:dyDescent="0.2">
      <c r="E13572" s="95"/>
      <c r="F13572" s="95"/>
      <c r="G13572" s="95"/>
      <c r="H13572" s="95"/>
    </row>
    <row r="13573" spans="5:8" x14ac:dyDescent="0.2">
      <c r="E13573" s="95"/>
      <c r="F13573" s="95"/>
      <c r="G13573" s="95"/>
      <c r="H13573" s="95"/>
    </row>
    <row r="13574" spans="5:8" x14ac:dyDescent="0.2">
      <c r="E13574" s="95"/>
      <c r="F13574" s="95"/>
      <c r="G13574" s="95"/>
      <c r="H13574" s="95"/>
    </row>
    <row r="13575" spans="5:8" x14ac:dyDescent="0.2">
      <c r="E13575" s="95"/>
      <c r="F13575" s="95"/>
      <c r="G13575" s="95"/>
      <c r="H13575" s="95"/>
    </row>
    <row r="13576" spans="5:8" x14ac:dyDescent="0.2">
      <c r="E13576" s="95"/>
      <c r="F13576" s="95"/>
      <c r="G13576" s="95"/>
      <c r="H13576" s="95"/>
    </row>
    <row r="13577" spans="5:8" x14ac:dyDescent="0.2">
      <c r="E13577" s="95"/>
      <c r="F13577" s="95"/>
      <c r="G13577" s="95"/>
      <c r="H13577" s="95"/>
    </row>
    <row r="13578" spans="5:8" x14ac:dyDescent="0.2">
      <c r="E13578" s="95"/>
      <c r="F13578" s="95"/>
      <c r="G13578" s="95"/>
      <c r="H13578" s="95"/>
    </row>
    <row r="13579" spans="5:8" x14ac:dyDescent="0.2">
      <c r="E13579" s="95"/>
      <c r="F13579" s="95"/>
      <c r="G13579" s="95"/>
      <c r="H13579" s="95"/>
    </row>
    <row r="13580" spans="5:8" x14ac:dyDescent="0.2">
      <c r="E13580" s="95"/>
      <c r="F13580" s="95"/>
      <c r="G13580" s="95"/>
      <c r="H13580" s="95"/>
    </row>
    <row r="13581" spans="5:8" x14ac:dyDescent="0.2">
      <c r="E13581" s="95"/>
      <c r="F13581" s="95"/>
      <c r="G13581" s="95"/>
      <c r="H13581" s="95"/>
    </row>
    <row r="13582" spans="5:8" x14ac:dyDescent="0.2">
      <c r="E13582" s="95"/>
      <c r="F13582" s="95"/>
      <c r="G13582" s="95"/>
      <c r="H13582" s="95"/>
    </row>
    <row r="13583" spans="5:8" x14ac:dyDescent="0.2">
      <c r="E13583" s="95"/>
      <c r="F13583" s="95"/>
      <c r="G13583" s="95"/>
      <c r="H13583" s="95"/>
    </row>
    <row r="13584" spans="5:8" x14ac:dyDescent="0.2">
      <c r="E13584" s="95"/>
      <c r="F13584" s="95"/>
      <c r="G13584" s="95"/>
      <c r="H13584" s="95"/>
    </row>
    <row r="13585" spans="5:8" x14ac:dyDescent="0.2">
      <c r="E13585" s="95"/>
      <c r="F13585" s="95"/>
      <c r="G13585" s="95"/>
      <c r="H13585" s="95"/>
    </row>
    <row r="13586" spans="5:8" x14ac:dyDescent="0.2">
      <c r="E13586" s="95"/>
      <c r="F13586" s="95"/>
      <c r="G13586" s="95"/>
      <c r="H13586" s="95"/>
    </row>
    <row r="13587" spans="5:8" x14ac:dyDescent="0.2">
      <c r="E13587" s="95"/>
      <c r="F13587" s="95"/>
      <c r="G13587" s="95"/>
      <c r="H13587" s="95"/>
    </row>
    <row r="13588" spans="5:8" x14ac:dyDescent="0.2">
      <c r="E13588" s="95"/>
      <c r="F13588" s="95"/>
      <c r="G13588" s="95"/>
      <c r="H13588" s="95"/>
    </row>
    <row r="13589" spans="5:8" x14ac:dyDescent="0.2">
      <c r="E13589" s="95"/>
      <c r="F13589" s="95"/>
      <c r="G13589" s="95"/>
      <c r="H13589" s="95"/>
    </row>
    <row r="13590" spans="5:8" x14ac:dyDescent="0.2">
      <c r="E13590" s="95"/>
      <c r="F13590" s="95"/>
      <c r="G13590" s="95"/>
      <c r="H13590" s="95"/>
    </row>
    <row r="13591" spans="5:8" x14ac:dyDescent="0.2">
      <c r="E13591" s="95"/>
      <c r="F13591" s="95"/>
      <c r="G13591" s="95"/>
      <c r="H13591" s="95"/>
    </row>
    <row r="13592" spans="5:8" x14ac:dyDescent="0.2">
      <c r="E13592" s="95"/>
      <c r="F13592" s="95"/>
      <c r="G13592" s="95"/>
      <c r="H13592" s="95"/>
    </row>
    <row r="13593" spans="5:8" x14ac:dyDescent="0.2">
      <c r="E13593" s="95"/>
      <c r="F13593" s="95"/>
      <c r="G13593" s="95"/>
      <c r="H13593" s="95"/>
    </row>
    <row r="13594" spans="5:8" x14ac:dyDescent="0.2">
      <c r="E13594" s="95"/>
      <c r="F13594" s="95"/>
      <c r="G13594" s="95"/>
      <c r="H13594" s="95"/>
    </row>
    <row r="13595" spans="5:8" x14ac:dyDescent="0.2">
      <c r="E13595" s="95"/>
      <c r="F13595" s="95"/>
      <c r="G13595" s="95"/>
      <c r="H13595" s="95"/>
    </row>
    <row r="13596" spans="5:8" x14ac:dyDescent="0.2">
      <c r="E13596" s="95"/>
      <c r="F13596" s="95"/>
      <c r="G13596" s="95"/>
      <c r="H13596" s="95"/>
    </row>
    <row r="13597" spans="5:8" x14ac:dyDescent="0.2">
      <c r="E13597" s="95"/>
      <c r="F13597" s="95"/>
      <c r="G13597" s="95"/>
      <c r="H13597" s="95"/>
    </row>
    <row r="13598" spans="5:8" x14ac:dyDescent="0.2">
      <c r="E13598" s="95"/>
      <c r="F13598" s="95"/>
      <c r="G13598" s="95"/>
      <c r="H13598" s="95"/>
    </row>
    <row r="13599" spans="5:8" x14ac:dyDescent="0.2">
      <c r="E13599" s="95"/>
      <c r="F13599" s="95"/>
      <c r="G13599" s="95"/>
      <c r="H13599" s="95"/>
    </row>
    <row r="13600" spans="5:8" x14ac:dyDescent="0.2">
      <c r="E13600" s="95"/>
      <c r="F13600" s="95"/>
      <c r="G13600" s="95"/>
      <c r="H13600" s="95"/>
    </row>
    <row r="13601" spans="5:8" x14ac:dyDescent="0.2">
      <c r="E13601" s="95"/>
      <c r="F13601" s="95"/>
      <c r="G13601" s="95"/>
      <c r="H13601" s="95"/>
    </row>
    <row r="13602" spans="5:8" x14ac:dyDescent="0.2">
      <c r="E13602" s="95"/>
      <c r="F13602" s="95"/>
      <c r="G13602" s="95"/>
      <c r="H13602" s="95"/>
    </row>
    <row r="13603" spans="5:8" x14ac:dyDescent="0.2">
      <c r="E13603" s="95"/>
      <c r="F13603" s="95"/>
      <c r="G13603" s="95"/>
      <c r="H13603" s="95"/>
    </row>
    <row r="13604" spans="5:8" x14ac:dyDescent="0.2">
      <c r="E13604" s="95"/>
      <c r="F13604" s="95"/>
      <c r="G13604" s="95"/>
      <c r="H13604" s="95"/>
    </row>
    <row r="13605" spans="5:8" x14ac:dyDescent="0.2">
      <c r="E13605" s="95"/>
      <c r="F13605" s="95"/>
      <c r="G13605" s="95"/>
      <c r="H13605" s="95"/>
    </row>
    <row r="13606" spans="5:8" x14ac:dyDescent="0.2">
      <c r="E13606" s="95"/>
      <c r="F13606" s="95"/>
      <c r="G13606" s="95"/>
      <c r="H13606" s="95"/>
    </row>
    <row r="13607" spans="5:8" x14ac:dyDescent="0.2">
      <c r="E13607" s="95"/>
      <c r="F13607" s="95"/>
      <c r="G13607" s="95"/>
      <c r="H13607" s="95"/>
    </row>
    <row r="13608" spans="5:8" x14ac:dyDescent="0.2">
      <c r="E13608" s="95"/>
      <c r="F13608" s="95"/>
      <c r="G13608" s="95"/>
      <c r="H13608" s="95"/>
    </row>
    <row r="13609" spans="5:8" x14ac:dyDescent="0.2">
      <c r="E13609" s="95"/>
      <c r="F13609" s="95"/>
      <c r="G13609" s="95"/>
      <c r="H13609" s="95"/>
    </row>
    <row r="13610" spans="5:8" x14ac:dyDescent="0.2">
      <c r="E13610" s="95"/>
      <c r="F13610" s="95"/>
      <c r="G13610" s="95"/>
      <c r="H13610" s="95"/>
    </row>
    <row r="13611" spans="5:8" x14ac:dyDescent="0.2">
      <c r="E13611" s="95"/>
      <c r="F13611" s="95"/>
      <c r="G13611" s="95"/>
      <c r="H13611" s="95"/>
    </row>
    <row r="13612" spans="5:8" x14ac:dyDescent="0.2">
      <c r="E13612" s="95"/>
      <c r="F13612" s="95"/>
      <c r="G13612" s="95"/>
      <c r="H13612" s="95"/>
    </row>
    <row r="13613" spans="5:8" x14ac:dyDescent="0.2">
      <c r="E13613" s="95"/>
      <c r="F13613" s="95"/>
      <c r="G13613" s="95"/>
      <c r="H13613" s="95"/>
    </row>
    <row r="13614" spans="5:8" x14ac:dyDescent="0.2">
      <c r="E13614" s="95"/>
      <c r="F13614" s="95"/>
      <c r="G13614" s="95"/>
      <c r="H13614" s="95"/>
    </row>
    <row r="13615" spans="5:8" x14ac:dyDescent="0.2">
      <c r="E13615" s="95"/>
      <c r="F13615" s="95"/>
      <c r="G13615" s="95"/>
      <c r="H13615" s="95"/>
    </row>
    <row r="13616" spans="5:8" x14ac:dyDescent="0.2">
      <c r="E13616" s="95"/>
      <c r="F13616" s="95"/>
      <c r="G13616" s="95"/>
      <c r="H13616" s="95"/>
    </row>
    <row r="13617" spans="5:8" x14ac:dyDescent="0.2">
      <c r="E13617" s="95"/>
      <c r="F13617" s="95"/>
      <c r="G13617" s="95"/>
      <c r="H13617" s="95"/>
    </row>
    <row r="13618" spans="5:8" x14ac:dyDescent="0.2">
      <c r="E13618" s="95"/>
      <c r="F13618" s="95"/>
      <c r="G13618" s="95"/>
      <c r="H13618" s="95"/>
    </row>
    <row r="13619" spans="5:8" x14ac:dyDescent="0.2">
      <c r="E13619" s="95"/>
      <c r="F13619" s="95"/>
      <c r="G13619" s="95"/>
      <c r="H13619" s="95"/>
    </row>
    <row r="13620" spans="5:8" x14ac:dyDescent="0.2">
      <c r="E13620" s="95"/>
      <c r="F13620" s="95"/>
      <c r="G13620" s="95"/>
      <c r="H13620" s="95"/>
    </row>
    <row r="13621" spans="5:8" x14ac:dyDescent="0.2">
      <c r="E13621" s="95"/>
      <c r="F13621" s="95"/>
      <c r="G13621" s="95"/>
      <c r="H13621" s="95"/>
    </row>
    <row r="13622" spans="5:8" x14ac:dyDescent="0.2">
      <c r="E13622" s="95"/>
      <c r="F13622" s="95"/>
      <c r="G13622" s="95"/>
      <c r="H13622" s="95"/>
    </row>
    <row r="13623" spans="5:8" x14ac:dyDescent="0.2">
      <c r="E13623" s="95"/>
      <c r="F13623" s="95"/>
      <c r="G13623" s="95"/>
      <c r="H13623" s="95"/>
    </row>
    <row r="13624" spans="5:8" x14ac:dyDescent="0.2">
      <c r="E13624" s="95"/>
      <c r="F13624" s="95"/>
      <c r="G13624" s="95"/>
      <c r="H13624" s="95"/>
    </row>
    <row r="13625" spans="5:8" x14ac:dyDescent="0.2">
      <c r="E13625" s="95"/>
      <c r="F13625" s="95"/>
      <c r="G13625" s="95"/>
      <c r="H13625" s="95"/>
    </row>
    <row r="13626" spans="5:8" x14ac:dyDescent="0.2">
      <c r="E13626" s="95"/>
      <c r="F13626" s="95"/>
      <c r="G13626" s="95"/>
      <c r="H13626" s="95"/>
    </row>
    <row r="13627" spans="5:8" x14ac:dyDescent="0.2">
      <c r="E13627" s="95"/>
      <c r="F13627" s="95"/>
      <c r="G13627" s="95"/>
      <c r="H13627" s="95"/>
    </row>
    <row r="13628" spans="5:8" x14ac:dyDescent="0.2">
      <c r="E13628" s="95"/>
      <c r="F13628" s="95"/>
      <c r="G13628" s="95"/>
      <c r="H13628" s="95"/>
    </row>
    <row r="13629" spans="5:8" x14ac:dyDescent="0.2">
      <c r="E13629" s="95"/>
      <c r="F13629" s="95"/>
      <c r="G13629" s="95"/>
      <c r="H13629" s="95"/>
    </row>
    <row r="13630" spans="5:8" x14ac:dyDescent="0.2">
      <c r="E13630" s="95"/>
      <c r="F13630" s="95"/>
      <c r="G13630" s="95"/>
      <c r="H13630" s="95"/>
    </row>
    <row r="13631" spans="5:8" x14ac:dyDescent="0.2">
      <c r="E13631" s="95"/>
      <c r="F13631" s="95"/>
      <c r="G13631" s="95"/>
      <c r="H13631" s="95"/>
    </row>
    <row r="13632" spans="5:8" x14ac:dyDescent="0.2">
      <c r="E13632" s="95"/>
      <c r="F13632" s="95"/>
      <c r="G13632" s="95"/>
      <c r="H13632" s="95"/>
    </row>
    <row r="13633" spans="5:8" x14ac:dyDescent="0.2">
      <c r="E13633" s="95"/>
      <c r="F13633" s="95"/>
      <c r="G13633" s="95"/>
      <c r="H13633" s="95"/>
    </row>
    <row r="13634" spans="5:8" x14ac:dyDescent="0.2">
      <c r="E13634" s="95"/>
      <c r="F13634" s="95"/>
      <c r="G13634" s="95"/>
      <c r="H13634" s="95"/>
    </row>
    <row r="13635" spans="5:8" x14ac:dyDescent="0.2">
      <c r="E13635" s="95"/>
      <c r="F13635" s="95"/>
      <c r="G13635" s="95"/>
      <c r="H13635" s="95"/>
    </row>
    <row r="13636" spans="5:8" x14ac:dyDescent="0.2">
      <c r="E13636" s="95"/>
      <c r="F13636" s="95"/>
      <c r="G13636" s="95"/>
      <c r="H13636" s="95"/>
    </row>
    <row r="13637" spans="5:8" x14ac:dyDescent="0.2">
      <c r="E13637" s="95"/>
      <c r="F13637" s="95"/>
      <c r="G13637" s="95"/>
      <c r="H13637" s="95"/>
    </row>
    <row r="13638" spans="5:8" x14ac:dyDescent="0.2">
      <c r="E13638" s="95"/>
      <c r="F13638" s="95"/>
      <c r="G13638" s="95"/>
      <c r="H13638" s="95"/>
    </row>
    <row r="13639" spans="5:8" x14ac:dyDescent="0.2">
      <c r="E13639" s="95"/>
      <c r="F13639" s="95"/>
      <c r="G13639" s="95"/>
      <c r="H13639" s="95"/>
    </row>
    <row r="13640" spans="5:8" x14ac:dyDescent="0.2">
      <c r="E13640" s="95"/>
      <c r="F13640" s="95"/>
      <c r="G13640" s="95"/>
      <c r="H13640" s="95"/>
    </row>
    <row r="13641" spans="5:8" x14ac:dyDescent="0.2">
      <c r="E13641" s="95"/>
      <c r="F13641" s="95"/>
      <c r="G13641" s="95"/>
      <c r="H13641" s="95"/>
    </row>
    <row r="13642" spans="5:8" x14ac:dyDescent="0.2">
      <c r="E13642" s="95"/>
      <c r="F13642" s="95"/>
      <c r="G13642" s="95"/>
      <c r="H13642" s="95"/>
    </row>
    <row r="13643" spans="5:8" x14ac:dyDescent="0.2">
      <c r="E13643" s="95"/>
      <c r="F13643" s="95"/>
      <c r="G13643" s="95"/>
      <c r="H13643" s="95"/>
    </row>
    <row r="13644" spans="5:8" x14ac:dyDescent="0.2">
      <c r="E13644" s="95"/>
      <c r="F13644" s="95"/>
      <c r="G13644" s="95"/>
      <c r="H13644" s="95"/>
    </row>
    <row r="13645" spans="5:8" x14ac:dyDescent="0.2">
      <c r="E13645" s="95"/>
      <c r="F13645" s="95"/>
      <c r="G13645" s="95"/>
      <c r="H13645" s="95"/>
    </row>
    <row r="13646" spans="5:8" x14ac:dyDescent="0.2">
      <c r="E13646" s="95"/>
      <c r="F13646" s="95"/>
      <c r="G13646" s="95"/>
      <c r="H13646" s="95"/>
    </row>
    <row r="13647" spans="5:8" x14ac:dyDescent="0.2">
      <c r="E13647" s="95"/>
      <c r="F13647" s="95"/>
      <c r="G13647" s="95"/>
      <c r="H13647" s="95"/>
    </row>
    <row r="13648" spans="5:8" x14ac:dyDescent="0.2">
      <c r="E13648" s="95"/>
      <c r="F13648" s="95"/>
      <c r="G13648" s="95"/>
      <c r="H13648" s="95"/>
    </row>
    <row r="13649" spans="5:8" x14ac:dyDescent="0.2">
      <c r="E13649" s="95"/>
      <c r="F13649" s="95"/>
      <c r="G13649" s="95"/>
      <c r="H13649" s="95"/>
    </row>
    <row r="13650" spans="5:8" x14ac:dyDescent="0.2">
      <c r="E13650" s="95"/>
      <c r="F13650" s="95"/>
      <c r="G13650" s="95"/>
      <c r="H13650" s="95"/>
    </row>
    <row r="13651" spans="5:8" x14ac:dyDescent="0.2">
      <c r="E13651" s="95"/>
      <c r="F13651" s="95"/>
      <c r="G13651" s="95"/>
      <c r="H13651" s="95"/>
    </row>
    <row r="13652" spans="5:8" x14ac:dyDescent="0.2">
      <c r="E13652" s="95"/>
      <c r="F13652" s="95"/>
      <c r="G13652" s="95"/>
      <c r="H13652" s="95"/>
    </row>
    <row r="13653" spans="5:8" x14ac:dyDescent="0.2">
      <c r="E13653" s="95"/>
      <c r="F13653" s="95"/>
      <c r="G13653" s="95"/>
      <c r="H13653" s="95"/>
    </row>
    <row r="13654" spans="5:8" x14ac:dyDescent="0.2">
      <c r="E13654" s="95"/>
      <c r="F13654" s="95"/>
      <c r="G13654" s="95"/>
      <c r="H13654" s="95"/>
    </row>
    <row r="13655" spans="5:8" x14ac:dyDescent="0.2">
      <c r="E13655" s="95"/>
      <c r="F13655" s="95"/>
      <c r="G13655" s="95"/>
      <c r="H13655" s="95"/>
    </row>
    <row r="13656" spans="5:8" x14ac:dyDescent="0.2">
      <c r="E13656" s="95"/>
      <c r="F13656" s="95"/>
      <c r="G13656" s="95"/>
      <c r="H13656" s="95"/>
    </row>
    <row r="13657" spans="5:8" x14ac:dyDescent="0.2">
      <c r="E13657" s="95"/>
      <c r="F13657" s="95"/>
      <c r="G13657" s="95"/>
      <c r="H13657" s="95"/>
    </row>
    <row r="13658" spans="5:8" x14ac:dyDescent="0.2">
      <c r="E13658" s="95"/>
      <c r="F13658" s="95"/>
      <c r="G13658" s="95"/>
      <c r="H13658" s="95"/>
    </row>
    <row r="13659" spans="5:8" x14ac:dyDescent="0.2">
      <c r="E13659" s="95"/>
      <c r="F13659" s="95"/>
      <c r="G13659" s="95"/>
      <c r="H13659" s="95"/>
    </row>
    <row r="13660" spans="5:8" x14ac:dyDescent="0.2">
      <c r="E13660" s="95"/>
      <c r="F13660" s="95"/>
      <c r="G13660" s="95"/>
      <c r="H13660" s="95"/>
    </row>
    <row r="13661" spans="5:8" x14ac:dyDescent="0.2">
      <c r="E13661" s="95"/>
      <c r="F13661" s="95"/>
      <c r="G13661" s="95"/>
      <c r="H13661" s="95"/>
    </row>
    <row r="13662" spans="5:8" x14ac:dyDescent="0.2">
      <c r="E13662" s="95"/>
      <c r="F13662" s="95"/>
      <c r="G13662" s="95"/>
      <c r="H13662" s="95"/>
    </row>
    <row r="13663" spans="5:8" x14ac:dyDescent="0.2">
      <c r="E13663" s="95"/>
      <c r="F13663" s="95"/>
      <c r="G13663" s="95"/>
      <c r="H13663" s="95"/>
    </row>
    <row r="13664" spans="5:8" x14ac:dyDescent="0.2">
      <c r="E13664" s="95"/>
      <c r="F13664" s="95"/>
      <c r="G13664" s="95"/>
      <c r="H13664" s="95"/>
    </row>
    <row r="13665" spans="5:8" x14ac:dyDescent="0.2">
      <c r="E13665" s="95"/>
      <c r="F13665" s="95"/>
      <c r="G13665" s="95"/>
      <c r="H13665" s="95"/>
    </row>
    <row r="13666" spans="5:8" x14ac:dyDescent="0.2">
      <c r="E13666" s="95"/>
      <c r="F13666" s="95"/>
      <c r="G13666" s="95"/>
      <c r="H13666" s="95"/>
    </row>
    <row r="13667" spans="5:8" x14ac:dyDescent="0.2">
      <c r="E13667" s="95"/>
      <c r="F13667" s="95"/>
      <c r="G13667" s="95"/>
      <c r="H13667" s="95"/>
    </row>
    <row r="13668" spans="5:8" x14ac:dyDescent="0.2">
      <c r="E13668" s="95"/>
      <c r="F13668" s="95"/>
      <c r="G13668" s="95"/>
      <c r="H13668" s="95"/>
    </row>
    <row r="13669" spans="5:8" x14ac:dyDescent="0.2">
      <c r="E13669" s="95"/>
      <c r="F13669" s="95"/>
      <c r="G13669" s="95"/>
      <c r="H13669" s="95"/>
    </row>
    <row r="13670" spans="5:8" x14ac:dyDescent="0.2">
      <c r="E13670" s="95"/>
      <c r="F13670" s="95"/>
      <c r="G13670" s="95"/>
      <c r="H13670" s="95"/>
    </row>
    <row r="13671" spans="5:8" x14ac:dyDescent="0.2">
      <c r="E13671" s="95"/>
      <c r="F13671" s="95"/>
      <c r="G13671" s="95"/>
      <c r="H13671" s="95"/>
    </row>
    <row r="13672" spans="5:8" x14ac:dyDescent="0.2">
      <c r="E13672" s="95"/>
      <c r="F13672" s="95"/>
      <c r="G13672" s="95"/>
      <c r="H13672" s="95"/>
    </row>
    <row r="13673" spans="5:8" x14ac:dyDescent="0.2">
      <c r="E13673" s="95"/>
      <c r="F13673" s="95"/>
      <c r="G13673" s="95"/>
      <c r="H13673" s="95"/>
    </row>
    <row r="13674" spans="5:8" x14ac:dyDescent="0.2">
      <c r="E13674" s="95"/>
      <c r="F13674" s="95"/>
      <c r="G13674" s="95"/>
      <c r="H13674" s="95"/>
    </row>
    <row r="13675" spans="5:8" x14ac:dyDescent="0.2">
      <c r="E13675" s="95"/>
      <c r="F13675" s="95"/>
      <c r="G13675" s="95"/>
      <c r="H13675" s="95"/>
    </row>
    <row r="13676" spans="5:8" x14ac:dyDescent="0.2">
      <c r="E13676" s="95"/>
      <c r="F13676" s="95"/>
      <c r="G13676" s="95"/>
      <c r="H13676" s="95"/>
    </row>
    <row r="13677" spans="5:8" x14ac:dyDescent="0.2">
      <c r="E13677" s="95"/>
      <c r="F13677" s="95"/>
      <c r="G13677" s="95"/>
      <c r="H13677" s="95"/>
    </row>
    <row r="13678" spans="5:8" x14ac:dyDescent="0.2">
      <c r="E13678" s="95"/>
      <c r="F13678" s="95"/>
      <c r="G13678" s="95"/>
      <c r="H13678" s="95"/>
    </row>
    <row r="13679" spans="5:8" x14ac:dyDescent="0.2">
      <c r="E13679" s="95"/>
      <c r="F13679" s="95"/>
      <c r="G13679" s="95"/>
      <c r="H13679" s="95"/>
    </row>
    <row r="13680" spans="5:8" x14ac:dyDescent="0.2">
      <c r="E13680" s="95"/>
      <c r="F13680" s="95"/>
      <c r="G13680" s="95"/>
      <c r="H13680" s="95"/>
    </row>
    <row r="13681" spans="5:8" x14ac:dyDescent="0.2">
      <c r="E13681" s="95"/>
      <c r="F13681" s="95"/>
      <c r="G13681" s="95"/>
      <c r="H13681" s="95"/>
    </row>
    <row r="13682" spans="5:8" x14ac:dyDescent="0.2">
      <c r="E13682" s="95"/>
      <c r="F13682" s="95"/>
      <c r="G13682" s="95"/>
      <c r="H13682" s="95"/>
    </row>
    <row r="13683" spans="5:8" x14ac:dyDescent="0.2">
      <c r="E13683" s="95"/>
      <c r="F13683" s="95"/>
      <c r="G13683" s="95"/>
      <c r="H13683" s="95"/>
    </row>
    <row r="13684" spans="5:8" x14ac:dyDescent="0.2">
      <c r="E13684" s="95"/>
      <c r="F13684" s="95"/>
      <c r="G13684" s="95"/>
      <c r="H13684" s="95"/>
    </row>
    <row r="13685" spans="5:8" x14ac:dyDescent="0.2">
      <c r="E13685" s="95"/>
      <c r="F13685" s="95"/>
      <c r="G13685" s="95"/>
      <c r="H13685" s="95"/>
    </row>
    <row r="13686" spans="5:8" x14ac:dyDescent="0.2">
      <c r="E13686" s="95"/>
      <c r="F13686" s="95"/>
      <c r="G13686" s="95"/>
      <c r="H13686" s="95"/>
    </row>
    <row r="13687" spans="5:8" x14ac:dyDescent="0.2">
      <c r="E13687" s="95"/>
      <c r="F13687" s="95"/>
      <c r="G13687" s="95"/>
      <c r="H13687" s="95"/>
    </row>
    <row r="13688" spans="5:8" x14ac:dyDescent="0.2">
      <c r="E13688" s="95"/>
      <c r="F13688" s="95"/>
      <c r="G13688" s="95"/>
      <c r="H13688" s="95"/>
    </row>
    <row r="13689" spans="5:8" x14ac:dyDescent="0.2">
      <c r="E13689" s="95"/>
      <c r="F13689" s="95"/>
      <c r="G13689" s="95"/>
      <c r="H13689" s="95"/>
    </row>
    <row r="13690" spans="5:8" x14ac:dyDescent="0.2">
      <c r="E13690" s="95"/>
      <c r="F13690" s="95"/>
      <c r="G13690" s="95"/>
      <c r="H13690" s="95"/>
    </row>
    <row r="13691" spans="5:8" x14ac:dyDescent="0.2">
      <c r="E13691" s="95"/>
      <c r="F13691" s="95"/>
      <c r="G13691" s="95"/>
      <c r="H13691" s="95"/>
    </row>
    <row r="13692" spans="5:8" x14ac:dyDescent="0.2">
      <c r="E13692" s="95"/>
      <c r="F13692" s="95"/>
      <c r="G13692" s="95"/>
      <c r="H13692" s="95"/>
    </row>
    <row r="13693" spans="5:8" x14ac:dyDescent="0.2">
      <c r="E13693" s="95"/>
      <c r="F13693" s="95"/>
      <c r="G13693" s="95"/>
      <c r="H13693" s="95"/>
    </row>
    <row r="13694" spans="5:8" x14ac:dyDescent="0.2">
      <c r="E13694" s="95"/>
      <c r="F13694" s="95"/>
      <c r="G13694" s="95"/>
      <c r="H13694" s="95"/>
    </row>
    <row r="13695" spans="5:8" x14ac:dyDescent="0.2">
      <c r="E13695" s="95"/>
      <c r="F13695" s="95"/>
      <c r="G13695" s="95"/>
      <c r="H13695" s="95"/>
    </row>
    <row r="13696" spans="5:8" x14ac:dyDescent="0.2">
      <c r="E13696" s="95"/>
      <c r="F13696" s="95"/>
      <c r="G13696" s="95"/>
      <c r="H13696" s="95"/>
    </row>
    <row r="13697" spans="5:8" x14ac:dyDescent="0.2">
      <c r="E13697" s="95"/>
      <c r="F13697" s="95"/>
      <c r="G13697" s="95"/>
      <c r="H13697" s="95"/>
    </row>
    <row r="13698" spans="5:8" x14ac:dyDescent="0.2">
      <c r="E13698" s="95"/>
      <c r="F13698" s="95"/>
      <c r="G13698" s="95"/>
      <c r="H13698" s="95"/>
    </row>
    <row r="13699" spans="5:8" x14ac:dyDescent="0.2">
      <c r="E13699" s="95"/>
      <c r="F13699" s="95"/>
      <c r="G13699" s="95"/>
      <c r="H13699" s="95"/>
    </row>
    <row r="13700" spans="5:8" x14ac:dyDescent="0.2">
      <c r="E13700" s="95"/>
      <c r="F13700" s="95"/>
      <c r="G13700" s="95"/>
      <c r="H13700" s="95"/>
    </row>
    <row r="13701" spans="5:8" x14ac:dyDescent="0.2">
      <c r="E13701" s="95"/>
      <c r="F13701" s="95"/>
      <c r="G13701" s="95"/>
      <c r="H13701" s="95"/>
    </row>
    <row r="13702" spans="5:8" x14ac:dyDescent="0.2">
      <c r="E13702" s="95"/>
      <c r="F13702" s="95"/>
      <c r="G13702" s="95"/>
      <c r="H13702" s="95"/>
    </row>
    <row r="13703" spans="5:8" x14ac:dyDescent="0.2">
      <c r="E13703" s="95"/>
      <c r="F13703" s="95"/>
      <c r="G13703" s="95"/>
      <c r="H13703" s="95"/>
    </row>
    <row r="13704" spans="5:8" x14ac:dyDescent="0.2">
      <c r="E13704" s="95"/>
      <c r="F13704" s="95"/>
      <c r="G13704" s="95"/>
      <c r="H13704" s="95"/>
    </row>
    <row r="13705" spans="5:8" x14ac:dyDescent="0.2">
      <c r="E13705" s="95"/>
      <c r="F13705" s="95"/>
      <c r="G13705" s="95"/>
      <c r="H13705" s="95"/>
    </row>
    <row r="13706" spans="5:8" x14ac:dyDescent="0.2">
      <c r="E13706" s="95"/>
      <c r="F13706" s="95"/>
      <c r="G13706" s="95"/>
      <c r="H13706" s="95"/>
    </row>
    <row r="13707" spans="5:8" x14ac:dyDescent="0.2">
      <c r="E13707" s="95"/>
      <c r="F13707" s="95"/>
      <c r="G13707" s="95"/>
      <c r="H13707" s="95"/>
    </row>
    <row r="13708" spans="5:8" x14ac:dyDescent="0.2">
      <c r="E13708" s="95"/>
      <c r="F13708" s="95"/>
      <c r="G13708" s="95"/>
      <c r="H13708" s="95"/>
    </row>
    <row r="13709" spans="5:8" x14ac:dyDescent="0.2">
      <c r="E13709" s="95"/>
      <c r="F13709" s="95"/>
      <c r="G13709" s="95"/>
      <c r="H13709" s="95"/>
    </row>
    <row r="13710" spans="5:8" x14ac:dyDescent="0.2">
      <c r="E13710" s="95"/>
      <c r="F13710" s="95"/>
      <c r="G13710" s="95"/>
      <c r="H13710" s="95"/>
    </row>
    <row r="13711" spans="5:8" x14ac:dyDescent="0.2">
      <c r="E13711" s="95"/>
      <c r="F13711" s="95"/>
      <c r="G13711" s="95"/>
      <c r="H13711" s="95"/>
    </row>
    <row r="13712" spans="5:8" x14ac:dyDescent="0.2">
      <c r="E13712" s="95"/>
      <c r="F13712" s="95"/>
      <c r="G13712" s="95"/>
      <c r="H13712" s="95"/>
    </row>
    <row r="13713" spans="5:8" x14ac:dyDescent="0.2">
      <c r="E13713" s="95"/>
      <c r="F13713" s="95"/>
      <c r="G13713" s="95"/>
      <c r="H13713" s="95"/>
    </row>
    <row r="13714" spans="5:8" x14ac:dyDescent="0.2">
      <c r="E13714" s="95"/>
      <c r="F13714" s="95"/>
      <c r="G13714" s="95"/>
      <c r="H13714" s="95"/>
    </row>
    <row r="13715" spans="5:8" x14ac:dyDescent="0.2">
      <c r="E13715" s="95"/>
      <c r="F13715" s="95"/>
      <c r="G13715" s="95"/>
      <c r="H13715" s="95"/>
    </row>
    <row r="13716" spans="5:8" x14ac:dyDescent="0.2">
      <c r="E13716" s="95"/>
      <c r="F13716" s="95"/>
      <c r="G13716" s="95"/>
      <c r="H13716" s="95"/>
    </row>
    <row r="13717" spans="5:8" x14ac:dyDescent="0.2">
      <c r="E13717" s="95"/>
      <c r="F13717" s="95"/>
      <c r="G13717" s="95"/>
      <c r="H13717" s="95"/>
    </row>
    <row r="13718" spans="5:8" x14ac:dyDescent="0.2">
      <c r="E13718" s="95"/>
      <c r="F13718" s="95"/>
      <c r="G13718" s="95"/>
      <c r="H13718" s="95"/>
    </row>
    <row r="13719" spans="5:8" x14ac:dyDescent="0.2">
      <c r="E13719" s="95"/>
      <c r="F13719" s="95"/>
      <c r="G13719" s="95"/>
      <c r="H13719" s="95"/>
    </row>
    <row r="13720" spans="5:8" x14ac:dyDescent="0.2">
      <c r="E13720" s="95"/>
      <c r="F13720" s="95"/>
      <c r="G13720" s="95"/>
      <c r="H13720" s="95"/>
    </row>
    <row r="13721" spans="5:8" x14ac:dyDescent="0.2">
      <c r="E13721" s="95"/>
      <c r="F13721" s="95"/>
      <c r="G13721" s="95"/>
      <c r="H13721" s="95"/>
    </row>
    <row r="13722" spans="5:8" x14ac:dyDescent="0.2">
      <c r="E13722" s="95"/>
      <c r="F13722" s="95"/>
      <c r="G13722" s="95"/>
      <c r="H13722" s="95"/>
    </row>
    <row r="13723" spans="5:8" x14ac:dyDescent="0.2">
      <c r="E13723" s="95"/>
      <c r="F13723" s="95"/>
      <c r="G13723" s="95"/>
      <c r="H13723" s="95"/>
    </row>
    <row r="13724" spans="5:8" x14ac:dyDescent="0.2">
      <c r="E13724" s="95"/>
      <c r="F13724" s="95"/>
      <c r="G13724" s="95"/>
      <c r="H13724" s="95"/>
    </row>
    <row r="13725" spans="5:8" x14ac:dyDescent="0.2">
      <c r="E13725" s="95"/>
      <c r="F13725" s="95"/>
      <c r="G13725" s="95"/>
      <c r="H13725" s="95"/>
    </row>
    <row r="13726" spans="5:8" x14ac:dyDescent="0.2">
      <c r="E13726" s="95"/>
      <c r="F13726" s="95"/>
      <c r="G13726" s="95"/>
      <c r="H13726" s="95"/>
    </row>
    <row r="13727" spans="5:8" x14ac:dyDescent="0.2">
      <c r="E13727" s="95"/>
      <c r="F13727" s="95"/>
      <c r="G13727" s="95"/>
      <c r="H13727" s="95"/>
    </row>
    <row r="13728" spans="5:8" x14ac:dyDescent="0.2">
      <c r="E13728" s="95"/>
      <c r="F13728" s="95"/>
      <c r="G13728" s="95"/>
      <c r="H13728" s="95"/>
    </row>
    <row r="13729" spans="5:8" x14ac:dyDescent="0.2">
      <c r="E13729" s="95"/>
      <c r="F13729" s="95"/>
      <c r="G13729" s="95"/>
      <c r="H13729" s="95"/>
    </row>
    <row r="13730" spans="5:8" x14ac:dyDescent="0.2">
      <c r="E13730" s="95"/>
      <c r="F13730" s="95"/>
      <c r="G13730" s="95"/>
      <c r="H13730" s="95"/>
    </row>
    <row r="13731" spans="5:8" x14ac:dyDescent="0.2">
      <c r="E13731" s="95"/>
      <c r="F13731" s="95"/>
      <c r="G13731" s="95"/>
      <c r="H13731" s="95"/>
    </row>
    <row r="13732" spans="5:8" x14ac:dyDescent="0.2">
      <c r="E13732" s="95"/>
      <c r="F13732" s="95"/>
      <c r="G13732" s="95"/>
      <c r="H13732" s="95"/>
    </row>
    <row r="13733" spans="5:8" x14ac:dyDescent="0.2">
      <c r="E13733" s="95"/>
      <c r="F13733" s="95"/>
      <c r="G13733" s="95"/>
      <c r="H13733" s="95"/>
    </row>
    <row r="13734" spans="5:8" x14ac:dyDescent="0.2">
      <c r="E13734" s="95"/>
      <c r="F13734" s="95"/>
      <c r="G13734" s="95"/>
      <c r="H13734" s="95"/>
    </row>
    <row r="13735" spans="5:8" x14ac:dyDescent="0.2">
      <c r="E13735" s="95"/>
      <c r="F13735" s="95"/>
      <c r="G13735" s="95"/>
      <c r="H13735" s="95"/>
    </row>
    <row r="13736" spans="5:8" x14ac:dyDescent="0.2">
      <c r="E13736" s="95"/>
      <c r="F13736" s="95"/>
      <c r="G13736" s="95"/>
      <c r="H13736" s="95"/>
    </row>
    <row r="13737" spans="5:8" x14ac:dyDescent="0.2">
      <c r="E13737" s="95"/>
      <c r="F13737" s="95"/>
      <c r="G13737" s="95"/>
      <c r="H13737" s="95"/>
    </row>
    <row r="13738" spans="5:8" x14ac:dyDescent="0.2">
      <c r="E13738" s="95"/>
      <c r="F13738" s="95"/>
      <c r="G13738" s="95"/>
      <c r="H13738" s="95"/>
    </row>
    <row r="13739" spans="5:8" x14ac:dyDescent="0.2">
      <c r="E13739" s="95"/>
      <c r="F13739" s="95"/>
      <c r="G13739" s="95"/>
      <c r="H13739" s="95"/>
    </row>
    <row r="13740" spans="5:8" x14ac:dyDescent="0.2">
      <c r="E13740" s="95"/>
      <c r="F13740" s="95"/>
      <c r="G13740" s="95"/>
      <c r="H13740" s="95"/>
    </row>
    <row r="13741" spans="5:8" x14ac:dyDescent="0.2">
      <c r="E13741" s="95"/>
      <c r="F13741" s="95"/>
      <c r="G13741" s="95"/>
      <c r="H13741" s="95"/>
    </row>
    <row r="13742" spans="5:8" x14ac:dyDescent="0.2">
      <c r="E13742" s="95"/>
      <c r="F13742" s="95"/>
      <c r="G13742" s="95"/>
      <c r="H13742" s="95"/>
    </row>
    <row r="13743" spans="5:8" x14ac:dyDescent="0.2">
      <c r="E13743" s="95"/>
      <c r="F13743" s="95"/>
      <c r="G13743" s="95"/>
      <c r="H13743" s="95"/>
    </row>
    <row r="13744" spans="5:8" x14ac:dyDescent="0.2">
      <c r="E13744" s="95"/>
      <c r="F13744" s="95"/>
      <c r="G13744" s="95"/>
      <c r="H13744" s="95"/>
    </row>
    <row r="13745" spans="5:8" x14ac:dyDescent="0.2">
      <c r="E13745" s="95"/>
      <c r="F13745" s="95"/>
      <c r="G13745" s="95"/>
      <c r="H13745" s="95"/>
    </row>
    <row r="13746" spans="5:8" x14ac:dyDescent="0.2">
      <c r="E13746" s="95"/>
      <c r="F13746" s="95"/>
      <c r="G13746" s="95"/>
      <c r="H13746" s="95"/>
    </row>
    <row r="13747" spans="5:8" x14ac:dyDescent="0.2">
      <c r="E13747" s="95"/>
      <c r="F13747" s="95"/>
      <c r="G13747" s="95"/>
      <c r="H13747" s="95"/>
    </row>
    <row r="13748" spans="5:8" x14ac:dyDescent="0.2">
      <c r="E13748" s="95"/>
      <c r="F13748" s="95"/>
      <c r="G13748" s="95"/>
      <c r="H13748" s="95"/>
    </row>
    <row r="13749" spans="5:8" x14ac:dyDescent="0.2">
      <c r="E13749" s="95"/>
      <c r="F13749" s="95"/>
      <c r="G13749" s="95"/>
      <c r="H13749" s="95"/>
    </row>
    <row r="13750" spans="5:8" x14ac:dyDescent="0.2">
      <c r="E13750" s="95"/>
      <c r="F13750" s="95"/>
      <c r="G13750" s="95"/>
      <c r="H13750" s="95"/>
    </row>
    <row r="13751" spans="5:8" x14ac:dyDescent="0.2">
      <c r="E13751" s="95"/>
      <c r="F13751" s="95"/>
      <c r="G13751" s="95"/>
      <c r="H13751" s="95"/>
    </row>
    <row r="13752" spans="5:8" x14ac:dyDescent="0.2">
      <c r="E13752" s="95"/>
      <c r="F13752" s="95"/>
      <c r="G13752" s="95"/>
      <c r="H13752" s="95"/>
    </row>
    <row r="13753" spans="5:8" x14ac:dyDescent="0.2">
      <c r="E13753" s="95"/>
      <c r="F13753" s="95"/>
      <c r="G13753" s="95"/>
      <c r="H13753" s="95"/>
    </row>
    <row r="13754" spans="5:8" x14ac:dyDescent="0.2">
      <c r="E13754" s="95"/>
      <c r="F13754" s="95"/>
      <c r="G13754" s="95"/>
      <c r="H13754" s="95"/>
    </row>
    <row r="13755" spans="5:8" x14ac:dyDescent="0.2">
      <c r="E13755" s="95"/>
      <c r="F13755" s="95"/>
      <c r="G13755" s="95"/>
      <c r="H13755" s="95"/>
    </row>
    <row r="13756" spans="5:8" x14ac:dyDescent="0.2">
      <c r="E13756" s="95"/>
      <c r="F13756" s="95"/>
      <c r="G13756" s="95"/>
      <c r="H13756" s="95"/>
    </row>
    <row r="13757" spans="5:8" x14ac:dyDescent="0.2">
      <c r="E13757" s="95"/>
      <c r="F13757" s="95"/>
      <c r="G13757" s="95"/>
      <c r="H13757" s="95"/>
    </row>
    <row r="13758" spans="5:8" x14ac:dyDescent="0.2">
      <c r="E13758" s="95"/>
      <c r="F13758" s="95"/>
      <c r="G13758" s="95"/>
      <c r="H13758" s="95"/>
    </row>
    <row r="13759" spans="5:8" x14ac:dyDescent="0.2">
      <c r="E13759" s="95"/>
      <c r="F13759" s="95"/>
      <c r="G13759" s="95"/>
      <c r="H13759" s="95"/>
    </row>
    <row r="13760" spans="5:8" x14ac:dyDescent="0.2">
      <c r="E13760" s="95"/>
      <c r="F13760" s="95"/>
      <c r="G13760" s="95"/>
      <c r="H13760" s="95"/>
    </row>
    <row r="13761" spans="5:8" x14ac:dyDescent="0.2">
      <c r="E13761" s="95"/>
      <c r="F13761" s="95"/>
      <c r="G13761" s="95"/>
      <c r="H13761" s="95"/>
    </row>
    <row r="13762" spans="5:8" x14ac:dyDescent="0.2">
      <c r="E13762" s="95"/>
      <c r="F13762" s="95"/>
      <c r="G13762" s="95"/>
      <c r="H13762" s="95"/>
    </row>
    <row r="13763" spans="5:8" x14ac:dyDescent="0.2">
      <c r="E13763" s="95"/>
      <c r="F13763" s="95"/>
      <c r="G13763" s="95"/>
      <c r="H13763" s="95"/>
    </row>
    <row r="13764" spans="5:8" x14ac:dyDescent="0.2">
      <c r="E13764" s="95"/>
      <c r="F13764" s="95"/>
      <c r="G13764" s="95"/>
      <c r="H13764" s="95"/>
    </row>
    <row r="13765" spans="5:8" x14ac:dyDescent="0.2">
      <c r="E13765" s="95"/>
      <c r="F13765" s="95"/>
      <c r="G13765" s="95"/>
      <c r="H13765" s="95"/>
    </row>
    <row r="13766" spans="5:8" x14ac:dyDescent="0.2">
      <c r="E13766" s="95"/>
      <c r="F13766" s="95"/>
      <c r="G13766" s="95"/>
      <c r="H13766" s="95"/>
    </row>
    <row r="13767" spans="5:8" x14ac:dyDescent="0.2">
      <c r="E13767" s="95"/>
      <c r="F13767" s="95"/>
      <c r="G13767" s="95"/>
      <c r="H13767" s="95"/>
    </row>
    <row r="13768" spans="5:8" x14ac:dyDescent="0.2">
      <c r="E13768" s="95"/>
      <c r="F13768" s="95"/>
      <c r="G13768" s="95"/>
      <c r="H13768" s="95"/>
    </row>
    <row r="13769" spans="5:8" x14ac:dyDescent="0.2">
      <c r="E13769" s="95"/>
      <c r="F13769" s="95"/>
      <c r="G13769" s="95"/>
      <c r="H13769" s="95"/>
    </row>
    <row r="13770" spans="5:8" x14ac:dyDescent="0.2">
      <c r="E13770" s="95"/>
      <c r="F13770" s="95"/>
      <c r="G13770" s="95"/>
      <c r="H13770" s="95"/>
    </row>
    <row r="13771" spans="5:8" x14ac:dyDescent="0.2">
      <c r="E13771" s="95"/>
      <c r="F13771" s="95"/>
      <c r="G13771" s="95"/>
      <c r="H13771" s="95"/>
    </row>
    <row r="13772" spans="5:8" x14ac:dyDescent="0.2">
      <c r="E13772" s="95"/>
      <c r="F13772" s="95"/>
      <c r="G13772" s="95"/>
      <c r="H13772" s="95"/>
    </row>
    <row r="13773" spans="5:8" x14ac:dyDescent="0.2">
      <c r="E13773" s="95"/>
      <c r="F13773" s="95"/>
      <c r="G13773" s="95"/>
      <c r="H13773" s="95"/>
    </row>
    <row r="13774" spans="5:8" x14ac:dyDescent="0.2">
      <c r="E13774" s="95"/>
      <c r="F13774" s="95"/>
      <c r="G13774" s="95"/>
      <c r="H13774" s="95"/>
    </row>
    <row r="13775" spans="5:8" x14ac:dyDescent="0.2">
      <c r="E13775" s="95"/>
      <c r="F13775" s="95"/>
      <c r="G13775" s="95"/>
      <c r="H13775" s="95"/>
    </row>
    <row r="13776" spans="5:8" x14ac:dyDescent="0.2">
      <c r="E13776" s="95"/>
      <c r="F13776" s="95"/>
      <c r="G13776" s="95"/>
      <c r="H13776" s="95"/>
    </row>
    <row r="13777" spans="5:8" x14ac:dyDescent="0.2">
      <c r="E13777" s="95"/>
      <c r="F13777" s="95"/>
      <c r="G13777" s="95"/>
      <c r="H13777" s="95"/>
    </row>
    <row r="13778" spans="5:8" x14ac:dyDescent="0.2">
      <c r="E13778" s="95"/>
      <c r="F13778" s="95"/>
      <c r="G13778" s="95"/>
      <c r="H13778" s="95"/>
    </row>
    <row r="13779" spans="5:8" x14ac:dyDescent="0.2">
      <c r="E13779" s="95"/>
      <c r="F13779" s="95"/>
      <c r="G13779" s="95"/>
      <c r="H13779" s="95"/>
    </row>
    <row r="13780" spans="5:8" x14ac:dyDescent="0.2">
      <c r="E13780" s="95"/>
      <c r="F13780" s="95"/>
      <c r="G13780" s="95"/>
      <c r="H13780" s="95"/>
    </row>
    <row r="13781" spans="5:8" x14ac:dyDescent="0.2">
      <c r="E13781" s="95"/>
      <c r="F13781" s="95"/>
      <c r="G13781" s="95"/>
      <c r="H13781" s="95"/>
    </row>
    <row r="13782" spans="5:8" x14ac:dyDescent="0.2">
      <c r="E13782" s="95"/>
      <c r="F13782" s="95"/>
      <c r="G13782" s="95"/>
      <c r="H13782" s="95"/>
    </row>
    <row r="13783" spans="5:8" x14ac:dyDescent="0.2">
      <c r="E13783" s="95"/>
      <c r="F13783" s="95"/>
      <c r="G13783" s="95"/>
      <c r="H13783" s="95"/>
    </row>
    <row r="13784" spans="5:8" x14ac:dyDescent="0.2">
      <c r="E13784" s="95"/>
      <c r="F13784" s="95"/>
      <c r="G13784" s="95"/>
      <c r="H13784" s="95"/>
    </row>
    <row r="13785" spans="5:8" x14ac:dyDescent="0.2">
      <c r="E13785" s="95"/>
      <c r="F13785" s="95"/>
      <c r="G13785" s="95"/>
      <c r="H13785" s="95"/>
    </row>
    <row r="13786" spans="5:8" x14ac:dyDescent="0.2">
      <c r="E13786" s="95"/>
      <c r="F13786" s="95"/>
      <c r="G13786" s="95"/>
      <c r="H13786" s="95"/>
    </row>
    <row r="13787" spans="5:8" x14ac:dyDescent="0.2">
      <c r="E13787" s="95"/>
      <c r="F13787" s="95"/>
      <c r="G13787" s="95"/>
      <c r="H13787" s="95"/>
    </row>
    <row r="13788" spans="5:8" x14ac:dyDescent="0.2">
      <c r="E13788" s="95"/>
      <c r="F13788" s="95"/>
      <c r="G13788" s="95"/>
      <c r="H13788" s="95"/>
    </row>
    <row r="13789" spans="5:8" x14ac:dyDescent="0.2">
      <c r="E13789" s="95"/>
      <c r="F13789" s="95"/>
      <c r="G13789" s="95"/>
      <c r="H13789" s="95"/>
    </row>
    <row r="13790" spans="5:8" x14ac:dyDescent="0.2">
      <c r="E13790" s="95"/>
      <c r="F13790" s="95"/>
      <c r="G13790" s="95"/>
      <c r="H13790" s="95"/>
    </row>
    <row r="13791" spans="5:8" x14ac:dyDescent="0.2">
      <c r="E13791" s="95"/>
      <c r="F13791" s="95"/>
      <c r="G13791" s="95"/>
      <c r="H13791" s="95"/>
    </row>
    <row r="13792" spans="5:8" x14ac:dyDescent="0.2">
      <c r="E13792" s="95"/>
      <c r="F13792" s="95"/>
      <c r="G13792" s="95"/>
      <c r="H13792" s="95"/>
    </row>
    <row r="13793" spans="5:8" x14ac:dyDescent="0.2">
      <c r="E13793" s="95"/>
      <c r="F13793" s="95"/>
      <c r="G13793" s="95"/>
      <c r="H13793" s="95"/>
    </row>
    <row r="13794" spans="5:8" x14ac:dyDescent="0.2">
      <c r="E13794" s="95"/>
      <c r="F13794" s="95"/>
      <c r="G13794" s="95"/>
      <c r="H13794" s="95"/>
    </row>
    <row r="13795" spans="5:8" x14ac:dyDescent="0.2">
      <c r="E13795" s="95"/>
      <c r="F13795" s="95"/>
      <c r="G13795" s="95"/>
      <c r="H13795" s="95"/>
    </row>
    <row r="13796" spans="5:8" x14ac:dyDescent="0.2">
      <c r="E13796" s="95"/>
      <c r="F13796" s="95"/>
      <c r="G13796" s="95"/>
      <c r="H13796" s="95"/>
    </row>
    <row r="13797" spans="5:8" x14ac:dyDescent="0.2">
      <c r="E13797" s="95"/>
      <c r="F13797" s="95"/>
      <c r="G13797" s="95"/>
      <c r="H13797" s="95"/>
    </row>
    <row r="13798" spans="5:8" x14ac:dyDescent="0.2">
      <c r="E13798" s="95"/>
      <c r="F13798" s="95"/>
      <c r="G13798" s="95"/>
      <c r="H13798" s="95"/>
    </row>
    <row r="13799" spans="5:8" x14ac:dyDescent="0.2">
      <c r="E13799" s="95"/>
      <c r="F13799" s="95"/>
      <c r="G13799" s="95"/>
      <c r="H13799" s="95"/>
    </row>
    <row r="13800" spans="5:8" x14ac:dyDescent="0.2">
      <c r="E13800" s="95"/>
      <c r="F13800" s="95"/>
      <c r="G13800" s="95"/>
      <c r="H13800" s="95"/>
    </row>
    <row r="13801" spans="5:8" x14ac:dyDescent="0.2">
      <c r="E13801" s="95"/>
      <c r="F13801" s="95"/>
      <c r="G13801" s="95"/>
      <c r="H13801" s="95"/>
    </row>
    <row r="13802" spans="5:8" x14ac:dyDescent="0.2">
      <c r="E13802" s="95"/>
      <c r="F13802" s="95"/>
      <c r="G13802" s="95"/>
      <c r="H13802" s="95"/>
    </row>
    <row r="13803" spans="5:8" x14ac:dyDescent="0.2">
      <c r="E13803" s="95"/>
      <c r="F13803" s="95"/>
      <c r="G13803" s="95"/>
      <c r="H13803" s="95"/>
    </row>
    <row r="13804" spans="5:8" x14ac:dyDescent="0.2">
      <c r="E13804" s="95"/>
      <c r="F13804" s="95"/>
      <c r="G13804" s="95"/>
      <c r="H13804" s="95"/>
    </row>
    <row r="13805" spans="5:8" x14ac:dyDescent="0.2">
      <c r="E13805" s="95"/>
      <c r="F13805" s="95"/>
      <c r="G13805" s="95"/>
      <c r="H13805" s="95"/>
    </row>
    <row r="13806" spans="5:8" x14ac:dyDescent="0.2">
      <c r="E13806" s="95"/>
      <c r="F13806" s="95"/>
      <c r="G13806" s="95"/>
      <c r="H13806" s="95"/>
    </row>
    <row r="13807" spans="5:8" x14ac:dyDescent="0.2">
      <c r="E13807" s="95"/>
      <c r="F13807" s="95"/>
      <c r="G13807" s="95"/>
      <c r="H13807" s="95"/>
    </row>
    <row r="13808" spans="5:8" x14ac:dyDescent="0.2">
      <c r="E13808" s="95"/>
      <c r="F13808" s="95"/>
      <c r="G13808" s="95"/>
      <c r="H13808" s="95"/>
    </row>
    <row r="13809" spans="5:8" x14ac:dyDescent="0.2">
      <c r="E13809" s="95"/>
      <c r="F13809" s="95"/>
      <c r="G13809" s="95"/>
      <c r="H13809" s="95"/>
    </row>
    <row r="13810" spans="5:8" x14ac:dyDescent="0.2">
      <c r="E13810" s="95"/>
      <c r="F13810" s="95"/>
      <c r="G13810" s="95"/>
      <c r="H13810" s="95"/>
    </row>
    <row r="13811" spans="5:8" x14ac:dyDescent="0.2">
      <c r="E13811" s="95"/>
      <c r="F13811" s="95"/>
      <c r="G13811" s="95"/>
      <c r="H13811" s="95"/>
    </row>
    <row r="13812" spans="5:8" x14ac:dyDescent="0.2">
      <c r="E13812" s="95"/>
      <c r="F13812" s="95"/>
      <c r="G13812" s="95"/>
      <c r="H13812" s="95"/>
    </row>
    <row r="13813" spans="5:8" x14ac:dyDescent="0.2">
      <c r="E13813" s="95"/>
      <c r="F13813" s="95"/>
      <c r="G13813" s="95"/>
      <c r="H13813" s="95"/>
    </row>
    <row r="13814" spans="5:8" x14ac:dyDescent="0.2">
      <c r="E13814" s="95"/>
      <c r="F13814" s="95"/>
      <c r="G13814" s="95"/>
      <c r="H13814" s="95"/>
    </row>
    <row r="13815" spans="5:8" x14ac:dyDescent="0.2">
      <c r="E13815" s="95"/>
      <c r="F13815" s="95"/>
      <c r="G13815" s="95"/>
      <c r="H13815" s="95"/>
    </row>
    <row r="13816" spans="5:8" x14ac:dyDescent="0.2">
      <c r="E13816" s="95"/>
      <c r="F13816" s="95"/>
      <c r="G13816" s="95"/>
      <c r="H13816" s="95"/>
    </row>
    <row r="13817" spans="5:8" x14ac:dyDescent="0.2">
      <c r="E13817" s="95"/>
      <c r="F13817" s="95"/>
      <c r="G13817" s="95"/>
      <c r="H13817" s="95"/>
    </row>
    <row r="13818" spans="5:8" x14ac:dyDescent="0.2">
      <c r="E13818" s="95"/>
      <c r="F13818" s="95"/>
      <c r="G13818" s="95"/>
      <c r="H13818" s="95"/>
    </row>
    <row r="13819" spans="5:8" x14ac:dyDescent="0.2">
      <c r="E13819" s="95"/>
      <c r="F13819" s="95"/>
      <c r="G13819" s="95"/>
      <c r="H13819" s="95"/>
    </row>
    <row r="13820" spans="5:8" x14ac:dyDescent="0.2">
      <c r="E13820" s="95"/>
      <c r="F13820" s="95"/>
      <c r="G13820" s="95"/>
      <c r="H13820" s="95"/>
    </row>
    <row r="13821" spans="5:8" x14ac:dyDescent="0.2">
      <c r="E13821" s="95"/>
      <c r="F13821" s="95"/>
      <c r="G13821" s="95"/>
      <c r="H13821" s="95"/>
    </row>
    <row r="13822" spans="5:8" x14ac:dyDescent="0.2">
      <c r="E13822" s="95"/>
      <c r="F13822" s="95"/>
      <c r="G13822" s="95"/>
      <c r="H13822" s="95"/>
    </row>
    <row r="13823" spans="5:8" x14ac:dyDescent="0.2">
      <c r="E13823" s="95"/>
      <c r="F13823" s="95"/>
      <c r="G13823" s="95"/>
      <c r="H13823" s="95"/>
    </row>
    <row r="13824" spans="5:8" x14ac:dyDescent="0.2">
      <c r="E13824" s="95"/>
      <c r="F13824" s="95"/>
      <c r="G13824" s="95"/>
      <c r="H13824" s="95"/>
    </row>
    <row r="13825" spans="5:8" x14ac:dyDescent="0.2">
      <c r="E13825" s="95"/>
      <c r="F13825" s="95"/>
      <c r="G13825" s="95"/>
      <c r="H13825" s="95"/>
    </row>
    <row r="13826" spans="5:8" x14ac:dyDescent="0.2">
      <c r="E13826" s="95"/>
      <c r="F13826" s="95"/>
      <c r="G13826" s="95"/>
      <c r="H13826" s="95"/>
    </row>
    <row r="13827" spans="5:8" x14ac:dyDescent="0.2">
      <c r="E13827" s="95"/>
      <c r="F13827" s="95"/>
      <c r="G13827" s="95"/>
      <c r="H13827" s="95"/>
    </row>
    <row r="13828" spans="5:8" x14ac:dyDescent="0.2">
      <c r="E13828" s="95"/>
      <c r="F13828" s="95"/>
      <c r="G13828" s="95"/>
      <c r="H13828" s="95"/>
    </row>
    <row r="13829" spans="5:8" x14ac:dyDescent="0.2">
      <c r="E13829" s="95"/>
      <c r="F13829" s="95"/>
      <c r="G13829" s="95"/>
      <c r="H13829" s="95"/>
    </row>
    <row r="13830" spans="5:8" x14ac:dyDescent="0.2">
      <c r="E13830" s="95"/>
      <c r="F13830" s="95"/>
      <c r="G13830" s="95"/>
      <c r="H13830" s="95"/>
    </row>
    <row r="13831" spans="5:8" x14ac:dyDescent="0.2">
      <c r="E13831" s="95"/>
      <c r="F13831" s="95"/>
      <c r="G13831" s="95"/>
      <c r="H13831" s="95"/>
    </row>
    <row r="13832" spans="5:8" x14ac:dyDescent="0.2">
      <c r="E13832" s="95"/>
      <c r="F13832" s="95"/>
      <c r="G13832" s="95"/>
      <c r="H13832" s="95"/>
    </row>
    <row r="13833" spans="5:8" x14ac:dyDescent="0.2">
      <c r="E13833" s="95"/>
      <c r="F13833" s="95"/>
      <c r="G13833" s="95"/>
      <c r="H13833" s="95"/>
    </row>
    <row r="13834" spans="5:8" x14ac:dyDescent="0.2">
      <c r="E13834" s="95"/>
      <c r="F13834" s="95"/>
      <c r="G13834" s="95"/>
      <c r="H13834" s="95"/>
    </row>
    <row r="13835" spans="5:8" x14ac:dyDescent="0.2">
      <c r="E13835" s="95"/>
      <c r="F13835" s="95"/>
      <c r="G13835" s="95"/>
      <c r="H13835" s="95"/>
    </row>
    <row r="13836" spans="5:8" x14ac:dyDescent="0.2">
      <c r="E13836" s="95"/>
      <c r="F13836" s="95"/>
      <c r="G13836" s="95"/>
      <c r="H13836" s="95"/>
    </row>
    <row r="13837" spans="5:8" x14ac:dyDescent="0.2">
      <c r="E13837" s="95"/>
      <c r="F13837" s="95"/>
      <c r="G13837" s="95"/>
      <c r="H13837" s="95"/>
    </row>
    <row r="13838" spans="5:8" x14ac:dyDescent="0.2">
      <c r="E13838" s="95"/>
      <c r="F13838" s="95"/>
      <c r="G13838" s="95"/>
      <c r="H13838" s="95"/>
    </row>
    <row r="13839" spans="5:8" x14ac:dyDescent="0.2">
      <c r="E13839" s="95"/>
      <c r="F13839" s="95"/>
      <c r="G13839" s="95"/>
      <c r="H13839" s="95"/>
    </row>
    <row r="13840" spans="5:8" x14ac:dyDescent="0.2">
      <c r="E13840" s="95"/>
      <c r="F13840" s="95"/>
      <c r="G13840" s="95"/>
      <c r="H13840" s="95"/>
    </row>
    <row r="13841" spans="5:8" x14ac:dyDescent="0.2">
      <c r="E13841" s="95"/>
      <c r="F13841" s="95"/>
      <c r="G13841" s="95"/>
      <c r="H13841" s="95"/>
    </row>
    <row r="13842" spans="5:8" x14ac:dyDescent="0.2">
      <c r="E13842" s="95"/>
      <c r="F13842" s="95"/>
      <c r="G13842" s="95"/>
      <c r="H13842" s="95"/>
    </row>
    <row r="13843" spans="5:8" x14ac:dyDescent="0.2">
      <c r="E13843" s="95"/>
      <c r="F13843" s="95"/>
      <c r="G13843" s="95"/>
      <c r="H13843" s="95"/>
    </row>
    <row r="13844" spans="5:8" x14ac:dyDescent="0.2">
      <c r="E13844" s="95"/>
      <c r="F13844" s="95"/>
      <c r="G13844" s="95"/>
      <c r="H13844" s="95"/>
    </row>
    <row r="13845" spans="5:8" x14ac:dyDescent="0.2">
      <c r="E13845" s="95"/>
      <c r="F13845" s="95"/>
      <c r="G13845" s="95"/>
      <c r="H13845" s="95"/>
    </row>
    <row r="13846" spans="5:8" x14ac:dyDescent="0.2">
      <c r="E13846" s="95"/>
      <c r="F13846" s="95"/>
      <c r="G13846" s="95"/>
      <c r="H13846" s="95"/>
    </row>
    <row r="13847" spans="5:8" x14ac:dyDescent="0.2">
      <c r="E13847" s="95"/>
      <c r="F13847" s="95"/>
      <c r="G13847" s="95"/>
      <c r="H13847" s="95"/>
    </row>
    <row r="13848" spans="5:8" x14ac:dyDescent="0.2">
      <c r="E13848" s="95"/>
      <c r="F13848" s="95"/>
      <c r="G13848" s="95"/>
      <c r="H13848" s="95"/>
    </row>
    <row r="13849" spans="5:8" x14ac:dyDescent="0.2">
      <c r="E13849" s="95"/>
      <c r="F13849" s="95"/>
      <c r="G13849" s="95"/>
      <c r="H13849" s="95"/>
    </row>
    <row r="13850" spans="5:8" x14ac:dyDescent="0.2">
      <c r="E13850" s="95"/>
      <c r="F13850" s="95"/>
      <c r="G13850" s="95"/>
      <c r="H13850" s="95"/>
    </row>
    <row r="13851" spans="5:8" x14ac:dyDescent="0.2">
      <c r="E13851" s="95"/>
      <c r="F13851" s="95"/>
      <c r="G13851" s="95"/>
      <c r="H13851" s="95"/>
    </row>
    <row r="13852" spans="5:8" x14ac:dyDescent="0.2">
      <c r="E13852" s="95"/>
      <c r="F13852" s="95"/>
      <c r="G13852" s="95"/>
      <c r="H13852" s="95"/>
    </row>
    <row r="13853" spans="5:8" x14ac:dyDescent="0.2">
      <c r="E13853" s="95"/>
      <c r="F13853" s="95"/>
      <c r="G13853" s="95"/>
      <c r="H13853" s="95"/>
    </row>
    <row r="13854" spans="5:8" x14ac:dyDescent="0.2">
      <c r="E13854" s="95"/>
      <c r="F13854" s="95"/>
      <c r="G13854" s="95"/>
      <c r="H13854" s="95"/>
    </row>
    <row r="13855" spans="5:8" x14ac:dyDescent="0.2">
      <c r="E13855" s="95"/>
      <c r="F13855" s="95"/>
      <c r="G13855" s="95"/>
      <c r="H13855" s="95"/>
    </row>
    <row r="13856" spans="5:8" x14ac:dyDescent="0.2">
      <c r="E13856" s="95"/>
      <c r="F13856" s="95"/>
      <c r="G13856" s="95"/>
      <c r="H13856" s="95"/>
    </row>
    <row r="13857" spans="5:8" x14ac:dyDescent="0.2">
      <c r="E13857" s="95"/>
      <c r="F13857" s="95"/>
      <c r="G13857" s="95"/>
      <c r="H13857" s="95"/>
    </row>
    <row r="13858" spans="5:8" x14ac:dyDescent="0.2">
      <c r="E13858" s="95"/>
      <c r="F13858" s="95"/>
      <c r="G13858" s="95"/>
      <c r="H13858" s="95"/>
    </row>
    <row r="13859" spans="5:8" x14ac:dyDescent="0.2">
      <c r="E13859" s="95"/>
      <c r="F13859" s="95"/>
      <c r="G13859" s="95"/>
      <c r="H13859" s="95"/>
    </row>
    <row r="13860" spans="5:8" x14ac:dyDescent="0.2">
      <c r="E13860" s="95"/>
      <c r="F13860" s="95"/>
      <c r="G13860" s="95"/>
      <c r="H13860" s="95"/>
    </row>
    <row r="13861" spans="5:8" x14ac:dyDescent="0.2">
      <c r="E13861" s="95"/>
      <c r="F13861" s="95"/>
      <c r="G13861" s="95"/>
      <c r="H13861" s="95"/>
    </row>
    <row r="13862" spans="5:8" x14ac:dyDescent="0.2">
      <c r="E13862" s="95"/>
      <c r="F13862" s="95"/>
      <c r="G13862" s="95"/>
      <c r="H13862" s="95"/>
    </row>
    <row r="13863" spans="5:8" x14ac:dyDescent="0.2">
      <c r="E13863" s="95"/>
      <c r="F13863" s="95"/>
      <c r="G13863" s="95"/>
      <c r="H13863" s="95"/>
    </row>
    <row r="13864" spans="5:8" x14ac:dyDescent="0.2">
      <c r="E13864" s="95"/>
      <c r="F13864" s="95"/>
      <c r="G13864" s="95"/>
      <c r="H13864" s="95"/>
    </row>
    <row r="13865" spans="5:8" x14ac:dyDescent="0.2">
      <c r="E13865" s="95"/>
      <c r="F13865" s="95"/>
      <c r="G13865" s="95"/>
      <c r="H13865" s="95"/>
    </row>
    <row r="13866" spans="5:8" x14ac:dyDescent="0.2">
      <c r="E13866" s="95"/>
      <c r="F13866" s="95"/>
      <c r="G13866" s="95"/>
      <c r="H13866" s="95"/>
    </row>
    <row r="13867" spans="5:8" x14ac:dyDescent="0.2">
      <c r="E13867" s="95"/>
      <c r="F13867" s="95"/>
      <c r="G13867" s="95"/>
      <c r="H13867" s="95"/>
    </row>
    <row r="13868" spans="5:8" x14ac:dyDescent="0.2">
      <c r="E13868" s="95"/>
      <c r="F13868" s="95"/>
      <c r="G13868" s="95"/>
      <c r="H13868" s="95"/>
    </row>
    <row r="13869" spans="5:8" x14ac:dyDescent="0.2">
      <c r="E13869" s="95"/>
      <c r="F13869" s="95"/>
      <c r="G13869" s="95"/>
      <c r="H13869" s="95"/>
    </row>
    <row r="13870" spans="5:8" x14ac:dyDescent="0.2">
      <c r="E13870" s="95"/>
      <c r="F13870" s="95"/>
      <c r="G13870" s="95"/>
      <c r="H13870" s="95"/>
    </row>
    <row r="13871" spans="5:8" x14ac:dyDescent="0.2">
      <c r="E13871" s="95"/>
      <c r="F13871" s="95"/>
      <c r="G13871" s="95"/>
      <c r="H13871" s="95"/>
    </row>
    <row r="13872" spans="5:8" x14ac:dyDescent="0.2">
      <c r="E13872" s="95"/>
      <c r="F13872" s="95"/>
      <c r="G13872" s="95"/>
      <c r="H13872" s="95"/>
    </row>
    <row r="13873" spans="5:8" x14ac:dyDescent="0.2">
      <c r="E13873" s="95"/>
      <c r="F13873" s="95"/>
      <c r="G13873" s="95"/>
      <c r="H13873" s="95"/>
    </row>
    <row r="13874" spans="5:8" x14ac:dyDescent="0.2">
      <c r="E13874" s="95"/>
      <c r="F13874" s="95"/>
      <c r="G13874" s="95"/>
      <c r="H13874" s="95"/>
    </row>
    <row r="13875" spans="5:8" x14ac:dyDescent="0.2">
      <c r="E13875" s="95"/>
      <c r="F13875" s="95"/>
      <c r="G13875" s="95"/>
      <c r="H13875" s="95"/>
    </row>
    <row r="13876" spans="5:8" x14ac:dyDescent="0.2">
      <c r="E13876" s="95"/>
      <c r="F13876" s="95"/>
      <c r="G13876" s="95"/>
      <c r="H13876" s="95"/>
    </row>
    <row r="13877" spans="5:8" x14ac:dyDescent="0.2">
      <c r="E13877" s="95"/>
      <c r="F13877" s="95"/>
      <c r="G13877" s="95"/>
      <c r="H13877" s="95"/>
    </row>
    <row r="13878" spans="5:8" x14ac:dyDescent="0.2">
      <c r="E13878" s="95"/>
      <c r="F13878" s="95"/>
      <c r="G13878" s="95"/>
      <c r="H13878" s="95"/>
    </row>
    <row r="13879" spans="5:8" x14ac:dyDescent="0.2">
      <c r="E13879" s="95"/>
      <c r="F13879" s="95"/>
      <c r="G13879" s="95"/>
      <c r="H13879" s="95"/>
    </row>
    <row r="13880" spans="5:8" x14ac:dyDescent="0.2">
      <c r="E13880" s="95"/>
      <c r="F13880" s="95"/>
      <c r="G13880" s="95"/>
      <c r="H13880" s="95"/>
    </row>
    <row r="13881" spans="5:8" x14ac:dyDescent="0.2">
      <c r="E13881" s="95"/>
      <c r="F13881" s="95"/>
      <c r="G13881" s="95"/>
      <c r="H13881" s="95"/>
    </row>
    <row r="13882" spans="5:8" x14ac:dyDescent="0.2">
      <c r="E13882" s="95"/>
      <c r="F13882" s="95"/>
      <c r="G13882" s="95"/>
      <c r="H13882" s="95"/>
    </row>
    <row r="13883" spans="5:8" x14ac:dyDescent="0.2">
      <c r="E13883" s="95"/>
      <c r="F13883" s="95"/>
      <c r="G13883" s="95"/>
      <c r="H13883" s="95"/>
    </row>
    <row r="13884" spans="5:8" x14ac:dyDescent="0.2">
      <c r="E13884" s="95"/>
      <c r="F13884" s="95"/>
      <c r="G13884" s="95"/>
      <c r="H13884" s="95"/>
    </row>
    <row r="13885" spans="5:8" x14ac:dyDescent="0.2">
      <c r="E13885" s="95"/>
      <c r="F13885" s="95"/>
      <c r="G13885" s="95"/>
      <c r="H13885" s="95"/>
    </row>
    <row r="13886" spans="5:8" x14ac:dyDescent="0.2">
      <c r="E13886" s="95"/>
      <c r="F13886" s="95"/>
      <c r="G13886" s="95"/>
      <c r="H13886" s="95"/>
    </row>
    <row r="13887" spans="5:8" x14ac:dyDescent="0.2">
      <c r="E13887" s="95"/>
      <c r="F13887" s="95"/>
      <c r="G13887" s="95"/>
      <c r="H13887" s="95"/>
    </row>
    <row r="13888" spans="5:8" x14ac:dyDescent="0.2">
      <c r="E13888" s="95"/>
      <c r="F13888" s="95"/>
      <c r="G13888" s="95"/>
      <c r="H13888" s="95"/>
    </row>
    <row r="13889" spans="5:8" x14ac:dyDescent="0.2">
      <c r="E13889" s="95"/>
      <c r="F13889" s="95"/>
      <c r="G13889" s="95"/>
      <c r="H13889" s="95"/>
    </row>
    <row r="13890" spans="5:8" x14ac:dyDescent="0.2">
      <c r="E13890" s="95"/>
      <c r="F13890" s="95"/>
      <c r="G13890" s="95"/>
      <c r="H13890" s="95"/>
    </row>
    <row r="13891" spans="5:8" x14ac:dyDescent="0.2">
      <c r="E13891" s="95"/>
      <c r="F13891" s="95"/>
      <c r="G13891" s="95"/>
      <c r="H13891" s="95"/>
    </row>
    <row r="13892" spans="5:8" x14ac:dyDescent="0.2">
      <c r="E13892" s="95"/>
      <c r="F13892" s="95"/>
      <c r="G13892" s="95"/>
      <c r="H13892" s="95"/>
    </row>
    <row r="13893" spans="5:8" x14ac:dyDescent="0.2">
      <c r="E13893" s="95"/>
      <c r="F13893" s="95"/>
      <c r="G13893" s="95"/>
      <c r="H13893" s="95"/>
    </row>
    <row r="13894" spans="5:8" x14ac:dyDescent="0.2">
      <c r="E13894" s="95"/>
      <c r="F13894" s="95"/>
      <c r="G13894" s="95"/>
      <c r="H13894" s="95"/>
    </row>
    <row r="13895" spans="5:8" x14ac:dyDescent="0.2">
      <c r="E13895" s="95"/>
      <c r="F13895" s="95"/>
      <c r="G13895" s="95"/>
      <c r="H13895" s="95"/>
    </row>
    <row r="13896" spans="5:8" x14ac:dyDescent="0.2">
      <c r="E13896" s="95"/>
      <c r="F13896" s="95"/>
      <c r="G13896" s="95"/>
      <c r="H13896" s="95"/>
    </row>
    <row r="13897" spans="5:8" x14ac:dyDescent="0.2">
      <c r="E13897" s="95"/>
      <c r="F13897" s="95"/>
      <c r="G13897" s="95"/>
      <c r="H13897" s="95"/>
    </row>
    <row r="13898" spans="5:8" x14ac:dyDescent="0.2">
      <c r="E13898" s="95"/>
      <c r="F13898" s="95"/>
      <c r="G13898" s="95"/>
      <c r="H13898" s="95"/>
    </row>
    <row r="13899" spans="5:8" x14ac:dyDescent="0.2">
      <c r="E13899" s="95"/>
      <c r="F13899" s="95"/>
      <c r="G13899" s="95"/>
      <c r="H13899" s="95"/>
    </row>
    <row r="13900" spans="5:8" x14ac:dyDescent="0.2">
      <c r="E13900" s="95"/>
      <c r="F13900" s="95"/>
      <c r="G13900" s="95"/>
      <c r="H13900" s="95"/>
    </row>
    <row r="13901" spans="5:8" x14ac:dyDescent="0.2">
      <c r="E13901" s="95"/>
      <c r="F13901" s="95"/>
      <c r="G13901" s="95"/>
      <c r="H13901" s="95"/>
    </row>
    <row r="13902" spans="5:8" x14ac:dyDescent="0.2">
      <c r="E13902" s="95"/>
      <c r="F13902" s="95"/>
      <c r="G13902" s="95"/>
      <c r="H13902" s="95"/>
    </row>
    <row r="13903" spans="5:8" x14ac:dyDescent="0.2">
      <c r="E13903" s="95"/>
      <c r="F13903" s="95"/>
      <c r="G13903" s="95"/>
      <c r="H13903" s="95"/>
    </row>
    <row r="13904" spans="5:8" x14ac:dyDescent="0.2">
      <c r="E13904" s="95"/>
      <c r="F13904" s="95"/>
      <c r="G13904" s="95"/>
      <c r="H13904" s="95"/>
    </row>
    <row r="13905" spans="5:8" x14ac:dyDescent="0.2">
      <c r="E13905" s="95"/>
      <c r="F13905" s="95"/>
      <c r="G13905" s="95"/>
      <c r="H13905" s="95"/>
    </row>
    <row r="13906" spans="5:8" x14ac:dyDescent="0.2">
      <c r="E13906" s="95"/>
      <c r="F13906" s="95"/>
      <c r="G13906" s="95"/>
      <c r="H13906" s="95"/>
    </row>
    <row r="13907" spans="5:8" x14ac:dyDescent="0.2">
      <c r="E13907" s="95"/>
      <c r="F13907" s="95"/>
      <c r="G13907" s="95"/>
      <c r="H13907" s="95"/>
    </row>
    <row r="13908" spans="5:8" x14ac:dyDescent="0.2">
      <c r="E13908" s="95"/>
      <c r="F13908" s="95"/>
      <c r="G13908" s="95"/>
      <c r="H13908" s="95"/>
    </row>
    <row r="13909" spans="5:8" x14ac:dyDescent="0.2">
      <c r="E13909" s="95"/>
      <c r="F13909" s="95"/>
      <c r="G13909" s="95"/>
      <c r="H13909" s="95"/>
    </row>
    <row r="13910" spans="5:8" x14ac:dyDescent="0.2">
      <c r="E13910" s="95"/>
      <c r="F13910" s="95"/>
      <c r="G13910" s="95"/>
      <c r="H13910" s="95"/>
    </row>
    <row r="13911" spans="5:8" x14ac:dyDescent="0.2">
      <c r="E13911" s="95"/>
      <c r="F13911" s="95"/>
      <c r="G13911" s="95"/>
      <c r="H13911" s="95"/>
    </row>
    <row r="13912" spans="5:8" x14ac:dyDescent="0.2">
      <c r="E13912" s="95"/>
      <c r="F13912" s="95"/>
      <c r="G13912" s="95"/>
      <c r="H13912" s="95"/>
    </row>
    <row r="13913" spans="5:8" x14ac:dyDescent="0.2">
      <c r="E13913" s="95"/>
      <c r="F13913" s="95"/>
      <c r="G13913" s="95"/>
      <c r="H13913" s="95"/>
    </row>
    <row r="13914" spans="5:8" x14ac:dyDescent="0.2">
      <c r="E13914" s="95"/>
      <c r="F13914" s="95"/>
      <c r="G13914" s="95"/>
      <c r="H13914" s="95"/>
    </row>
    <row r="13915" spans="5:8" x14ac:dyDescent="0.2">
      <c r="E13915" s="95"/>
      <c r="F13915" s="95"/>
      <c r="G13915" s="95"/>
      <c r="H13915" s="95"/>
    </row>
    <row r="13916" spans="5:8" x14ac:dyDescent="0.2">
      <c r="E13916" s="95"/>
      <c r="F13916" s="95"/>
      <c r="G13916" s="95"/>
      <c r="H13916" s="95"/>
    </row>
    <row r="13917" spans="5:8" x14ac:dyDescent="0.2">
      <c r="E13917" s="95"/>
      <c r="F13917" s="95"/>
      <c r="G13917" s="95"/>
      <c r="H13917" s="95"/>
    </row>
    <row r="13918" spans="5:8" x14ac:dyDescent="0.2">
      <c r="E13918" s="95"/>
      <c r="F13918" s="95"/>
      <c r="G13918" s="95"/>
      <c r="H13918" s="95"/>
    </row>
    <row r="13919" spans="5:8" x14ac:dyDescent="0.2">
      <c r="E13919" s="95"/>
      <c r="F13919" s="95"/>
      <c r="G13919" s="95"/>
      <c r="H13919" s="95"/>
    </row>
    <row r="13920" spans="5:8" x14ac:dyDescent="0.2">
      <c r="E13920" s="95"/>
      <c r="F13920" s="95"/>
      <c r="G13920" s="95"/>
      <c r="H13920" s="95"/>
    </row>
    <row r="13921" spans="5:8" x14ac:dyDescent="0.2">
      <c r="E13921" s="95"/>
      <c r="F13921" s="95"/>
      <c r="G13921" s="95"/>
      <c r="H13921" s="95"/>
    </row>
    <row r="13922" spans="5:8" x14ac:dyDescent="0.2">
      <c r="E13922" s="95"/>
      <c r="F13922" s="95"/>
      <c r="G13922" s="95"/>
      <c r="H13922" s="95"/>
    </row>
    <row r="13923" spans="5:8" x14ac:dyDescent="0.2">
      <c r="E13923" s="95"/>
      <c r="F13923" s="95"/>
      <c r="G13923" s="95"/>
      <c r="H13923" s="95"/>
    </row>
    <row r="13924" spans="5:8" x14ac:dyDescent="0.2">
      <c r="E13924" s="95"/>
      <c r="F13924" s="95"/>
      <c r="G13924" s="95"/>
      <c r="H13924" s="95"/>
    </row>
    <row r="13925" spans="5:8" x14ac:dyDescent="0.2">
      <c r="E13925" s="95"/>
      <c r="F13925" s="95"/>
      <c r="G13925" s="95"/>
      <c r="H13925" s="95"/>
    </row>
    <row r="13926" spans="5:8" x14ac:dyDescent="0.2">
      <c r="E13926" s="95"/>
      <c r="F13926" s="95"/>
      <c r="G13926" s="95"/>
      <c r="H13926" s="95"/>
    </row>
    <row r="13927" spans="5:8" x14ac:dyDescent="0.2">
      <c r="E13927" s="95"/>
      <c r="F13927" s="95"/>
      <c r="G13927" s="95"/>
      <c r="H13927" s="95"/>
    </row>
    <row r="13928" spans="5:8" x14ac:dyDescent="0.2">
      <c r="E13928" s="95"/>
      <c r="F13928" s="95"/>
      <c r="G13928" s="95"/>
      <c r="H13928" s="95"/>
    </row>
    <row r="13929" spans="5:8" x14ac:dyDescent="0.2">
      <c r="E13929" s="95"/>
      <c r="F13929" s="95"/>
      <c r="G13929" s="95"/>
      <c r="H13929" s="95"/>
    </row>
    <row r="13930" spans="5:8" x14ac:dyDescent="0.2">
      <c r="E13930" s="95"/>
      <c r="F13930" s="95"/>
      <c r="G13930" s="95"/>
      <c r="H13930" s="95"/>
    </row>
    <row r="13931" spans="5:8" x14ac:dyDescent="0.2">
      <c r="E13931" s="95"/>
      <c r="F13931" s="95"/>
      <c r="G13931" s="95"/>
      <c r="H13931" s="95"/>
    </row>
    <row r="13932" spans="5:8" x14ac:dyDescent="0.2">
      <c r="E13932" s="95"/>
      <c r="F13932" s="95"/>
      <c r="G13932" s="95"/>
      <c r="H13932" s="95"/>
    </row>
    <row r="13933" spans="5:8" x14ac:dyDescent="0.2">
      <c r="E13933" s="95"/>
      <c r="F13933" s="95"/>
      <c r="G13933" s="95"/>
      <c r="H13933" s="95"/>
    </row>
    <row r="13934" spans="5:8" x14ac:dyDescent="0.2">
      <c r="E13934" s="95"/>
      <c r="F13934" s="95"/>
      <c r="G13934" s="95"/>
      <c r="H13934" s="95"/>
    </row>
    <row r="13935" spans="5:8" x14ac:dyDescent="0.2">
      <c r="E13935" s="95"/>
      <c r="F13935" s="95"/>
      <c r="G13935" s="95"/>
      <c r="H13935" s="95"/>
    </row>
    <row r="13936" spans="5:8" x14ac:dyDescent="0.2">
      <c r="E13936" s="95"/>
      <c r="F13936" s="95"/>
      <c r="G13936" s="95"/>
      <c r="H13936" s="95"/>
    </row>
    <row r="13937" spans="5:8" x14ac:dyDescent="0.2">
      <c r="E13937" s="95"/>
      <c r="F13937" s="95"/>
      <c r="G13937" s="95"/>
      <c r="H13937" s="95"/>
    </row>
    <row r="13938" spans="5:8" x14ac:dyDescent="0.2">
      <c r="E13938" s="95"/>
      <c r="F13938" s="95"/>
      <c r="G13938" s="95"/>
      <c r="H13938" s="95"/>
    </row>
    <row r="13939" spans="5:8" x14ac:dyDescent="0.2">
      <c r="E13939" s="95"/>
      <c r="F13939" s="95"/>
      <c r="G13939" s="95"/>
      <c r="H13939" s="95"/>
    </row>
    <row r="13940" spans="5:8" x14ac:dyDescent="0.2">
      <c r="E13940" s="95"/>
      <c r="F13940" s="95"/>
      <c r="G13940" s="95"/>
      <c r="H13940" s="95"/>
    </row>
    <row r="13941" spans="5:8" x14ac:dyDescent="0.2">
      <c r="E13941" s="95"/>
      <c r="F13941" s="95"/>
      <c r="G13941" s="95"/>
      <c r="H13941" s="95"/>
    </row>
    <row r="13942" spans="5:8" x14ac:dyDescent="0.2">
      <c r="E13942" s="95"/>
      <c r="F13942" s="95"/>
      <c r="G13942" s="95"/>
      <c r="H13942" s="95"/>
    </row>
    <row r="13943" spans="5:8" x14ac:dyDescent="0.2">
      <c r="E13943" s="95"/>
      <c r="F13943" s="95"/>
      <c r="G13943" s="95"/>
      <c r="H13943" s="95"/>
    </row>
    <row r="13944" spans="5:8" x14ac:dyDescent="0.2">
      <c r="E13944" s="95"/>
      <c r="F13944" s="95"/>
      <c r="G13944" s="95"/>
      <c r="H13944" s="95"/>
    </row>
    <row r="13945" spans="5:8" x14ac:dyDescent="0.2">
      <c r="E13945" s="95"/>
      <c r="F13945" s="95"/>
      <c r="G13945" s="95"/>
      <c r="H13945" s="95"/>
    </row>
    <row r="13946" spans="5:8" x14ac:dyDescent="0.2">
      <c r="E13946" s="95"/>
      <c r="F13946" s="95"/>
      <c r="G13946" s="95"/>
      <c r="H13946" s="95"/>
    </row>
    <row r="13947" spans="5:8" x14ac:dyDescent="0.2">
      <c r="E13947" s="95"/>
      <c r="F13947" s="95"/>
      <c r="G13947" s="95"/>
      <c r="H13947" s="95"/>
    </row>
    <row r="13948" spans="5:8" x14ac:dyDescent="0.2">
      <c r="E13948" s="95"/>
      <c r="F13948" s="95"/>
      <c r="G13948" s="95"/>
      <c r="H13948" s="95"/>
    </row>
    <row r="13949" spans="5:8" x14ac:dyDescent="0.2">
      <c r="E13949" s="95"/>
      <c r="F13949" s="95"/>
      <c r="G13949" s="95"/>
      <c r="H13949" s="95"/>
    </row>
    <row r="13950" spans="5:8" x14ac:dyDescent="0.2">
      <c r="E13950" s="95"/>
      <c r="F13950" s="95"/>
      <c r="G13950" s="95"/>
      <c r="H13950" s="95"/>
    </row>
    <row r="13951" spans="5:8" x14ac:dyDescent="0.2">
      <c r="E13951" s="95"/>
      <c r="F13951" s="95"/>
      <c r="G13951" s="95"/>
      <c r="H13951" s="95"/>
    </row>
    <row r="13952" spans="5:8" x14ac:dyDescent="0.2">
      <c r="E13952" s="95"/>
      <c r="F13952" s="95"/>
      <c r="G13952" s="95"/>
      <c r="H13952" s="95"/>
    </row>
    <row r="13953" spans="5:8" x14ac:dyDescent="0.2">
      <c r="E13953" s="95"/>
      <c r="F13953" s="95"/>
      <c r="G13953" s="95"/>
      <c r="H13953" s="95"/>
    </row>
    <row r="13954" spans="5:8" x14ac:dyDescent="0.2">
      <c r="E13954" s="95"/>
      <c r="F13954" s="95"/>
      <c r="G13954" s="95"/>
      <c r="H13954" s="95"/>
    </row>
    <row r="13955" spans="5:8" x14ac:dyDescent="0.2">
      <c r="E13955" s="95"/>
      <c r="F13955" s="95"/>
      <c r="G13955" s="95"/>
      <c r="H13955" s="95"/>
    </row>
    <row r="13956" spans="5:8" x14ac:dyDescent="0.2">
      <c r="E13956" s="95"/>
      <c r="F13956" s="95"/>
      <c r="G13956" s="95"/>
      <c r="H13956" s="95"/>
    </row>
    <row r="13957" spans="5:8" x14ac:dyDescent="0.2">
      <c r="E13957" s="95"/>
      <c r="F13957" s="95"/>
      <c r="G13957" s="95"/>
      <c r="H13957" s="95"/>
    </row>
    <row r="13958" spans="5:8" x14ac:dyDescent="0.2">
      <c r="E13958" s="95"/>
      <c r="F13958" s="95"/>
      <c r="G13958" s="95"/>
      <c r="H13958" s="95"/>
    </row>
    <row r="13959" spans="5:8" x14ac:dyDescent="0.2">
      <c r="E13959" s="95"/>
      <c r="F13959" s="95"/>
      <c r="G13959" s="95"/>
      <c r="H13959" s="95"/>
    </row>
    <row r="13960" spans="5:8" x14ac:dyDescent="0.2">
      <c r="E13960" s="95"/>
      <c r="F13960" s="95"/>
      <c r="G13960" s="95"/>
      <c r="H13960" s="95"/>
    </row>
    <row r="13961" spans="5:8" x14ac:dyDescent="0.2">
      <c r="E13961" s="95"/>
      <c r="F13961" s="95"/>
      <c r="G13961" s="95"/>
      <c r="H13961" s="95"/>
    </row>
    <row r="13962" spans="5:8" x14ac:dyDescent="0.2">
      <c r="E13962" s="95"/>
      <c r="F13962" s="95"/>
      <c r="G13962" s="95"/>
      <c r="H13962" s="95"/>
    </row>
    <row r="13963" spans="5:8" x14ac:dyDescent="0.2">
      <c r="E13963" s="95"/>
      <c r="F13963" s="95"/>
      <c r="G13963" s="95"/>
      <c r="H13963" s="95"/>
    </row>
    <row r="13964" spans="5:8" x14ac:dyDescent="0.2">
      <c r="E13964" s="95"/>
      <c r="F13964" s="95"/>
      <c r="G13964" s="95"/>
      <c r="H13964" s="95"/>
    </row>
    <row r="13965" spans="5:8" x14ac:dyDescent="0.2">
      <c r="E13965" s="95"/>
      <c r="F13965" s="95"/>
      <c r="G13965" s="95"/>
      <c r="H13965" s="95"/>
    </row>
    <row r="13966" spans="5:8" x14ac:dyDescent="0.2">
      <c r="E13966" s="95"/>
      <c r="F13966" s="95"/>
      <c r="G13966" s="95"/>
      <c r="H13966" s="95"/>
    </row>
    <row r="13967" spans="5:8" x14ac:dyDescent="0.2">
      <c r="E13967" s="95"/>
      <c r="F13967" s="95"/>
      <c r="G13967" s="95"/>
      <c r="H13967" s="95"/>
    </row>
    <row r="13968" spans="5:8" x14ac:dyDescent="0.2">
      <c r="E13968" s="95"/>
      <c r="F13968" s="95"/>
      <c r="G13968" s="95"/>
      <c r="H13968" s="95"/>
    </row>
    <row r="13969" spans="5:8" x14ac:dyDescent="0.2">
      <c r="E13969" s="95"/>
      <c r="F13969" s="95"/>
      <c r="G13969" s="95"/>
      <c r="H13969" s="95"/>
    </row>
    <row r="13970" spans="5:8" x14ac:dyDescent="0.2">
      <c r="E13970" s="95"/>
      <c r="F13970" s="95"/>
      <c r="G13970" s="95"/>
      <c r="H13970" s="95"/>
    </row>
    <row r="13971" spans="5:8" x14ac:dyDescent="0.2">
      <c r="E13971" s="95"/>
      <c r="F13971" s="95"/>
      <c r="G13971" s="95"/>
      <c r="H13971" s="95"/>
    </row>
    <row r="13972" spans="5:8" x14ac:dyDescent="0.2">
      <c r="E13972" s="95"/>
      <c r="F13972" s="95"/>
      <c r="G13972" s="95"/>
      <c r="H13972" s="95"/>
    </row>
    <row r="13973" spans="5:8" x14ac:dyDescent="0.2">
      <c r="E13973" s="95"/>
      <c r="F13973" s="95"/>
      <c r="G13973" s="95"/>
      <c r="H13973" s="95"/>
    </row>
    <row r="13974" spans="5:8" x14ac:dyDescent="0.2">
      <c r="E13974" s="95"/>
      <c r="F13974" s="95"/>
      <c r="G13974" s="95"/>
      <c r="H13974" s="95"/>
    </row>
    <row r="13975" spans="5:8" x14ac:dyDescent="0.2">
      <c r="E13975" s="95"/>
      <c r="F13975" s="95"/>
      <c r="G13975" s="95"/>
      <c r="H13975" s="95"/>
    </row>
    <row r="13976" spans="5:8" x14ac:dyDescent="0.2">
      <c r="E13976" s="95"/>
      <c r="F13976" s="95"/>
      <c r="G13976" s="95"/>
      <c r="H13976" s="95"/>
    </row>
    <row r="13977" spans="5:8" x14ac:dyDescent="0.2">
      <c r="E13977" s="95"/>
      <c r="F13977" s="95"/>
      <c r="G13977" s="95"/>
      <c r="H13977" s="95"/>
    </row>
    <row r="13978" spans="5:8" x14ac:dyDescent="0.2">
      <c r="E13978" s="95"/>
      <c r="F13978" s="95"/>
      <c r="G13978" s="95"/>
      <c r="H13978" s="95"/>
    </row>
    <row r="13979" spans="5:8" x14ac:dyDescent="0.2">
      <c r="E13979" s="95"/>
      <c r="F13979" s="95"/>
      <c r="G13979" s="95"/>
      <c r="H13979" s="95"/>
    </row>
    <row r="13980" spans="5:8" x14ac:dyDescent="0.2">
      <c r="E13980" s="95"/>
      <c r="F13980" s="95"/>
      <c r="G13980" s="95"/>
      <c r="H13980" s="95"/>
    </row>
    <row r="13981" spans="5:8" x14ac:dyDescent="0.2">
      <c r="E13981" s="95"/>
      <c r="F13981" s="95"/>
      <c r="G13981" s="95"/>
      <c r="H13981" s="95"/>
    </row>
    <row r="13982" spans="5:8" x14ac:dyDescent="0.2">
      <c r="E13982" s="95"/>
      <c r="F13982" s="95"/>
      <c r="G13982" s="95"/>
      <c r="H13982" s="95"/>
    </row>
    <row r="13983" spans="5:8" x14ac:dyDescent="0.2">
      <c r="E13983" s="95"/>
      <c r="F13983" s="95"/>
      <c r="G13983" s="95"/>
      <c r="H13983" s="95"/>
    </row>
    <row r="13984" spans="5:8" x14ac:dyDescent="0.2">
      <c r="E13984" s="95"/>
      <c r="F13984" s="95"/>
      <c r="G13984" s="95"/>
      <c r="H13984" s="95"/>
    </row>
    <row r="13985" spans="5:8" x14ac:dyDescent="0.2">
      <c r="E13985" s="95"/>
      <c r="F13985" s="95"/>
      <c r="G13985" s="95"/>
      <c r="H13985" s="95"/>
    </row>
    <row r="13986" spans="5:8" x14ac:dyDescent="0.2">
      <c r="E13986" s="95"/>
      <c r="F13986" s="95"/>
      <c r="G13986" s="95"/>
      <c r="H13986" s="95"/>
    </row>
    <row r="13987" spans="5:8" x14ac:dyDescent="0.2">
      <c r="E13987" s="95"/>
      <c r="F13987" s="95"/>
      <c r="G13987" s="95"/>
      <c r="H13987" s="95"/>
    </row>
    <row r="13988" spans="5:8" x14ac:dyDescent="0.2">
      <c r="E13988" s="95"/>
      <c r="F13988" s="95"/>
      <c r="G13988" s="95"/>
      <c r="H13988" s="95"/>
    </row>
    <row r="13989" spans="5:8" x14ac:dyDescent="0.2">
      <c r="E13989" s="95"/>
      <c r="F13989" s="95"/>
      <c r="G13989" s="95"/>
      <c r="H13989" s="95"/>
    </row>
    <row r="13990" spans="5:8" x14ac:dyDescent="0.2">
      <c r="E13990" s="95"/>
      <c r="F13990" s="95"/>
      <c r="G13990" s="95"/>
      <c r="H13990" s="95"/>
    </row>
    <row r="13991" spans="5:8" x14ac:dyDescent="0.2">
      <c r="E13991" s="95"/>
      <c r="F13991" s="95"/>
      <c r="G13991" s="95"/>
      <c r="H13991" s="95"/>
    </row>
    <row r="13992" spans="5:8" x14ac:dyDescent="0.2">
      <c r="E13992" s="95"/>
      <c r="F13992" s="95"/>
      <c r="G13992" s="95"/>
      <c r="H13992" s="95"/>
    </row>
    <row r="13993" spans="5:8" x14ac:dyDescent="0.2">
      <c r="E13993" s="95"/>
      <c r="F13993" s="95"/>
      <c r="G13993" s="95"/>
      <c r="H13993" s="95"/>
    </row>
    <row r="13994" spans="5:8" x14ac:dyDescent="0.2">
      <c r="E13994" s="95"/>
      <c r="F13994" s="95"/>
      <c r="G13994" s="95"/>
      <c r="H13994" s="95"/>
    </row>
    <row r="13995" spans="5:8" x14ac:dyDescent="0.2">
      <c r="E13995" s="95"/>
      <c r="F13995" s="95"/>
      <c r="G13995" s="95"/>
      <c r="H13995" s="95"/>
    </row>
    <row r="13996" spans="5:8" x14ac:dyDescent="0.2">
      <c r="E13996" s="95"/>
      <c r="F13996" s="95"/>
      <c r="G13996" s="95"/>
      <c r="H13996" s="95"/>
    </row>
    <row r="13997" spans="5:8" x14ac:dyDescent="0.2">
      <c r="E13997" s="95"/>
      <c r="F13997" s="95"/>
      <c r="G13997" s="95"/>
      <c r="H13997" s="95"/>
    </row>
    <row r="13998" spans="5:8" x14ac:dyDescent="0.2">
      <c r="E13998" s="95"/>
      <c r="F13998" s="95"/>
      <c r="G13998" s="95"/>
      <c r="H13998" s="95"/>
    </row>
    <row r="13999" spans="5:8" x14ac:dyDescent="0.2">
      <c r="E13999" s="95"/>
      <c r="F13999" s="95"/>
      <c r="G13999" s="95"/>
      <c r="H13999" s="95"/>
    </row>
    <row r="14000" spans="5:8" x14ac:dyDescent="0.2">
      <c r="E14000" s="95"/>
      <c r="F14000" s="95"/>
      <c r="G14000" s="95"/>
      <c r="H14000" s="95"/>
    </row>
    <row r="14001" spans="5:8" x14ac:dyDescent="0.2">
      <c r="E14001" s="95"/>
      <c r="F14001" s="95"/>
      <c r="G14001" s="95"/>
      <c r="H14001" s="95"/>
    </row>
    <row r="14002" spans="5:8" x14ac:dyDescent="0.2">
      <c r="E14002" s="95"/>
      <c r="F14002" s="95"/>
      <c r="G14002" s="95"/>
      <c r="H14002" s="95"/>
    </row>
    <row r="14003" spans="5:8" x14ac:dyDescent="0.2">
      <c r="E14003" s="95"/>
      <c r="F14003" s="95"/>
      <c r="G14003" s="95"/>
      <c r="H14003" s="95"/>
    </row>
    <row r="14004" spans="5:8" x14ac:dyDescent="0.2">
      <c r="E14004" s="95"/>
      <c r="F14004" s="95"/>
      <c r="G14004" s="95"/>
      <c r="H14004" s="95"/>
    </row>
    <row r="14005" spans="5:8" x14ac:dyDescent="0.2">
      <c r="E14005" s="95"/>
      <c r="F14005" s="95"/>
      <c r="G14005" s="95"/>
      <c r="H14005" s="95"/>
    </row>
    <row r="14006" spans="5:8" x14ac:dyDescent="0.2">
      <c r="E14006" s="95"/>
      <c r="F14006" s="95"/>
      <c r="G14006" s="95"/>
      <c r="H14006" s="95"/>
    </row>
    <row r="14007" spans="5:8" x14ac:dyDescent="0.2">
      <c r="E14007" s="95"/>
      <c r="F14007" s="95"/>
      <c r="G14007" s="95"/>
      <c r="H14007" s="95"/>
    </row>
    <row r="14008" spans="5:8" x14ac:dyDescent="0.2">
      <c r="E14008" s="95"/>
      <c r="F14008" s="95"/>
      <c r="G14008" s="95"/>
      <c r="H14008" s="95"/>
    </row>
    <row r="14009" spans="5:8" x14ac:dyDescent="0.2">
      <c r="E14009" s="95"/>
      <c r="F14009" s="95"/>
      <c r="G14009" s="95"/>
      <c r="H14009" s="95"/>
    </row>
    <row r="14010" spans="5:8" x14ac:dyDescent="0.2">
      <c r="E14010" s="95"/>
      <c r="F14010" s="95"/>
      <c r="G14010" s="95"/>
      <c r="H14010" s="95"/>
    </row>
    <row r="14011" spans="5:8" x14ac:dyDescent="0.2">
      <c r="E14011" s="95"/>
      <c r="F14011" s="95"/>
      <c r="G14011" s="95"/>
      <c r="H14011" s="95"/>
    </row>
    <row r="14012" spans="5:8" x14ac:dyDescent="0.2">
      <c r="E14012" s="95"/>
      <c r="F14012" s="95"/>
      <c r="G14012" s="95"/>
      <c r="H14012" s="95"/>
    </row>
    <row r="14013" spans="5:8" x14ac:dyDescent="0.2">
      <c r="E14013" s="95"/>
      <c r="F14013" s="95"/>
      <c r="G14013" s="95"/>
      <c r="H14013" s="95"/>
    </row>
    <row r="14014" spans="5:8" x14ac:dyDescent="0.2">
      <c r="E14014" s="95"/>
      <c r="F14014" s="95"/>
      <c r="G14014" s="95"/>
      <c r="H14014" s="95"/>
    </row>
    <row r="14015" spans="5:8" x14ac:dyDescent="0.2">
      <c r="E14015" s="95"/>
      <c r="F14015" s="95"/>
      <c r="G14015" s="95"/>
      <c r="H14015" s="95"/>
    </row>
    <row r="14016" spans="5:8" x14ac:dyDescent="0.2">
      <c r="E14016" s="95"/>
      <c r="F14016" s="95"/>
      <c r="G14016" s="95"/>
      <c r="H14016" s="95"/>
    </row>
    <row r="14017" spans="5:8" x14ac:dyDescent="0.2">
      <c r="E14017" s="95"/>
      <c r="F14017" s="95"/>
      <c r="G14017" s="95"/>
      <c r="H14017" s="95"/>
    </row>
    <row r="14018" spans="5:8" x14ac:dyDescent="0.2">
      <c r="E14018" s="95"/>
      <c r="F14018" s="95"/>
      <c r="G14018" s="95"/>
      <c r="H14018" s="95"/>
    </row>
    <row r="14019" spans="5:8" x14ac:dyDescent="0.2">
      <c r="E14019" s="95"/>
      <c r="F14019" s="95"/>
      <c r="G14019" s="95"/>
      <c r="H14019" s="95"/>
    </row>
    <row r="14020" spans="5:8" x14ac:dyDescent="0.2">
      <c r="E14020" s="95"/>
      <c r="F14020" s="95"/>
      <c r="G14020" s="95"/>
      <c r="H14020" s="95"/>
    </row>
    <row r="14021" spans="5:8" x14ac:dyDescent="0.2">
      <c r="E14021" s="95"/>
      <c r="F14021" s="95"/>
      <c r="G14021" s="95"/>
      <c r="H14021" s="95"/>
    </row>
    <row r="14022" spans="5:8" x14ac:dyDescent="0.2">
      <c r="E14022" s="95"/>
      <c r="F14022" s="95"/>
      <c r="G14022" s="95"/>
      <c r="H14022" s="95"/>
    </row>
    <row r="14023" spans="5:8" x14ac:dyDescent="0.2">
      <c r="E14023" s="95"/>
      <c r="F14023" s="95"/>
      <c r="G14023" s="95"/>
      <c r="H14023" s="95"/>
    </row>
    <row r="14024" spans="5:8" x14ac:dyDescent="0.2">
      <c r="E14024" s="95"/>
      <c r="F14024" s="95"/>
      <c r="G14024" s="95"/>
      <c r="H14024" s="95"/>
    </row>
    <row r="14025" spans="5:8" x14ac:dyDescent="0.2">
      <c r="E14025" s="95"/>
      <c r="F14025" s="95"/>
      <c r="G14025" s="95"/>
      <c r="H14025" s="95"/>
    </row>
    <row r="14026" spans="5:8" x14ac:dyDescent="0.2">
      <c r="E14026" s="95"/>
      <c r="F14026" s="95"/>
      <c r="G14026" s="95"/>
      <c r="H14026" s="95"/>
    </row>
    <row r="14027" spans="5:8" x14ac:dyDescent="0.2">
      <c r="E14027" s="95"/>
      <c r="F14027" s="95"/>
      <c r="G14027" s="95"/>
      <c r="H14027" s="95"/>
    </row>
    <row r="14028" spans="5:8" x14ac:dyDescent="0.2">
      <c r="E14028" s="95"/>
      <c r="F14028" s="95"/>
      <c r="G14028" s="95"/>
      <c r="H14028" s="95"/>
    </row>
    <row r="14029" spans="5:8" x14ac:dyDescent="0.2">
      <c r="E14029" s="95"/>
      <c r="F14029" s="95"/>
      <c r="G14029" s="95"/>
      <c r="H14029" s="95"/>
    </row>
    <row r="14030" spans="5:8" x14ac:dyDescent="0.2">
      <c r="E14030" s="95"/>
      <c r="F14030" s="95"/>
      <c r="G14030" s="95"/>
      <c r="H14030" s="95"/>
    </row>
    <row r="14031" spans="5:8" x14ac:dyDescent="0.2">
      <c r="E14031" s="95"/>
      <c r="F14031" s="95"/>
      <c r="G14031" s="95"/>
      <c r="H14031" s="95"/>
    </row>
    <row r="14032" spans="5:8" x14ac:dyDescent="0.2">
      <c r="E14032" s="95"/>
      <c r="F14032" s="95"/>
      <c r="G14032" s="95"/>
      <c r="H14032" s="95"/>
    </row>
    <row r="14033" spans="5:8" x14ac:dyDescent="0.2">
      <c r="E14033" s="95"/>
      <c r="F14033" s="95"/>
      <c r="G14033" s="95"/>
      <c r="H14033" s="95"/>
    </row>
    <row r="14034" spans="5:8" x14ac:dyDescent="0.2">
      <c r="E14034" s="95"/>
      <c r="F14034" s="95"/>
      <c r="G14034" s="95"/>
      <c r="H14034" s="95"/>
    </row>
    <row r="14035" spans="5:8" x14ac:dyDescent="0.2">
      <c r="E14035" s="95"/>
      <c r="F14035" s="95"/>
      <c r="G14035" s="95"/>
      <c r="H14035" s="95"/>
    </row>
    <row r="14036" spans="5:8" x14ac:dyDescent="0.2">
      <c r="E14036" s="95"/>
      <c r="F14036" s="95"/>
      <c r="G14036" s="95"/>
      <c r="H14036" s="95"/>
    </row>
    <row r="14037" spans="5:8" x14ac:dyDescent="0.2">
      <c r="E14037" s="95"/>
      <c r="F14037" s="95"/>
      <c r="G14037" s="95"/>
      <c r="H14037" s="95"/>
    </row>
    <row r="14038" spans="5:8" x14ac:dyDescent="0.2">
      <c r="E14038" s="95"/>
      <c r="F14038" s="95"/>
      <c r="G14038" s="95"/>
      <c r="H14038" s="95"/>
    </row>
    <row r="14039" spans="5:8" x14ac:dyDescent="0.2">
      <c r="E14039" s="95"/>
      <c r="F14039" s="95"/>
      <c r="G14039" s="95"/>
      <c r="H14039" s="95"/>
    </row>
    <row r="14040" spans="5:8" x14ac:dyDescent="0.2">
      <c r="E14040" s="95"/>
      <c r="F14040" s="95"/>
      <c r="G14040" s="95"/>
      <c r="H14040" s="95"/>
    </row>
    <row r="14041" spans="5:8" x14ac:dyDescent="0.2">
      <c r="E14041" s="95"/>
      <c r="F14041" s="95"/>
      <c r="G14041" s="95"/>
      <c r="H14041" s="95"/>
    </row>
    <row r="14042" spans="5:8" x14ac:dyDescent="0.2">
      <c r="E14042" s="95"/>
      <c r="F14042" s="95"/>
      <c r="G14042" s="95"/>
      <c r="H14042" s="95"/>
    </row>
    <row r="14043" spans="5:8" x14ac:dyDescent="0.2">
      <c r="E14043" s="95"/>
      <c r="F14043" s="95"/>
      <c r="G14043" s="95"/>
      <c r="H14043" s="95"/>
    </row>
    <row r="14044" spans="5:8" x14ac:dyDescent="0.2">
      <c r="E14044" s="95"/>
      <c r="F14044" s="95"/>
      <c r="G14044" s="95"/>
      <c r="H14044" s="95"/>
    </row>
    <row r="14045" spans="5:8" x14ac:dyDescent="0.2">
      <c r="E14045" s="95"/>
      <c r="F14045" s="95"/>
      <c r="G14045" s="95"/>
      <c r="H14045" s="95"/>
    </row>
    <row r="14046" spans="5:8" x14ac:dyDescent="0.2">
      <c r="E14046" s="95"/>
      <c r="F14046" s="95"/>
      <c r="G14046" s="95"/>
      <c r="H14046" s="95"/>
    </row>
    <row r="14047" spans="5:8" x14ac:dyDescent="0.2">
      <c r="E14047" s="95"/>
      <c r="F14047" s="95"/>
      <c r="G14047" s="95"/>
      <c r="H14047" s="95"/>
    </row>
    <row r="14048" spans="5:8" x14ac:dyDescent="0.2">
      <c r="E14048" s="95"/>
      <c r="F14048" s="95"/>
      <c r="G14048" s="95"/>
      <c r="H14048" s="95"/>
    </row>
    <row r="14049" spans="5:8" x14ac:dyDescent="0.2">
      <c r="E14049" s="95"/>
      <c r="F14049" s="95"/>
      <c r="G14049" s="95"/>
      <c r="H14049" s="95"/>
    </row>
    <row r="14050" spans="5:8" x14ac:dyDescent="0.2">
      <c r="E14050" s="95"/>
      <c r="F14050" s="95"/>
      <c r="G14050" s="95"/>
      <c r="H14050" s="95"/>
    </row>
    <row r="14051" spans="5:8" x14ac:dyDescent="0.2">
      <c r="E14051" s="95"/>
      <c r="F14051" s="95"/>
      <c r="G14051" s="95"/>
      <c r="H14051" s="95"/>
    </row>
    <row r="14052" spans="5:8" x14ac:dyDescent="0.2">
      <c r="E14052" s="95"/>
      <c r="F14052" s="95"/>
      <c r="G14052" s="95"/>
      <c r="H14052" s="95"/>
    </row>
    <row r="14053" spans="5:8" x14ac:dyDescent="0.2">
      <c r="E14053" s="95"/>
      <c r="F14053" s="95"/>
      <c r="G14053" s="95"/>
      <c r="H14053" s="95"/>
    </row>
    <row r="14054" spans="5:8" x14ac:dyDescent="0.2">
      <c r="E14054" s="95"/>
      <c r="F14054" s="95"/>
      <c r="G14054" s="95"/>
      <c r="H14054" s="95"/>
    </row>
    <row r="14055" spans="5:8" x14ac:dyDescent="0.2">
      <c r="E14055" s="95"/>
      <c r="F14055" s="95"/>
      <c r="G14055" s="95"/>
      <c r="H14055" s="95"/>
    </row>
    <row r="14056" spans="5:8" x14ac:dyDescent="0.2">
      <c r="E14056" s="95"/>
      <c r="F14056" s="95"/>
      <c r="G14056" s="95"/>
      <c r="H14056" s="95"/>
    </row>
    <row r="14057" spans="5:8" x14ac:dyDescent="0.2">
      <c r="E14057" s="95"/>
      <c r="F14057" s="95"/>
      <c r="G14057" s="95"/>
      <c r="H14057" s="95"/>
    </row>
    <row r="14058" spans="5:8" x14ac:dyDescent="0.2">
      <c r="E14058" s="95"/>
      <c r="F14058" s="95"/>
      <c r="G14058" s="95"/>
      <c r="H14058" s="95"/>
    </row>
    <row r="14059" spans="5:8" x14ac:dyDescent="0.2">
      <c r="E14059" s="95"/>
      <c r="F14059" s="95"/>
      <c r="G14059" s="95"/>
      <c r="H14059" s="95"/>
    </row>
    <row r="14060" spans="5:8" x14ac:dyDescent="0.2">
      <c r="E14060" s="95"/>
      <c r="F14060" s="95"/>
      <c r="G14060" s="95"/>
      <c r="H14060" s="95"/>
    </row>
    <row r="14061" spans="5:8" x14ac:dyDescent="0.2">
      <c r="E14061" s="95"/>
      <c r="F14061" s="95"/>
      <c r="G14061" s="95"/>
      <c r="H14061" s="95"/>
    </row>
    <row r="14062" spans="5:8" x14ac:dyDescent="0.2">
      <c r="E14062" s="95"/>
      <c r="F14062" s="95"/>
      <c r="G14062" s="95"/>
      <c r="H14062" s="95"/>
    </row>
    <row r="14063" spans="5:8" x14ac:dyDescent="0.2">
      <c r="E14063" s="95"/>
      <c r="F14063" s="95"/>
      <c r="G14063" s="95"/>
      <c r="H14063" s="95"/>
    </row>
    <row r="14064" spans="5:8" x14ac:dyDescent="0.2">
      <c r="E14064" s="95"/>
      <c r="F14064" s="95"/>
      <c r="G14064" s="95"/>
      <c r="H14064" s="95"/>
    </row>
    <row r="14065" spans="5:8" x14ac:dyDescent="0.2">
      <c r="E14065" s="95"/>
      <c r="F14065" s="95"/>
      <c r="G14065" s="95"/>
      <c r="H14065" s="95"/>
    </row>
    <row r="14066" spans="5:8" x14ac:dyDescent="0.2">
      <c r="E14066" s="95"/>
      <c r="F14066" s="95"/>
      <c r="G14066" s="95"/>
      <c r="H14066" s="95"/>
    </row>
    <row r="14067" spans="5:8" x14ac:dyDescent="0.2">
      <c r="E14067" s="95"/>
      <c r="F14067" s="95"/>
      <c r="G14067" s="95"/>
      <c r="H14067" s="95"/>
    </row>
    <row r="14068" spans="5:8" x14ac:dyDescent="0.2">
      <c r="E14068" s="95"/>
      <c r="F14068" s="95"/>
      <c r="G14068" s="95"/>
      <c r="H14068" s="95"/>
    </row>
    <row r="14069" spans="5:8" x14ac:dyDescent="0.2">
      <c r="E14069" s="95"/>
      <c r="F14069" s="95"/>
      <c r="G14069" s="95"/>
      <c r="H14069" s="95"/>
    </row>
    <row r="14070" spans="5:8" x14ac:dyDescent="0.2">
      <c r="E14070" s="95"/>
      <c r="F14070" s="95"/>
      <c r="G14070" s="95"/>
      <c r="H14070" s="95"/>
    </row>
    <row r="14071" spans="5:8" x14ac:dyDescent="0.2">
      <c r="E14071" s="95"/>
      <c r="F14071" s="95"/>
      <c r="G14071" s="95"/>
      <c r="H14071" s="95"/>
    </row>
    <row r="14072" spans="5:8" x14ac:dyDescent="0.2">
      <c r="E14072" s="95"/>
      <c r="F14072" s="95"/>
      <c r="G14072" s="95"/>
      <c r="H14072" s="95"/>
    </row>
    <row r="14073" spans="5:8" x14ac:dyDescent="0.2">
      <c r="E14073" s="95"/>
      <c r="F14073" s="95"/>
      <c r="G14073" s="95"/>
      <c r="H14073" s="95"/>
    </row>
    <row r="14074" spans="5:8" x14ac:dyDescent="0.2">
      <c r="E14074" s="95"/>
      <c r="F14074" s="95"/>
      <c r="G14074" s="95"/>
      <c r="H14074" s="95"/>
    </row>
    <row r="14075" spans="5:8" x14ac:dyDescent="0.2">
      <c r="E14075" s="95"/>
      <c r="F14075" s="95"/>
      <c r="G14075" s="95"/>
      <c r="H14075" s="95"/>
    </row>
    <row r="14076" spans="5:8" x14ac:dyDescent="0.2">
      <c r="E14076" s="95"/>
      <c r="F14076" s="95"/>
      <c r="G14076" s="95"/>
      <c r="H14076" s="95"/>
    </row>
    <row r="14077" spans="5:8" x14ac:dyDescent="0.2">
      <c r="E14077" s="95"/>
      <c r="F14077" s="95"/>
      <c r="G14077" s="95"/>
      <c r="H14077" s="95"/>
    </row>
    <row r="14078" spans="5:8" x14ac:dyDescent="0.2">
      <c r="E14078" s="95"/>
      <c r="F14078" s="95"/>
      <c r="G14078" s="95"/>
      <c r="H14078" s="95"/>
    </row>
    <row r="14079" spans="5:8" x14ac:dyDescent="0.2">
      <c r="E14079" s="95"/>
      <c r="F14079" s="95"/>
      <c r="G14079" s="95"/>
      <c r="H14079" s="95"/>
    </row>
    <row r="14080" spans="5:8" x14ac:dyDescent="0.2">
      <c r="E14080" s="95"/>
      <c r="F14080" s="95"/>
      <c r="G14080" s="95"/>
      <c r="H14080" s="95"/>
    </row>
    <row r="14081" spans="5:8" x14ac:dyDescent="0.2">
      <c r="E14081" s="95"/>
      <c r="F14081" s="95"/>
      <c r="G14081" s="95"/>
      <c r="H14081" s="95"/>
    </row>
    <row r="14082" spans="5:8" x14ac:dyDescent="0.2">
      <c r="E14082" s="95"/>
      <c r="F14082" s="95"/>
      <c r="G14082" s="95"/>
      <c r="H14082" s="95"/>
    </row>
    <row r="14083" spans="5:8" x14ac:dyDescent="0.2">
      <c r="E14083" s="95"/>
      <c r="F14083" s="95"/>
      <c r="G14083" s="95"/>
      <c r="H14083" s="95"/>
    </row>
    <row r="14084" spans="5:8" x14ac:dyDescent="0.2">
      <c r="E14084" s="95"/>
      <c r="F14084" s="95"/>
      <c r="G14084" s="95"/>
      <c r="H14084" s="95"/>
    </row>
    <row r="14085" spans="5:8" x14ac:dyDescent="0.2">
      <c r="E14085" s="95"/>
      <c r="F14085" s="95"/>
      <c r="G14085" s="95"/>
      <c r="H14085" s="95"/>
    </row>
    <row r="14086" spans="5:8" x14ac:dyDescent="0.2">
      <c r="E14086" s="95"/>
      <c r="F14086" s="95"/>
      <c r="G14086" s="95"/>
      <c r="H14086" s="95"/>
    </row>
    <row r="14087" spans="5:8" x14ac:dyDescent="0.2">
      <c r="E14087" s="95"/>
      <c r="F14087" s="95"/>
      <c r="G14087" s="95"/>
      <c r="H14087" s="95"/>
    </row>
    <row r="14088" spans="5:8" x14ac:dyDescent="0.2">
      <c r="E14088" s="95"/>
      <c r="F14088" s="95"/>
      <c r="G14088" s="95"/>
      <c r="H14088" s="95"/>
    </row>
    <row r="14089" spans="5:8" x14ac:dyDescent="0.2">
      <c r="E14089" s="95"/>
      <c r="F14089" s="95"/>
      <c r="G14089" s="95"/>
      <c r="H14089" s="95"/>
    </row>
    <row r="14090" spans="5:8" x14ac:dyDescent="0.2">
      <c r="E14090" s="95"/>
      <c r="F14090" s="95"/>
      <c r="G14090" s="95"/>
      <c r="H14090" s="95"/>
    </row>
    <row r="14091" spans="5:8" x14ac:dyDescent="0.2">
      <c r="E14091" s="95"/>
      <c r="F14091" s="95"/>
      <c r="G14091" s="95"/>
      <c r="H14091" s="95"/>
    </row>
    <row r="14092" spans="5:8" x14ac:dyDescent="0.2">
      <c r="E14092" s="95"/>
      <c r="F14092" s="95"/>
      <c r="G14092" s="95"/>
      <c r="H14092" s="95"/>
    </row>
    <row r="14093" spans="5:8" x14ac:dyDescent="0.2">
      <c r="E14093" s="95"/>
      <c r="F14093" s="95"/>
      <c r="G14093" s="95"/>
      <c r="H14093" s="95"/>
    </row>
    <row r="14094" spans="5:8" x14ac:dyDescent="0.2">
      <c r="E14094" s="95"/>
      <c r="F14094" s="95"/>
      <c r="G14094" s="95"/>
      <c r="H14094" s="95"/>
    </row>
    <row r="14095" spans="5:8" x14ac:dyDescent="0.2">
      <c r="E14095" s="95"/>
      <c r="F14095" s="95"/>
      <c r="G14095" s="95"/>
      <c r="H14095" s="95"/>
    </row>
    <row r="14096" spans="5:8" x14ac:dyDescent="0.2">
      <c r="E14096" s="95"/>
      <c r="F14096" s="95"/>
      <c r="G14096" s="95"/>
      <c r="H14096" s="95"/>
    </row>
    <row r="14097" spans="5:8" x14ac:dyDescent="0.2">
      <c r="E14097" s="95"/>
      <c r="F14097" s="95"/>
      <c r="G14097" s="95"/>
      <c r="H14097" s="95"/>
    </row>
    <row r="14098" spans="5:8" x14ac:dyDescent="0.2">
      <c r="E14098" s="95"/>
      <c r="F14098" s="95"/>
      <c r="G14098" s="95"/>
      <c r="H14098" s="95"/>
    </row>
    <row r="14099" spans="5:8" x14ac:dyDescent="0.2">
      <c r="E14099" s="95"/>
      <c r="F14099" s="95"/>
      <c r="G14099" s="95"/>
      <c r="H14099" s="95"/>
    </row>
    <row r="14100" spans="5:8" x14ac:dyDescent="0.2">
      <c r="E14100" s="95"/>
      <c r="F14100" s="95"/>
      <c r="G14100" s="95"/>
      <c r="H14100" s="95"/>
    </row>
    <row r="14101" spans="5:8" x14ac:dyDescent="0.2">
      <c r="E14101" s="95"/>
      <c r="F14101" s="95"/>
      <c r="G14101" s="95"/>
      <c r="H14101" s="95"/>
    </row>
    <row r="14102" spans="5:8" x14ac:dyDescent="0.2">
      <c r="E14102" s="95"/>
      <c r="F14102" s="95"/>
      <c r="G14102" s="95"/>
      <c r="H14102" s="95"/>
    </row>
    <row r="14103" spans="5:8" x14ac:dyDescent="0.2">
      <c r="E14103" s="95"/>
      <c r="F14103" s="95"/>
      <c r="G14103" s="95"/>
      <c r="H14103" s="95"/>
    </row>
    <row r="14104" spans="5:8" x14ac:dyDescent="0.2">
      <c r="E14104" s="95"/>
      <c r="F14104" s="95"/>
      <c r="G14104" s="95"/>
      <c r="H14104" s="95"/>
    </row>
    <row r="14105" spans="5:8" x14ac:dyDescent="0.2">
      <c r="E14105" s="95"/>
      <c r="F14105" s="95"/>
      <c r="G14105" s="95"/>
      <c r="H14105" s="95"/>
    </row>
    <row r="14106" spans="5:8" x14ac:dyDescent="0.2">
      <c r="E14106" s="95"/>
      <c r="F14106" s="95"/>
      <c r="G14106" s="95"/>
      <c r="H14106" s="95"/>
    </row>
    <row r="14107" spans="5:8" x14ac:dyDescent="0.2">
      <c r="E14107" s="95"/>
      <c r="F14107" s="95"/>
      <c r="G14107" s="95"/>
      <c r="H14107" s="95"/>
    </row>
    <row r="14108" spans="5:8" x14ac:dyDescent="0.2">
      <c r="E14108" s="95"/>
      <c r="F14108" s="95"/>
      <c r="G14108" s="95"/>
      <c r="H14108" s="95"/>
    </row>
    <row r="14109" spans="5:8" x14ac:dyDescent="0.2">
      <c r="E14109" s="95"/>
      <c r="F14109" s="95"/>
      <c r="G14109" s="95"/>
      <c r="H14109" s="95"/>
    </row>
    <row r="14110" spans="5:8" x14ac:dyDescent="0.2">
      <c r="E14110" s="95"/>
      <c r="F14110" s="95"/>
      <c r="G14110" s="95"/>
      <c r="H14110" s="95"/>
    </row>
    <row r="14111" spans="5:8" x14ac:dyDescent="0.2">
      <c r="E14111" s="95"/>
      <c r="F14111" s="95"/>
      <c r="G14111" s="95"/>
      <c r="H14111" s="95"/>
    </row>
    <row r="14112" spans="5:8" x14ac:dyDescent="0.2">
      <c r="E14112" s="95"/>
      <c r="F14112" s="95"/>
      <c r="G14112" s="95"/>
      <c r="H14112" s="95"/>
    </row>
    <row r="14113" spans="5:8" x14ac:dyDescent="0.2">
      <c r="E14113" s="95"/>
      <c r="F14113" s="95"/>
      <c r="G14113" s="95"/>
      <c r="H14113" s="95"/>
    </row>
    <row r="14114" spans="5:8" x14ac:dyDescent="0.2">
      <c r="E14114" s="95"/>
      <c r="F14114" s="95"/>
      <c r="G14114" s="95"/>
      <c r="H14114" s="95"/>
    </row>
    <row r="14115" spans="5:8" x14ac:dyDescent="0.2">
      <c r="E14115" s="95"/>
      <c r="F14115" s="95"/>
      <c r="G14115" s="95"/>
      <c r="H14115" s="95"/>
    </row>
    <row r="14116" spans="5:8" x14ac:dyDescent="0.2">
      <c r="E14116" s="95"/>
      <c r="F14116" s="95"/>
      <c r="G14116" s="95"/>
      <c r="H14116" s="95"/>
    </row>
    <row r="14117" spans="5:8" x14ac:dyDescent="0.2">
      <c r="E14117" s="95"/>
      <c r="F14117" s="95"/>
      <c r="G14117" s="95"/>
      <c r="H14117" s="95"/>
    </row>
    <row r="14118" spans="5:8" x14ac:dyDescent="0.2">
      <c r="E14118" s="95"/>
      <c r="F14118" s="95"/>
      <c r="G14118" s="95"/>
      <c r="H14118" s="95"/>
    </row>
    <row r="14119" spans="5:8" x14ac:dyDescent="0.2">
      <c r="E14119" s="95"/>
      <c r="F14119" s="95"/>
      <c r="G14119" s="95"/>
      <c r="H14119" s="95"/>
    </row>
    <row r="14120" spans="5:8" x14ac:dyDescent="0.2">
      <c r="E14120" s="95"/>
      <c r="F14120" s="95"/>
      <c r="G14120" s="95"/>
      <c r="H14120" s="95"/>
    </row>
    <row r="14121" spans="5:8" x14ac:dyDescent="0.2">
      <c r="E14121" s="95"/>
      <c r="F14121" s="95"/>
      <c r="G14121" s="95"/>
      <c r="H14121" s="95"/>
    </row>
    <row r="14122" spans="5:8" x14ac:dyDescent="0.2">
      <c r="E14122" s="95"/>
      <c r="F14122" s="95"/>
      <c r="G14122" s="95"/>
      <c r="H14122" s="95"/>
    </row>
    <row r="14123" spans="5:8" x14ac:dyDescent="0.2">
      <c r="E14123" s="95"/>
      <c r="F14123" s="95"/>
      <c r="G14123" s="95"/>
      <c r="H14123" s="95"/>
    </row>
    <row r="14124" spans="5:8" x14ac:dyDescent="0.2">
      <c r="E14124" s="95"/>
      <c r="F14124" s="95"/>
      <c r="G14124" s="95"/>
      <c r="H14124" s="95"/>
    </row>
    <row r="14125" spans="5:8" x14ac:dyDescent="0.2">
      <c r="E14125" s="95"/>
      <c r="F14125" s="95"/>
      <c r="G14125" s="95"/>
      <c r="H14125" s="95"/>
    </row>
    <row r="14126" spans="5:8" x14ac:dyDescent="0.2">
      <c r="E14126" s="95"/>
      <c r="F14126" s="95"/>
      <c r="G14126" s="95"/>
      <c r="H14126" s="95"/>
    </row>
    <row r="14127" spans="5:8" x14ac:dyDescent="0.2">
      <c r="E14127" s="95"/>
      <c r="F14127" s="95"/>
      <c r="G14127" s="95"/>
      <c r="H14127" s="95"/>
    </row>
    <row r="14128" spans="5:8" x14ac:dyDescent="0.2">
      <c r="E14128" s="95"/>
      <c r="F14128" s="95"/>
      <c r="G14128" s="95"/>
      <c r="H14128" s="95"/>
    </row>
    <row r="14129" spans="5:8" x14ac:dyDescent="0.2">
      <c r="E14129" s="95"/>
      <c r="F14129" s="95"/>
      <c r="G14129" s="95"/>
      <c r="H14129" s="95"/>
    </row>
    <row r="14130" spans="5:8" x14ac:dyDescent="0.2">
      <c r="E14130" s="95"/>
      <c r="F14130" s="95"/>
      <c r="G14130" s="95"/>
      <c r="H14130" s="95"/>
    </row>
    <row r="14131" spans="5:8" x14ac:dyDescent="0.2">
      <c r="E14131" s="95"/>
      <c r="F14131" s="95"/>
      <c r="G14131" s="95"/>
      <c r="H14131" s="95"/>
    </row>
    <row r="14132" spans="5:8" x14ac:dyDescent="0.2">
      <c r="E14132" s="95"/>
      <c r="F14132" s="95"/>
      <c r="G14132" s="95"/>
      <c r="H14132" s="95"/>
    </row>
    <row r="14133" spans="5:8" x14ac:dyDescent="0.2">
      <c r="E14133" s="95"/>
      <c r="F14133" s="95"/>
      <c r="G14133" s="95"/>
      <c r="H14133" s="95"/>
    </row>
    <row r="14134" spans="5:8" x14ac:dyDescent="0.2">
      <c r="E14134" s="95"/>
      <c r="F14134" s="95"/>
      <c r="G14134" s="95"/>
      <c r="H14134" s="95"/>
    </row>
    <row r="14135" spans="5:8" x14ac:dyDescent="0.2">
      <c r="E14135" s="95"/>
      <c r="F14135" s="95"/>
      <c r="G14135" s="95"/>
      <c r="H14135" s="95"/>
    </row>
    <row r="14136" spans="5:8" x14ac:dyDescent="0.2">
      <c r="E14136" s="95"/>
      <c r="F14136" s="95"/>
      <c r="G14136" s="95"/>
      <c r="H14136" s="95"/>
    </row>
    <row r="14137" spans="5:8" x14ac:dyDescent="0.2">
      <c r="E14137" s="95"/>
      <c r="F14137" s="95"/>
      <c r="G14137" s="95"/>
      <c r="H14137" s="95"/>
    </row>
    <row r="14138" spans="5:8" x14ac:dyDescent="0.2">
      <c r="E14138" s="95"/>
      <c r="F14138" s="95"/>
      <c r="G14138" s="95"/>
      <c r="H14138" s="95"/>
    </row>
    <row r="14139" spans="5:8" x14ac:dyDescent="0.2">
      <c r="E14139" s="95"/>
      <c r="F14139" s="95"/>
      <c r="G14139" s="95"/>
      <c r="H14139" s="95"/>
    </row>
    <row r="14140" spans="5:8" x14ac:dyDescent="0.2">
      <c r="E14140" s="95"/>
      <c r="F14140" s="95"/>
      <c r="G14140" s="95"/>
      <c r="H14140" s="95"/>
    </row>
    <row r="14141" spans="5:8" x14ac:dyDescent="0.2">
      <c r="E14141" s="95"/>
      <c r="F14141" s="95"/>
      <c r="G14141" s="95"/>
      <c r="H14141" s="95"/>
    </row>
    <row r="14142" spans="5:8" x14ac:dyDescent="0.2">
      <c r="E14142" s="95"/>
      <c r="F14142" s="95"/>
      <c r="G14142" s="95"/>
      <c r="H14142" s="95"/>
    </row>
    <row r="14143" spans="5:8" x14ac:dyDescent="0.2">
      <c r="E14143" s="95"/>
      <c r="F14143" s="95"/>
      <c r="G14143" s="95"/>
      <c r="H14143" s="95"/>
    </row>
    <row r="14144" spans="5:8" x14ac:dyDescent="0.2">
      <c r="E14144" s="95"/>
      <c r="F14144" s="95"/>
      <c r="G14144" s="95"/>
      <c r="H14144" s="95"/>
    </row>
    <row r="14145" spans="5:8" x14ac:dyDescent="0.2">
      <c r="E14145" s="95"/>
      <c r="F14145" s="95"/>
      <c r="G14145" s="95"/>
      <c r="H14145" s="95"/>
    </row>
    <row r="14146" spans="5:8" x14ac:dyDescent="0.2">
      <c r="E14146" s="95"/>
      <c r="F14146" s="95"/>
      <c r="G14146" s="95"/>
      <c r="H14146" s="95"/>
    </row>
    <row r="14147" spans="5:8" x14ac:dyDescent="0.2">
      <c r="E14147" s="95"/>
      <c r="F14147" s="95"/>
      <c r="G14147" s="95"/>
      <c r="H14147" s="95"/>
    </row>
    <row r="14148" spans="5:8" x14ac:dyDescent="0.2">
      <c r="E14148" s="95"/>
      <c r="F14148" s="95"/>
      <c r="G14148" s="95"/>
      <c r="H14148" s="95"/>
    </row>
    <row r="14149" spans="5:8" x14ac:dyDescent="0.2">
      <c r="E14149" s="95"/>
      <c r="F14149" s="95"/>
      <c r="G14149" s="95"/>
      <c r="H14149" s="95"/>
    </row>
    <row r="14150" spans="5:8" x14ac:dyDescent="0.2">
      <c r="E14150" s="95"/>
      <c r="F14150" s="95"/>
      <c r="G14150" s="95"/>
      <c r="H14150" s="95"/>
    </row>
    <row r="14151" spans="5:8" x14ac:dyDescent="0.2">
      <c r="E14151" s="95"/>
      <c r="F14151" s="95"/>
      <c r="G14151" s="95"/>
      <c r="H14151" s="95"/>
    </row>
    <row r="14152" spans="5:8" x14ac:dyDescent="0.2">
      <c r="E14152" s="95"/>
      <c r="F14152" s="95"/>
      <c r="G14152" s="95"/>
      <c r="H14152" s="95"/>
    </row>
    <row r="14153" spans="5:8" x14ac:dyDescent="0.2">
      <c r="E14153" s="95"/>
      <c r="F14153" s="95"/>
      <c r="G14153" s="95"/>
      <c r="H14153" s="95"/>
    </row>
    <row r="14154" spans="5:8" x14ac:dyDescent="0.2">
      <c r="E14154" s="95"/>
      <c r="F14154" s="95"/>
      <c r="G14154" s="95"/>
      <c r="H14154" s="95"/>
    </row>
    <row r="14155" spans="5:8" x14ac:dyDescent="0.2">
      <c r="E14155" s="95"/>
      <c r="F14155" s="95"/>
      <c r="G14155" s="95"/>
      <c r="H14155" s="95"/>
    </row>
    <row r="14156" spans="5:8" x14ac:dyDescent="0.2">
      <c r="E14156" s="95"/>
      <c r="F14156" s="95"/>
      <c r="G14156" s="95"/>
      <c r="H14156" s="95"/>
    </row>
    <row r="14157" spans="5:8" x14ac:dyDescent="0.2">
      <c r="E14157" s="95"/>
      <c r="F14157" s="95"/>
      <c r="G14157" s="95"/>
      <c r="H14157" s="95"/>
    </row>
    <row r="14158" spans="5:8" x14ac:dyDescent="0.2">
      <c r="E14158" s="95"/>
      <c r="F14158" s="95"/>
      <c r="G14158" s="95"/>
      <c r="H14158" s="95"/>
    </row>
    <row r="14159" spans="5:8" x14ac:dyDescent="0.2">
      <c r="E14159" s="95"/>
      <c r="F14159" s="95"/>
      <c r="G14159" s="95"/>
      <c r="H14159" s="95"/>
    </row>
    <row r="14160" spans="5:8" x14ac:dyDescent="0.2">
      <c r="E14160" s="95"/>
      <c r="F14160" s="95"/>
      <c r="G14160" s="95"/>
      <c r="H14160" s="95"/>
    </row>
    <row r="14161" spans="5:8" x14ac:dyDescent="0.2">
      <c r="E14161" s="95"/>
      <c r="F14161" s="95"/>
      <c r="G14161" s="95"/>
      <c r="H14161" s="95"/>
    </row>
    <row r="14162" spans="5:8" x14ac:dyDescent="0.2">
      <c r="E14162" s="95"/>
      <c r="F14162" s="95"/>
      <c r="G14162" s="95"/>
      <c r="H14162" s="95"/>
    </row>
    <row r="14163" spans="5:8" x14ac:dyDescent="0.2">
      <c r="E14163" s="95"/>
      <c r="F14163" s="95"/>
      <c r="G14163" s="95"/>
      <c r="H14163" s="95"/>
    </row>
    <row r="14164" spans="5:8" x14ac:dyDescent="0.2">
      <c r="E14164" s="95"/>
      <c r="F14164" s="95"/>
      <c r="G14164" s="95"/>
      <c r="H14164" s="95"/>
    </row>
    <row r="14165" spans="5:8" x14ac:dyDescent="0.2">
      <c r="E14165" s="95"/>
      <c r="F14165" s="95"/>
      <c r="G14165" s="95"/>
      <c r="H14165" s="95"/>
    </row>
    <row r="14166" spans="5:8" x14ac:dyDescent="0.2">
      <c r="E14166" s="95"/>
      <c r="F14166" s="95"/>
      <c r="G14166" s="95"/>
      <c r="H14166" s="95"/>
    </row>
    <row r="14167" spans="5:8" x14ac:dyDescent="0.2">
      <c r="E14167" s="95"/>
      <c r="F14167" s="95"/>
      <c r="G14167" s="95"/>
      <c r="H14167" s="95"/>
    </row>
    <row r="14168" spans="5:8" x14ac:dyDescent="0.2">
      <c r="E14168" s="95"/>
      <c r="F14168" s="95"/>
      <c r="G14168" s="95"/>
      <c r="H14168" s="95"/>
    </row>
    <row r="14169" spans="5:8" x14ac:dyDescent="0.2">
      <c r="E14169" s="95"/>
      <c r="F14169" s="95"/>
      <c r="G14169" s="95"/>
      <c r="H14169" s="95"/>
    </row>
    <row r="14170" spans="5:8" x14ac:dyDescent="0.2">
      <c r="E14170" s="95"/>
      <c r="F14170" s="95"/>
      <c r="G14170" s="95"/>
      <c r="H14170" s="95"/>
    </row>
    <row r="14171" spans="5:8" x14ac:dyDescent="0.2">
      <c r="E14171" s="95"/>
      <c r="F14171" s="95"/>
      <c r="G14171" s="95"/>
      <c r="H14171" s="95"/>
    </row>
    <row r="14172" spans="5:8" x14ac:dyDescent="0.2">
      <c r="E14172" s="95"/>
      <c r="F14172" s="95"/>
      <c r="G14172" s="95"/>
      <c r="H14172" s="95"/>
    </row>
    <row r="14173" spans="5:8" x14ac:dyDescent="0.2">
      <c r="E14173" s="95"/>
      <c r="F14173" s="95"/>
      <c r="G14173" s="95"/>
      <c r="H14173" s="95"/>
    </row>
    <row r="14174" spans="5:8" x14ac:dyDescent="0.2">
      <c r="E14174" s="95"/>
      <c r="F14174" s="95"/>
      <c r="G14174" s="95"/>
      <c r="H14174" s="95"/>
    </row>
    <row r="14175" spans="5:8" x14ac:dyDescent="0.2">
      <c r="E14175" s="95"/>
      <c r="F14175" s="95"/>
      <c r="G14175" s="95"/>
      <c r="H14175" s="95"/>
    </row>
    <row r="14176" spans="5:8" x14ac:dyDescent="0.2">
      <c r="E14176" s="95"/>
      <c r="F14176" s="95"/>
      <c r="G14176" s="95"/>
      <c r="H14176" s="95"/>
    </row>
    <row r="14177" spans="5:8" x14ac:dyDescent="0.2">
      <c r="E14177" s="95"/>
      <c r="F14177" s="95"/>
      <c r="G14177" s="95"/>
      <c r="H14177" s="95"/>
    </row>
    <row r="14178" spans="5:8" x14ac:dyDescent="0.2">
      <c r="E14178" s="95"/>
      <c r="F14178" s="95"/>
      <c r="G14178" s="95"/>
      <c r="H14178" s="95"/>
    </row>
    <row r="14179" spans="5:8" x14ac:dyDescent="0.2">
      <c r="E14179" s="95"/>
      <c r="F14179" s="95"/>
      <c r="G14179" s="95"/>
      <c r="H14179" s="95"/>
    </row>
    <row r="14180" spans="5:8" x14ac:dyDescent="0.2">
      <c r="E14180" s="95"/>
      <c r="F14180" s="95"/>
      <c r="G14180" s="95"/>
      <c r="H14180" s="95"/>
    </row>
    <row r="14181" spans="5:8" x14ac:dyDescent="0.2">
      <c r="E14181" s="95"/>
      <c r="F14181" s="95"/>
      <c r="G14181" s="95"/>
      <c r="H14181" s="95"/>
    </row>
    <row r="14182" spans="5:8" x14ac:dyDescent="0.2">
      <c r="E14182" s="95"/>
      <c r="F14182" s="95"/>
      <c r="G14182" s="95"/>
      <c r="H14182" s="95"/>
    </row>
    <row r="14183" spans="5:8" x14ac:dyDescent="0.2">
      <c r="E14183" s="95"/>
      <c r="F14183" s="95"/>
      <c r="G14183" s="95"/>
      <c r="H14183" s="95"/>
    </row>
    <row r="14184" spans="5:8" x14ac:dyDescent="0.2">
      <c r="E14184" s="95"/>
      <c r="F14184" s="95"/>
      <c r="G14184" s="95"/>
      <c r="H14184" s="95"/>
    </row>
    <row r="14185" spans="5:8" x14ac:dyDescent="0.2">
      <c r="E14185" s="95"/>
      <c r="F14185" s="95"/>
      <c r="G14185" s="95"/>
      <c r="H14185" s="95"/>
    </row>
    <row r="14186" spans="5:8" x14ac:dyDescent="0.2">
      <c r="E14186" s="95"/>
      <c r="F14186" s="95"/>
      <c r="G14186" s="95"/>
      <c r="H14186" s="95"/>
    </row>
    <row r="14187" spans="5:8" x14ac:dyDescent="0.2">
      <c r="E14187" s="95"/>
      <c r="F14187" s="95"/>
      <c r="G14187" s="95"/>
      <c r="H14187" s="95"/>
    </row>
    <row r="14188" spans="5:8" x14ac:dyDescent="0.2">
      <c r="E14188" s="95"/>
      <c r="F14188" s="95"/>
      <c r="G14188" s="95"/>
      <c r="H14188" s="95"/>
    </row>
    <row r="14189" spans="5:8" x14ac:dyDescent="0.2">
      <c r="E14189" s="95"/>
      <c r="F14189" s="95"/>
      <c r="G14189" s="95"/>
      <c r="H14189" s="95"/>
    </row>
    <row r="14190" spans="5:8" x14ac:dyDescent="0.2">
      <c r="E14190" s="95"/>
      <c r="F14190" s="95"/>
      <c r="G14190" s="95"/>
      <c r="H14190" s="95"/>
    </row>
    <row r="14191" spans="5:8" x14ac:dyDescent="0.2">
      <c r="E14191" s="95"/>
      <c r="F14191" s="95"/>
      <c r="G14191" s="95"/>
      <c r="H14191" s="95"/>
    </row>
    <row r="14192" spans="5:8" x14ac:dyDescent="0.2">
      <c r="E14192" s="95"/>
      <c r="F14192" s="95"/>
      <c r="G14192" s="95"/>
      <c r="H14192" s="95"/>
    </row>
    <row r="14193" spans="5:8" x14ac:dyDescent="0.2">
      <c r="E14193" s="95"/>
      <c r="F14193" s="95"/>
      <c r="G14193" s="95"/>
      <c r="H14193" s="95"/>
    </row>
    <row r="14194" spans="5:8" x14ac:dyDescent="0.2">
      <c r="E14194" s="95"/>
      <c r="F14194" s="95"/>
      <c r="G14194" s="95"/>
      <c r="H14194" s="95"/>
    </row>
    <row r="14195" spans="5:8" x14ac:dyDescent="0.2">
      <c r="E14195" s="95"/>
      <c r="F14195" s="95"/>
      <c r="G14195" s="95"/>
      <c r="H14195" s="95"/>
    </row>
    <row r="14196" spans="5:8" x14ac:dyDescent="0.2">
      <c r="E14196" s="95"/>
      <c r="F14196" s="95"/>
      <c r="G14196" s="95"/>
      <c r="H14196" s="95"/>
    </row>
    <row r="14197" spans="5:8" x14ac:dyDescent="0.2">
      <c r="E14197" s="95"/>
      <c r="F14197" s="95"/>
      <c r="G14197" s="95"/>
      <c r="H14197" s="95"/>
    </row>
    <row r="14198" spans="5:8" x14ac:dyDescent="0.2">
      <c r="E14198" s="95"/>
      <c r="F14198" s="95"/>
      <c r="G14198" s="95"/>
      <c r="H14198" s="95"/>
    </row>
    <row r="14199" spans="5:8" x14ac:dyDescent="0.2">
      <c r="E14199" s="95"/>
      <c r="F14199" s="95"/>
      <c r="G14199" s="95"/>
      <c r="H14199" s="95"/>
    </row>
    <row r="14200" spans="5:8" x14ac:dyDescent="0.2">
      <c r="E14200" s="95"/>
      <c r="F14200" s="95"/>
      <c r="G14200" s="95"/>
      <c r="H14200" s="95"/>
    </row>
    <row r="14201" spans="5:8" x14ac:dyDescent="0.2">
      <c r="E14201" s="95"/>
      <c r="F14201" s="95"/>
      <c r="G14201" s="95"/>
      <c r="H14201" s="95"/>
    </row>
    <row r="14202" spans="5:8" x14ac:dyDescent="0.2">
      <c r="E14202" s="95"/>
      <c r="F14202" s="95"/>
      <c r="G14202" s="95"/>
      <c r="H14202" s="95"/>
    </row>
    <row r="14203" spans="5:8" x14ac:dyDescent="0.2">
      <c r="E14203" s="95"/>
      <c r="F14203" s="95"/>
      <c r="G14203" s="95"/>
      <c r="H14203" s="95"/>
    </row>
    <row r="14204" spans="5:8" x14ac:dyDescent="0.2">
      <c r="E14204" s="95"/>
      <c r="F14204" s="95"/>
      <c r="G14204" s="95"/>
      <c r="H14204" s="95"/>
    </row>
    <row r="14205" spans="5:8" x14ac:dyDescent="0.2">
      <c r="E14205" s="95"/>
      <c r="F14205" s="95"/>
      <c r="G14205" s="95"/>
      <c r="H14205" s="95"/>
    </row>
    <row r="14206" spans="5:8" x14ac:dyDescent="0.2">
      <c r="E14206" s="95"/>
      <c r="F14206" s="95"/>
      <c r="G14206" s="95"/>
      <c r="H14206" s="95"/>
    </row>
    <row r="14207" spans="5:8" x14ac:dyDescent="0.2">
      <c r="E14207" s="95"/>
      <c r="F14207" s="95"/>
      <c r="G14207" s="95"/>
      <c r="H14207" s="95"/>
    </row>
    <row r="14208" spans="5:8" x14ac:dyDescent="0.2">
      <c r="E14208" s="95"/>
      <c r="F14208" s="95"/>
      <c r="G14208" s="95"/>
      <c r="H14208" s="95"/>
    </row>
    <row r="14209" spans="5:8" x14ac:dyDescent="0.2">
      <c r="E14209" s="95"/>
      <c r="F14209" s="95"/>
      <c r="G14209" s="95"/>
      <c r="H14209" s="95"/>
    </row>
    <row r="14210" spans="5:8" x14ac:dyDescent="0.2">
      <c r="E14210" s="95"/>
      <c r="F14210" s="95"/>
      <c r="G14210" s="95"/>
      <c r="H14210" s="95"/>
    </row>
    <row r="14211" spans="5:8" x14ac:dyDescent="0.2">
      <c r="E14211" s="95"/>
      <c r="F14211" s="95"/>
      <c r="G14211" s="95"/>
      <c r="H14211" s="95"/>
    </row>
    <row r="14212" spans="5:8" x14ac:dyDescent="0.2">
      <c r="E14212" s="95"/>
      <c r="F14212" s="95"/>
      <c r="G14212" s="95"/>
      <c r="H14212" s="95"/>
    </row>
    <row r="14213" spans="5:8" x14ac:dyDescent="0.2">
      <c r="E14213" s="95"/>
      <c r="F14213" s="95"/>
      <c r="G14213" s="95"/>
      <c r="H14213" s="95"/>
    </row>
    <row r="14214" spans="5:8" x14ac:dyDescent="0.2">
      <c r="E14214" s="95"/>
      <c r="F14214" s="95"/>
      <c r="G14214" s="95"/>
      <c r="H14214" s="95"/>
    </row>
    <row r="14215" spans="5:8" x14ac:dyDescent="0.2">
      <c r="E14215" s="95"/>
      <c r="F14215" s="95"/>
      <c r="G14215" s="95"/>
      <c r="H14215" s="95"/>
    </row>
    <row r="14216" spans="5:8" x14ac:dyDescent="0.2">
      <c r="E14216" s="95"/>
      <c r="F14216" s="95"/>
      <c r="G14216" s="95"/>
      <c r="H14216" s="95"/>
    </row>
    <row r="14217" spans="5:8" x14ac:dyDescent="0.2">
      <c r="E14217" s="95"/>
      <c r="F14217" s="95"/>
      <c r="G14217" s="95"/>
      <c r="H14217" s="95"/>
    </row>
    <row r="14218" spans="5:8" x14ac:dyDescent="0.2">
      <c r="E14218" s="95"/>
      <c r="F14218" s="95"/>
      <c r="G14218" s="95"/>
      <c r="H14218" s="95"/>
    </row>
    <row r="14219" spans="5:8" x14ac:dyDescent="0.2">
      <c r="E14219" s="95"/>
      <c r="F14219" s="95"/>
      <c r="G14219" s="95"/>
      <c r="H14219" s="95"/>
    </row>
    <row r="14220" spans="5:8" x14ac:dyDescent="0.2">
      <c r="E14220" s="95"/>
      <c r="F14220" s="95"/>
      <c r="G14220" s="95"/>
      <c r="H14220" s="95"/>
    </row>
    <row r="14221" spans="5:8" x14ac:dyDescent="0.2">
      <c r="E14221" s="95"/>
      <c r="F14221" s="95"/>
      <c r="G14221" s="95"/>
      <c r="H14221" s="95"/>
    </row>
    <row r="14222" spans="5:8" x14ac:dyDescent="0.2">
      <c r="E14222" s="95"/>
      <c r="F14222" s="95"/>
      <c r="G14222" s="95"/>
      <c r="H14222" s="95"/>
    </row>
    <row r="14223" spans="5:8" x14ac:dyDescent="0.2">
      <c r="E14223" s="95"/>
      <c r="F14223" s="95"/>
      <c r="G14223" s="95"/>
      <c r="H14223" s="95"/>
    </row>
    <row r="14224" spans="5:8" x14ac:dyDescent="0.2">
      <c r="E14224" s="95"/>
      <c r="F14224" s="95"/>
      <c r="G14224" s="95"/>
      <c r="H14224" s="95"/>
    </row>
    <row r="14225" spans="5:8" x14ac:dyDescent="0.2">
      <c r="E14225" s="95"/>
      <c r="F14225" s="95"/>
      <c r="G14225" s="95"/>
      <c r="H14225" s="95"/>
    </row>
    <row r="14226" spans="5:8" x14ac:dyDescent="0.2">
      <c r="E14226" s="95"/>
      <c r="F14226" s="95"/>
      <c r="G14226" s="95"/>
      <c r="H14226" s="95"/>
    </row>
    <row r="14227" spans="5:8" x14ac:dyDescent="0.2">
      <c r="E14227" s="95"/>
      <c r="F14227" s="95"/>
      <c r="G14227" s="95"/>
      <c r="H14227" s="95"/>
    </row>
    <row r="14228" spans="5:8" x14ac:dyDescent="0.2">
      <c r="E14228" s="95"/>
      <c r="F14228" s="95"/>
      <c r="G14228" s="95"/>
      <c r="H14228" s="95"/>
    </row>
    <row r="14229" spans="5:8" x14ac:dyDescent="0.2">
      <c r="E14229" s="95"/>
      <c r="F14229" s="95"/>
      <c r="G14229" s="95"/>
      <c r="H14229" s="95"/>
    </row>
    <row r="14230" spans="5:8" x14ac:dyDescent="0.2">
      <c r="E14230" s="95"/>
      <c r="F14230" s="95"/>
      <c r="G14230" s="95"/>
      <c r="H14230" s="95"/>
    </row>
    <row r="14231" spans="5:8" x14ac:dyDescent="0.2">
      <c r="E14231" s="95"/>
      <c r="F14231" s="95"/>
      <c r="G14231" s="95"/>
      <c r="H14231" s="95"/>
    </row>
    <row r="14232" spans="5:8" x14ac:dyDescent="0.2">
      <c r="E14232" s="95"/>
      <c r="F14232" s="95"/>
      <c r="G14232" s="95"/>
      <c r="H14232" s="95"/>
    </row>
    <row r="14233" spans="5:8" x14ac:dyDescent="0.2">
      <c r="E14233" s="95"/>
      <c r="F14233" s="95"/>
      <c r="G14233" s="95"/>
      <c r="H14233" s="95"/>
    </row>
    <row r="14234" spans="5:8" x14ac:dyDescent="0.2">
      <c r="E14234" s="95"/>
      <c r="F14234" s="95"/>
      <c r="G14234" s="95"/>
      <c r="H14234" s="95"/>
    </row>
    <row r="14235" spans="5:8" x14ac:dyDescent="0.2">
      <c r="E14235" s="95"/>
      <c r="F14235" s="95"/>
      <c r="G14235" s="95"/>
      <c r="H14235" s="95"/>
    </row>
    <row r="14236" spans="5:8" x14ac:dyDescent="0.2">
      <c r="E14236" s="95"/>
      <c r="F14236" s="95"/>
      <c r="G14236" s="95"/>
      <c r="H14236" s="95"/>
    </row>
    <row r="14237" spans="5:8" x14ac:dyDescent="0.2">
      <c r="E14237" s="95"/>
      <c r="F14237" s="95"/>
      <c r="G14237" s="95"/>
      <c r="H14237" s="95"/>
    </row>
    <row r="14238" spans="5:8" x14ac:dyDescent="0.2">
      <c r="E14238" s="95"/>
      <c r="F14238" s="95"/>
      <c r="G14238" s="95"/>
      <c r="H14238" s="95"/>
    </row>
    <row r="14239" spans="5:8" x14ac:dyDescent="0.2">
      <c r="E14239" s="95"/>
      <c r="F14239" s="95"/>
      <c r="G14239" s="95"/>
      <c r="H14239" s="95"/>
    </row>
    <row r="14240" spans="5:8" x14ac:dyDescent="0.2">
      <c r="E14240" s="95"/>
      <c r="F14240" s="95"/>
      <c r="G14240" s="95"/>
      <c r="H14240" s="95"/>
    </row>
    <row r="14241" spans="5:8" x14ac:dyDescent="0.2">
      <c r="E14241" s="95"/>
      <c r="F14241" s="95"/>
      <c r="G14241" s="95"/>
      <c r="H14241" s="95"/>
    </row>
    <row r="14242" spans="5:8" x14ac:dyDescent="0.2">
      <c r="E14242" s="95"/>
      <c r="F14242" s="95"/>
      <c r="G14242" s="95"/>
      <c r="H14242" s="95"/>
    </row>
    <row r="14243" spans="5:8" x14ac:dyDescent="0.2">
      <c r="E14243" s="95"/>
      <c r="F14243" s="95"/>
      <c r="G14243" s="95"/>
      <c r="H14243" s="95"/>
    </row>
    <row r="14244" spans="5:8" x14ac:dyDescent="0.2">
      <c r="E14244" s="95"/>
      <c r="F14244" s="95"/>
      <c r="G14244" s="95"/>
      <c r="H14244" s="95"/>
    </row>
    <row r="14245" spans="5:8" x14ac:dyDescent="0.2">
      <c r="E14245" s="95"/>
      <c r="F14245" s="95"/>
      <c r="G14245" s="95"/>
      <c r="H14245" s="95"/>
    </row>
    <row r="14246" spans="5:8" x14ac:dyDescent="0.2">
      <c r="E14246" s="95"/>
      <c r="F14246" s="95"/>
      <c r="G14246" s="95"/>
      <c r="H14246" s="95"/>
    </row>
    <row r="14247" spans="5:8" x14ac:dyDescent="0.2">
      <c r="E14247" s="95"/>
      <c r="F14247" s="95"/>
      <c r="G14247" s="95"/>
      <c r="H14247" s="95"/>
    </row>
    <row r="14248" spans="5:8" x14ac:dyDescent="0.2">
      <c r="E14248" s="95"/>
      <c r="F14248" s="95"/>
      <c r="G14248" s="95"/>
      <c r="H14248" s="95"/>
    </row>
    <row r="14249" spans="5:8" x14ac:dyDescent="0.2">
      <c r="E14249" s="95"/>
      <c r="F14249" s="95"/>
      <c r="G14249" s="95"/>
      <c r="H14249" s="95"/>
    </row>
    <row r="14250" spans="5:8" x14ac:dyDescent="0.2">
      <c r="E14250" s="95"/>
      <c r="F14250" s="95"/>
      <c r="G14250" s="95"/>
      <c r="H14250" s="95"/>
    </row>
    <row r="14251" spans="5:8" x14ac:dyDescent="0.2">
      <c r="E14251" s="95"/>
      <c r="F14251" s="95"/>
      <c r="G14251" s="95"/>
      <c r="H14251" s="95"/>
    </row>
    <row r="14252" spans="5:8" x14ac:dyDescent="0.2">
      <c r="E14252" s="95"/>
      <c r="F14252" s="95"/>
      <c r="G14252" s="95"/>
      <c r="H14252" s="95"/>
    </row>
    <row r="14253" spans="5:8" x14ac:dyDescent="0.2">
      <c r="E14253" s="95"/>
      <c r="F14253" s="95"/>
      <c r="G14253" s="95"/>
      <c r="H14253" s="95"/>
    </row>
    <row r="14254" spans="5:8" x14ac:dyDescent="0.2">
      <c r="E14254" s="95"/>
      <c r="F14254" s="95"/>
      <c r="G14254" s="95"/>
      <c r="H14254" s="95"/>
    </row>
    <row r="14255" spans="5:8" x14ac:dyDescent="0.2">
      <c r="E14255" s="95"/>
      <c r="F14255" s="95"/>
      <c r="G14255" s="95"/>
      <c r="H14255" s="95"/>
    </row>
    <row r="14256" spans="5:8" x14ac:dyDescent="0.2">
      <c r="E14256" s="95"/>
      <c r="F14256" s="95"/>
      <c r="G14256" s="95"/>
      <c r="H14256" s="95"/>
    </row>
    <row r="14257" spans="5:8" x14ac:dyDescent="0.2">
      <c r="E14257" s="95"/>
      <c r="F14257" s="95"/>
      <c r="G14257" s="95"/>
      <c r="H14257" s="95"/>
    </row>
    <row r="14258" spans="5:8" x14ac:dyDescent="0.2">
      <c r="E14258" s="95"/>
      <c r="F14258" s="95"/>
      <c r="G14258" s="95"/>
      <c r="H14258" s="95"/>
    </row>
    <row r="14259" spans="5:8" x14ac:dyDescent="0.2">
      <c r="E14259" s="95"/>
      <c r="F14259" s="95"/>
      <c r="G14259" s="95"/>
      <c r="H14259" s="95"/>
    </row>
    <row r="14260" spans="5:8" x14ac:dyDescent="0.2">
      <c r="E14260" s="95"/>
      <c r="F14260" s="95"/>
      <c r="G14260" s="95"/>
      <c r="H14260" s="95"/>
    </row>
    <row r="14261" spans="5:8" x14ac:dyDescent="0.2">
      <c r="E14261" s="95"/>
      <c r="F14261" s="95"/>
      <c r="G14261" s="95"/>
      <c r="H14261" s="95"/>
    </row>
    <row r="14262" spans="5:8" x14ac:dyDescent="0.2">
      <c r="E14262" s="95"/>
      <c r="F14262" s="95"/>
      <c r="G14262" s="95"/>
      <c r="H14262" s="95"/>
    </row>
    <row r="14263" spans="5:8" x14ac:dyDescent="0.2">
      <c r="E14263" s="95"/>
      <c r="F14263" s="95"/>
      <c r="G14263" s="95"/>
      <c r="H14263" s="95"/>
    </row>
    <row r="14264" spans="5:8" x14ac:dyDescent="0.2">
      <c r="E14264" s="95"/>
      <c r="F14264" s="95"/>
      <c r="G14264" s="95"/>
      <c r="H14264" s="95"/>
    </row>
    <row r="14265" spans="5:8" x14ac:dyDescent="0.2">
      <c r="E14265" s="95"/>
      <c r="F14265" s="95"/>
      <c r="G14265" s="95"/>
      <c r="H14265" s="95"/>
    </row>
    <row r="14266" spans="5:8" x14ac:dyDescent="0.2">
      <c r="E14266" s="95"/>
      <c r="F14266" s="95"/>
      <c r="G14266" s="95"/>
      <c r="H14266" s="95"/>
    </row>
    <row r="14267" spans="5:8" x14ac:dyDescent="0.2">
      <c r="E14267" s="95"/>
      <c r="F14267" s="95"/>
      <c r="G14267" s="95"/>
      <c r="H14267" s="95"/>
    </row>
    <row r="14268" spans="5:8" x14ac:dyDescent="0.2">
      <c r="E14268" s="95"/>
      <c r="F14268" s="95"/>
      <c r="G14268" s="95"/>
      <c r="H14268" s="95"/>
    </row>
    <row r="14269" spans="5:8" x14ac:dyDescent="0.2">
      <c r="E14269" s="95"/>
      <c r="F14269" s="95"/>
      <c r="G14269" s="95"/>
      <c r="H14269" s="95"/>
    </row>
    <row r="14270" spans="5:8" x14ac:dyDescent="0.2">
      <c r="E14270" s="95"/>
      <c r="F14270" s="95"/>
      <c r="G14270" s="95"/>
      <c r="H14270" s="95"/>
    </row>
    <row r="14271" spans="5:8" x14ac:dyDescent="0.2">
      <c r="E14271" s="95"/>
      <c r="F14271" s="95"/>
      <c r="G14271" s="95"/>
      <c r="H14271" s="95"/>
    </row>
    <row r="14272" spans="5:8" x14ac:dyDescent="0.2">
      <c r="E14272" s="95"/>
      <c r="F14272" s="95"/>
      <c r="G14272" s="95"/>
      <c r="H14272" s="95"/>
    </row>
    <row r="14273" spans="5:8" x14ac:dyDescent="0.2">
      <c r="E14273" s="95"/>
      <c r="F14273" s="95"/>
      <c r="G14273" s="95"/>
      <c r="H14273" s="95"/>
    </row>
    <row r="14274" spans="5:8" x14ac:dyDescent="0.2">
      <c r="E14274" s="95"/>
      <c r="F14274" s="95"/>
      <c r="G14274" s="95"/>
      <c r="H14274" s="95"/>
    </row>
    <row r="14275" spans="5:8" x14ac:dyDescent="0.2">
      <c r="E14275" s="95"/>
      <c r="F14275" s="95"/>
      <c r="G14275" s="95"/>
      <c r="H14275" s="95"/>
    </row>
    <row r="14276" spans="5:8" x14ac:dyDescent="0.2">
      <c r="E14276" s="95"/>
      <c r="F14276" s="95"/>
      <c r="G14276" s="95"/>
      <c r="H14276" s="95"/>
    </row>
    <row r="14277" spans="5:8" x14ac:dyDescent="0.2">
      <c r="E14277" s="95"/>
      <c r="F14277" s="95"/>
      <c r="G14277" s="95"/>
      <c r="H14277" s="95"/>
    </row>
    <row r="14278" spans="5:8" x14ac:dyDescent="0.2">
      <c r="E14278" s="95"/>
      <c r="F14278" s="95"/>
      <c r="G14278" s="95"/>
      <c r="H14278" s="95"/>
    </row>
    <row r="14279" spans="5:8" x14ac:dyDescent="0.2">
      <c r="E14279" s="95"/>
      <c r="F14279" s="95"/>
      <c r="G14279" s="95"/>
      <c r="H14279" s="95"/>
    </row>
    <row r="14280" spans="5:8" x14ac:dyDescent="0.2">
      <c r="E14280" s="95"/>
      <c r="F14280" s="95"/>
      <c r="G14280" s="95"/>
      <c r="H14280" s="95"/>
    </row>
    <row r="14281" spans="5:8" x14ac:dyDescent="0.2">
      <c r="E14281" s="95"/>
      <c r="F14281" s="95"/>
      <c r="G14281" s="95"/>
      <c r="H14281" s="95"/>
    </row>
    <row r="14282" spans="5:8" x14ac:dyDescent="0.2">
      <c r="E14282" s="95"/>
      <c r="F14282" s="95"/>
      <c r="G14282" s="95"/>
      <c r="H14282" s="95"/>
    </row>
    <row r="14283" spans="5:8" x14ac:dyDescent="0.2">
      <c r="E14283" s="95"/>
      <c r="F14283" s="95"/>
      <c r="G14283" s="95"/>
      <c r="H14283" s="95"/>
    </row>
    <row r="14284" spans="5:8" x14ac:dyDescent="0.2">
      <c r="E14284" s="95"/>
      <c r="F14284" s="95"/>
      <c r="G14284" s="95"/>
      <c r="H14284" s="95"/>
    </row>
    <row r="14285" spans="5:8" x14ac:dyDescent="0.2">
      <c r="E14285" s="95"/>
      <c r="F14285" s="95"/>
      <c r="G14285" s="95"/>
      <c r="H14285" s="95"/>
    </row>
    <row r="14286" spans="5:8" x14ac:dyDescent="0.2">
      <c r="E14286" s="95"/>
      <c r="F14286" s="95"/>
      <c r="G14286" s="95"/>
      <c r="H14286" s="95"/>
    </row>
    <row r="14287" spans="5:8" x14ac:dyDescent="0.2">
      <c r="E14287" s="95"/>
      <c r="F14287" s="95"/>
      <c r="G14287" s="95"/>
      <c r="H14287" s="95"/>
    </row>
    <row r="14288" spans="5:8" x14ac:dyDescent="0.2">
      <c r="E14288" s="95"/>
      <c r="F14288" s="95"/>
      <c r="G14288" s="95"/>
      <c r="H14288" s="95"/>
    </row>
    <row r="14289" spans="5:8" x14ac:dyDescent="0.2">
      <c r="E14289" s="95"/>
      <c r="F14289" s="95"/>
      <c r="G14289" s="95"/>
      <c r="H14289" s="95"/>
    </row>
    <row r="14290" spans="5:8" x14ac:dyDescent="0.2">
      <c r="E14290" s="95"/>
      <c r="F14290" s="95"/>
      <c r="G14290" s="95"/>
      <c r="H14290" s="95"/>
    </row>
    <row r="14291" spans="5:8" x14ac:dyDescent="0.2">
      <c r="E14291" s="95"/>
      <c r="F14291" s="95"/>
      <c r="G14291" s="95"/>
      <c r="H14291" s="95"/>
    </row>
    <row r="14292" spans="5:8" x14ac:dyDescent="0.2">
      <c r="E14292" s="95"/>
      <c r="F14292" s="95"/>
      <c r="G14292" s="95"/>
      <c r="H14292" s="95"/>
    </row>
    <row r="14293" spans="5:8" x14ac:dyDescent="0.2">
      <c r="E14293" s="95"/>
      <c r="F14293" s="95"/>
      <c r="G14293" s="95"/>
      <c r="H14293" s="95"/>
    </row>
    <row r="14294" spans="5:8" x14ac:dyDescent="0.2">
      <c r="E14294" s="95"/>
      <c r="F14294" s="95"/>
      <c r="G14294" s="95"/>
      <c r="H14294" s="95"/>
    </row>
    <row r="14295" spans="5:8" x14ac:dyDescent="0.2">
      <c r="E14295" s="95"/>
      <c r="F14295" s="95"/>
      <c r="G14295" s="95"/>
      <c r="H14295" s="95"/>
    </row>
    <row r="14296" spans="5:8" x14ac:dyDescent="0.2">
      <c r="E14296" s="95"/>
      <c r="F14296" s="95"/>
      <c r="G14296" s="95"/>
      <c r="H14296" s="95"/>
    </row>
    <row r="14297" spans="5:8" x14ac:dyDescent="0.2">
      <c r="E14297" s="95"/>
      <c r="F14297" s="95"/>
      <c r="G14297" s="95"/>
      <c r="H14297" s="95"/>
    </row>
    <row r="14298" spans="5:8" x14ac:dyDescent="0.2">
      <c r="E14298" s="95"/>
      <c r="F14298" s="95"/>
      <c r="G14298" s="95"/>
      <c r="H14298" s="95"/>
    </row>
    <row r="14299" spans="5:8" x14ac:dyDescent="0.2">
      <c r="E14299" s="95"/>
      <c r="F14299" s="95"/>
      <c r="G14299" s="95"/>
      <c r="H14299" s="95"/>
    </row>
    <row r="14300" spans="5:8" x14ac:dyDescent="0.2">
      <c r="E14300" s="95"/>
      <c r="F14300" s="95"/>
      <c r="G14300" s="95"/>
      <c r="H14300" s="95"/>
    </row>
    <row r="14301" spans="5:8" x14ac:dyDescent="0.2">
      <c r="E14301" s="95"/>
      <c r="F14301" s="95"/>
      <c r="G14301" s="95"/>
      <c r="H14301" s="95"/>
    </row>
    <row r="14302" spans="5:8" x14ac:dyDescent="0.2">
      <c r="E14302" s="95"/>
      <c r="F14302" s="95"/>
      <c r="G14302" s="95"/>
      <c r="H14302" s="95"/>
    </row>
    <row r="14303" spans="5:8" x14ac:dyDescent="0.2">
      <c r="E14303" s="95"/>
      <c r="F14303" s="95"/>
      <c r="G14303" s="95"/>
      <c r="H14303" s="95"/>
    </row>
    <row r="14304" spans="5:8" x14ac:dyDescent="0.2">
      <c r="E14304" s="95"/>
      <c r="F14304" s="95"/>
      <c r="G14304" s="95"/>
      <c r="H14304" s="95"/>
    </row>
    <row r="14305" spans="5:8" x14ac:dyDescent="0.2">
      <c r="E14305" s="95"/>
      <c r="F14305" s="95"/>
      <c r="G14305" s="95"/>
      <c r="H14305" s="95"/>
    </row>
    <row r="14306" spans="5:8" x14ac:dyDescent="0.2">
      <c r="E14306" s="95"/>
      <c r="F14306" s="95"/>
      <c r="G14306" s="95"/>
      <c r="H14306" s="95"/>
    </row>
    <row r="14307" spans="5:8" x14ac:dyDescent="0.2">
      <c r="E14307" s="95"/>
      <c r="F14307" s="95"/>
      <c r="G14307" s="95"/>
      <c r="H14307" s="95"/>
    </row>
    <row r="14308" spans="5:8" x14ac:dyDescent="0.2">
      <c r="E14308" s="95"/>
      <c r="F14308" s="95"/>
      <c r="G14308" s="95"/>
      <c r="H14308" s="95"/>
    </row>
    <row r="14309" spans="5:8" x14ac:dyDescent="0.2">
      <c r="E14309" s="95"/>
      <c r="F14309" s="95"/>
      <c r="G14309" s="95"/>
      <c r="H14309" s="95"/>
    </row>
    <row r="14310" spans="5:8" x14ac:dyDescent="0.2">
      <c r="E14310" s="95"/>
      <c r="F14310" s="95"/>
      <c r="G14310" s="95"/>
      <c r="H14310" s="95"/>
    </row>
    <row r="14311" spans="5:8" x14ac:dyDescent="0.2">
      <c r="E14311" s="95"/>
      <c r="F14311" s="95"/>
      <c r="G14311" s="95"/>
      <c r="H14311" s="95"/>
    </row>
    <row r="14312" spans="5:8" x14ac:dyDescent="0.2">
      <c r="E14312" s="95"/>
      <c r="F14312" s="95"/>
      <c r="G14312" s="95"/>
      <c r="H14312" s="95"/>
    </row>
    <row r="14313" spans="5:8" x14ac:dyDescent="0.2">
      <c r="E14313" s="95"/>
      <c r="F14313" s="95"/>
      <c r="G14313" s="95"/>
      <c r="H14313" s="95"/>
    </row>
    <row r="14314" spans="5:8" x14ac:dyDescent="0.2">
      <c r="E14314" s="95"/>
      <c r="F14314" s="95"/>
      <c r="G14314" s="95"/>
      <c r="H14314" s="95"/>
    </row>
    <row r="14315" spans="5:8" x14ac:dyDescent="0.2">
      <c r="E14315" s="95"/>
      <c r="F14315" s="95"/>
      <c r="G14315" s="95"/>
      <c r="H14315" s="95"/>
    </row>
    <row r="14316" spans="5:8" x14ac:dyDescent="0.2">
      <c r="E14316" s="95"/>
      <c r="F14316" s="95"/>
      <c r="G14316" s="95"/>
      <c r="H14316" s="95"/>
    </row>
    <row r="14317" spans="5:8" x14ac:dyDescent="0.2">
      <c r="E14317" s="95"/>
      <c r="F14317" s="95"/>
      <c r="G14317" s="95"/>
      <c r="H14317" s="95"/>
    </row>
    <row r="14318" spans="5:8" x14ac:dyDescent="0.2">
      <c r="E14318" s="95"/>
      <c r="F14318" s="95"/>
      <c r="G14318" s="95"/>
      <c r="H14318" s="95"/>
    </row>
    <row r="14319" spans="5:8" x14ac:dyDescent="0.2">
      <c r="E14319" s="95"/>
      <c r="F14319" s="95"/>
      <c r="G14319" s="95"/>
      <c r="H14319" s="95"/>
    </row>
    <row r="14320" spans="5:8" x14ac:dyDescent="0.2">
      <c r="E14320" s="95"/>
      <c r="F14320" s="95"/>
      <c r="G14320" s="95"/>
      <c r="H14320" s="95"/>
    </row>
    <row r="14321" spans="5:8" x14ac:dyDescent="0.2">
      <c r="E14321" s="95"/>
      <c r="F14321" s="95"/>
      <c r="G14321" s="95"/>
      <c r="H14321" s="95"/>
    </row>
    <row r="14322" spans="5:8" x14ac:dyDescent="0.2">
      <c r="E14322" s="95"/>
      <c r="F14322" s="95"/>
      <c r="G14322" s="95"/>
      <c r="H14322" s="95"/>
    </row>
    <row r="14323" spans="5:8" x14ac:dyDescent="0.2">
      <c r="E14323" s="95"/>
      <c r="F14323" s="95"/>
      <c r="G14323" s="95"/>
      <c r="H14323" s="95"/>
    </row>
    <row r="14324" spans="5:8" x14ac:dyDescent="0.2">
      <c r="E14324" s="95"/>
      <c r="F14324" s="95"/>
      <c r="G14324" s="95"/>
      <c r="H14324" s="95"/>
    </row>
    <row r="14325" spans="5:8" x14ac:dyDescent="0.2">
      <c r="E14325" s="95"/>
      <c r="F14325" s="95"/>
      <c r="G14325" s="95"/>
      <c r="H14325" s="95"/>
    </row>
    <row r="14326" spans="5:8" x14ac:dyDescent="0.2">
      <c r="E14326" s="95"/>
      <c r="F14326" s="95"/>
      <c r="G14326" s="95"/>
      <c r="H14326" s="95"/>
    </row>
    <row r="14327" spans="5:8" x14ac:dyDescent="0.2">
      <c r="E14327" s="95"/>
      <c r="F14327" s="95"/>
      <c r="G14327" s="95"/>
      <c r="H14327" s="95"/>
    </row>
    <row r="14328" spans="5:8" x14ac:dyDescent="0.2">
      <c r="E14328" s="95"/>
      <c r="F14328" s="95"/>
      <c r="G14328" s="95"/>
      <c r="H14328" s="95"/>
    </row>
    <row r="14329" spans="5:8" x14ac:dyDescent="0.2">
      <c r="E14329" s="95"/>
      <c r="F14329" s="95"/>
      <c r="G14329" s="95"/>
      <c r="H14329" s="95"/>
    </row>
    <row r="14330" spans="5:8" x14ac:dyDescent="0.2">
      <c r="E14330" s="95"/>
      <c r="F14330" s="95"/>
      <c r="G14330" s="95"/>
      <c r="H14330" s="95"/>
    </row>
    <row r="14331" spans="5:8" x14ac:dyDescent="0.2">
      <c r="E14331" s="95"/>
      <c r="F14331" s="95"/>
      <c r="G14331" s="95"/>
      <c r="H14331" s="95"/>
    </row>
    <row r="14332" spans="5:8" x14ac:dyDescent="0.2">
      <c r="E14332" s="95"/>
      <c r="F14332" s="95"/>
      <c r="G14332" s="95"/>
      <c r="H14332" s="95"/>
    </row>
    <row r="14333" spans="5:8" x14ac:dyDescent="0.2">
      <c r="E14333" s="95"/>
      <c r="F14333" s="95"/>
      <c r="G14333" s="95"/>
      <c r="H14333" s="95"/>
    </row>
    <row r="14334" spans="5:8" x14ac:dyDescent="0.2">
      <c r="E14334" s="95"/>
      <c r="F14334" s="95"/>
      <c r="G14334" s="95"/>
      <c r="H14334" s="95"/>
    </row>
    <row r="14335" spans="5:8" x14ac:dyDescent="0.2">
      <c r="E14335" s="95"/>
      <c r="F14335" s="95"/>
      <c r="G14335" s="95"/>
      <c r="H14335" s="95"/>
    </row>
    <row r="14336" spans="5:8" x14ac:dyDescent="0.2">
      <c r="E14336" s="95"/>
      <c r="F14336" s="95"/>
      <c r="G14336" s="95"/>
      <c r="H14336" s="95"/>
    </row>
    <row r="14337" spans="5:8" x14ac:dyDescent="0.2">
      <c r="E14337" s="95"/>
      <c r="F14337" s="95"/>
      <c r="G14337" s="95"/>
      <c r="H14337" s="95"/>
    </row>
    <row r="14338" spans="5:8" x14ac:dyDescent="0.2">
      <c r="E14338" s="95"/>
      <c r="F14338" s="95"/>
      <c r="G14338" s="95"/>
      <c r="H14338" s="95"/>
    </row>
    <row r="14339" spans="5:8" x14ac:dyDescent="0.2">
      <c r="E14339" s="95"/>
      <c r="F14339" s="95"/>
      <c r="G14339" s="95"/>
      <c r="H14339" s="95"/>
    </row>
    <row r="14340" spans="5:8" x14ac:dyDescent="0.2">
      <c r="E14340" s="95"/>
      <c r="F14340" s="95"/>
      <c r="G14340" s="95"/>
      <c r="H14340" s="95"/>
    </row>
    <row r="14341" spans="5:8" x14ac:dyDescent="0.2">
      <c r="E14341" s="95"/>
      <c r="F14341" s="95"/>
      <c r="G14341" s="95"/>
      <c r="H14341" s="95"/>
    </row>
    <row r="14342" spans="5:8" x14ac:dyDescent="0.2">
      <c r="E14342" s="95"/>
      <c r="F14342" s="95"/>
      <c r="G14342" s="95"/>
      <c r="H14342" s="95"/>
    </row>
    <row r="14343" spans="5:8" x14ac:dyDescent="0.2">
      <c r="E14343" s="95"/>
      <c r="F14343" s="95"/>
      <c r="G14343" s="95"/>
      <c r="H14343" s="95"/>
    </row>
    <row r="14344" spans="5:8" x14ac:dyDescent="0.2">
      <c r="E14344" s="95"/>
      <c r="F14344" s="95"/>
      <c r="G14344" s="95"/>
      <c r="H14344" s="95"/>
    </row>
    <row r="14345" spans="5:8" x14ac:dyDescent="0.2">
      <c r="E14345" s="95"/>
      <c r="F14345" s="95"/>
      <c r="G14345" s="95"/>
      <c r="H14345" s="95"/>
    </row>
    <row r="14346" spans="5:8" x14ac:dyDescent="0.2">
      <c r="E14346" s="95"/>
      <c r="F14346" s="95"/>
      <c r="G14346" s="95"/>
      <c r="H14346" s="95"/>
    </row>
    <row r="14347" spans="5:8" x14ac:dyDescent="0.2">
      <c r="E14347" s="95"/>
      <c r="F14347" s="95"/>
      <c r="G14347" s="95"/>
      <c r="H14347" s="95"/>
    </row>
    <row r="14348" spans="5:8" x14ac:dyDescent="0.2">
      <c r="E14348" s="95"/>
      <c r="F14348" s="95"/>
      <c r="G14348" s="95"/>
      <c r="H14348" s="95"/>
    </row>
    <row r="14349" spans="5:8" x14ac:dyDescent="0.2">
      <c r="E14349" s="95"/>
      <c r="F14349" s="95"/>
      <c r="G14349" s="95"/>
      <c r="H14349" s="95"/>
    </row>
    <row r="14350" spans="5:8" x14ac:dyDescent="0.2">
      <c r="E14350" s="95"/>
      <c r="F14350" s="95"/>
      <c r="G14350" s="95"/>
      <c r="H14350" s="95"/>
    </row>
    <row r="14351" spans="5:8" x14ac:dyDescent="0.2">
      <c r="E14351" s="95"/>
      <c r="F14351" s="95"/>
      <c r="G14351" s="95"/>
      <c r="H14351" s="95"/>
    </row>
    <row r="14352" spans="5:8" x14ac:dyDescent="0.2">
      <c r="E14352" s="95"/>
      <c r="F14352" s="95"/>
      <c r="G14352" s="95"/>
      <c r="H14352" s="95"/>
    </row>
    <row r="14353" spans="5:8" x14ac:dyDescent="0.2">
      <c r="E14353" s="95"/>
      <c r="F14353" s="95"/>
      <c r="G14353" s="95"/>
      <c r="H14353" s="95"/>
    </row>
    <row r="14354" spans="5:8" x14ac:dyDescent="0.2">
      <c r="E14354" s="95"/>
      <c r="F14354" s="95"/>
      <c r="G14354" s="95"/>
      <c r="H14354" s="95"/>
    </row>
    <row r="14355" spans="5:8" x14ac:dyDescent="0.2">
      <c r="E14355" s="95"/>
      <c r="F14355" s="95"/>
      <c r="G14355" s="95"/>
      <c r="H14355" s="95"/>
    </row>
    <row r="14356" spans="5:8" x14ac:dyDescent="0.2">
      <c r="E14356" s="95"/>
      <c r="F14356" s="95"/>
      <c r="G14356" s="95"/>
      <c r="H14356" s="95"/>
    </row>
    <row r="14357" spans="5:8" x14ac:dyDescent="0.2">
      <c r="E14357" s="95"/>
      <c r="F14357" s="95"/>
      <c r="G14357" s="95"/>
      <c r="H14357" s="95"/>
    </row>
    <row r="14358" spans="5:8" x14ac:dyDescent="0.2">
      <c r="E14358" s="95"/>
      <c r="F14358" s="95"/>
      <c r="G14358" s="95"/>
      <c r="H14358" s="95"/>
    </row>
    <row r="14359" spans="5:8" x14ac:dyDescent="0.2">
      <c r="E14359" s="95"/>
      <c r="F14359" s="95"/>
      <c r="G14359" s="95"/>
      <c r="H14359" s="95"/>
    </row>
    <row r="14360" spans="5:8" x14ac:dyDescent="0.2">
      <c r="E14360" s="95"/>
      <c r="F14360" s="95"/>
      <c r="G14360" s="95"/>
      <c r="H14360" s="95"/>
    </row>
    <row r="14361" spans="5:8" x14ac:dyDescent="0.2">
      <c r="E14361" s="95"/>
      <c r="F14361" s="95"/>
      <c r="G14361" s="95"/>
      <c r="H14361" s="95"/>
    </row>
    <row r="14362" spans="5:8" x14ac:dyDescent="0.2">
      <c r="E14362" s="95"/>
      <c r="F14362" s="95"/>
      <c r="G14362" s="95"/>
      <c r="H14362" s="95"/>
    </row>
    <row r="14363" spans="5:8" x14ac:dyDescent="0.2">
      <c r="E14363" s="95"/>
      <c r="F14363" s="95"/>
      <c r="G14363" s="95"/>
      <c r="H14363" s="95"/>
    </row>
    <row r="14364" spans="5:8" x14ac:dyDescent="0.2">
      <c r="E14364" s="95"/>
      <c r="F14364" s="95"/>
      <c r="G14364" s="95"/>
      <c r="H14364" s="95"/>
    </row>
    <row r="14365" spans="5:8" x14ac:dyDescent="0.2">
      <c r="E14365" s="95"/>
      <c r="F14365" s="95"/>
      <c r="G14365" s="95"/>
      <c r="H14365" s="95"/>
    </row>
    <row r="14366" spans="5:8" x14ac:dyDescent="0.2">
      <c r="E14366" s="95"/>
      <c r="F14366" s="95"/>
      <c r="G14366" s="95"/>
      <c r="H14366" s="95"/>
    </row>
    <row r="14367" spans="5:8" x14ac:dyDescent="0.2">
      <c r="E14367" s="95"/>
      <c r="F14367" s="95"/>
      <c r="G14367" s="95"/>
      <c r="H14367" s="95"/>
    </row>
    <row r="14368" spans="5:8" x14ac:dyDescent="0.2">
      <c r="E14368" s="95"/>
      <c r="F14368" s="95"/>
      <c r="G14368" s="95"/>
      <c r="H14368" s="95"/>
    </row>
    <row r="14369" spans="5:8" x14ac:dyDescent="0.2">
      <c r="E14369" s="95"/>
      <c r="F14369" s="95"/>
      <c r="G14369" s="95"/>
      <c r="H14369" s="95"/>
    </row>
    <row r="14370" spans="5:8" x14ac:dyDescent="0.2">
      <c r="E14370" s="95"/>
      <c r="F14370" s="95"/>
      <c r="G14370" s="95"/>
      <c r="H14370" s="95"/>
    </row>
    <row r="14371" spans="5:8" x14ac:dyDescent="0.2">
      <c r="E14371" s="95"/>
      <c r="F14371" s="95"/>
      <c r="G14371" s="95"/>
      <c r="H14371" s="95"/>
    </row>
    <row r="14372" spans="5:8" x14ac:dyDescent="0.2">
      <c r="E14372" s="95"/>
      <c r="F14372" s="95"/>
      <c r="G14372" s="95"/>
      <c r="H14372" s="95"/>
    </row>
    <row r="14373" spans="5:8" x14ac:dyDescent="0.2">
      <c r="E14373" s="95"/>
      <c r="F14373" s="95"/>
      <c r="G14373" s="95"/>
      <c r="H14373" s="95"/>
    </row>
    <row r="14374" spans="5:8" x14ac:dyDescent="0.2">
      <c r="E14374" s="95"/>
      <c r="F14374" s="95"/>
      <c r="G14374" s="95"/>
      <c r="H14374" s="95"/>
    </row>
    <row r="14375" spans="5:8" x14ac:dyDescent="0.2">
      <c r="E14375" s="95"/>
      <c r="F14375" s="95"/>
      <c r="G14375" s="95"/>
      <c r="H14375" s="95"/>
    </row>
    <row r="14376" spans="5:8" x14ac:dyDescent="0.2">
      <c r="E14376" s="95"/>
      <c r="F14376" s="95"/>
      <c r="G14376" s="95"/>
      <c r="H14376" s="95"/>
    </row>
    <row r="14377" spans="5:8" x14ac:dyDescent="0.2">
      <c r="E14377" s="95"/>
      <c r="F14377" s="95"/>
      <c r="G14377" s="95"/>
      <c r="H14377" s="95"/>
    </row>
    <row r="14378" spans="5:8" x14ac:dyDescent="0.2">
      <c r="E14378" s="95"/>
      <c r="F14378" s="95"/>
      <c r="G14378" s="95"/>
      <c r="H14378" s="95"/>
    </row>
    <row r="14379" spans="5:8" x14ac:dyDescent="0.2">
      <c r="E14379" s="95"/>
      <c r="F14379" s="95"/>
      <c r="G14379" s="95"/>
      <c r="H14379" s="95"/>
    </row>
    <row r="14380" spans="5:8" x14ac:dyDescent="0.2">
      <c r="E14380" s="95"/>
      <c r="F14380" s="95"/>
      <c r="G14380" s="95"/>
      <c r="H14380" s="95"/>
    </row>
    <row r="14381" spans="5:8" x14ac:dyDescent="0.2">
      <c r="E14381" s="95"/>
      <c r="F14381" s="95"/>
      <c r="G14381" s="95"/>
      <c r="H14381" s="95"/>
    </row>
    <row r="14382" spans="5:8" x14ac:dyDescent="0.2">
      <c r="E14382" s="95"/>
      <c r="F14382" s="95"/>
      <c r="G14382" s="95"/>
      <c r="H14382" s="95"/>
    </row>
    <row r="14383" spans="5:8" x14ac:dyDescent="0.2">
      <c r="E14383" s="95"/>
      <c r="F14383" s="95"/>
      <c r="G14383" s="95"/>
      <c r="H14383" s="95"/>
    </row>
    <row r="14384" spans="5:8" x14ac:dyDescent="0.2">
      <c r="E14384" s="95"/>
      <c r="F14384" s="95"/>
      <c r="G14384" s="95"/>
      <c r="H14384" s="95"/>
    </row>
    <row r="14385" spans="5:8" x14ac:dyDescent="0.2">
      <c r="E14385" s="95"/>
      <c r="F14385" s="95"/>
      <c r="G14385" s="95"/>
      <c r="H14385" s="95"/>
    </row>
    <row r="14386" spans="5:8" x14ac:dyDescent="0.2">
      <c r="E14386" s="95"/>
      <c r="F14386" s="95"/>
      <c r="G14386" s="95"/>
      <c r="H14386" s="95"/>
    </row>
    <row r="14387" spans="5:8" x14ac:dyDescent="0.2">
      <c r="E14387" s="95"/>
      <c r="F14387" s="95"/>
      <c r="G14387" s="95"/>
      <c r="H14387" s="95"/>
    </row>
    <row r="14388" spans="5:8" x14ac:dyDescent="0.2">
      <c r="E14388" s="95"/>
      <c r="F14388" s="95"/>
      <c r="G14388" s="95"/>
      <c r="H14388" s="95"/>
    </row>
    <row r="14389" spans="5:8" x14ac:dyDescent="0.2">
      <c r="E14389" s="95"/>
      <c r="F14389" s="95"/>
      <c r="G14389" s="95"/>
      <c r="H14389" s="95"/>
    </row>
    <row r="14390" spans="5:8" x14ac:dyDescent="0.2">
      <c r="E14390" s="95"/>
      <c r="F14390" s="95"/>
      <c r="G14390" s="95"/>
      <c r="H14390" s="95"/>
    </row>
    <row r="14391" spans="5:8" x14ac:dyDescent="0.2">
      <c r="E14391" s="95"/>
      <c r="F14391" s="95"/>
      <c r="G14391" s="95"/>
      <c r="H14391" s="95"/>
    </row>
    <row r="14392" spans="5:8" x14ac:dyDescent="0.2">
      <c r="E14392" s="95"/>
      <c r="F14392" s="95"/>
      <c r="G14392" s="95"/>
      <c r="H14392" s="95"/>
    </row>
    <row r="14393" spans="5:8" x14ac:dyDescent="0.2">
      <c r="E14393" s="95"/>
      <c r="F14393" s="95"/>
      <c r="G14393" s="95"/>
      <c r="H14393" s="95"/>
    </row>
    <row r="14394" spans="5:8" x14ac:dyDescent="0.2">
      <c r="E14394" s="95"/>
      <c r="F14394" s="95"/>
      <c r="G14394" s="95"/>
      <c r="H14394" s="95"/>
    </row>
    <row r="14395" spans="5:8" x14ac:dyDescent="0.2">
      <c r="E14395" s="95"/>
      <c r="F14395" s="95"/>
      <c r="G14395" s="95"/>
      <c r="H14395" s="95"/>
    </row>
    <row r="14396" spans="5:8" x14ac:dyDescent="0.2">
      <c r="E14396" s="95"/>
      <c r="F14396" s="95"/>
      <c r="G14396" s="95"/>
      <c r="H14396" s="95"/>
    </row>
    <row r="14397" spans="5:8" x14ac:dyDescent="0.2">
      <c r="E14397" s="95"/>
      <c r="F14397" s="95"/>
      <c r="G14397" s="95"/>
      <c r="H14397" s="95"/>
    </row>
    <row r="14398" spans="5:8" x14ac:dyDescent="0.2">
      <c r="E14398" s="95"/>
      <c r="F14398" s="95"/>
      <c r="G14398" s="95"/>
      <c r="H14398" s="95"/>
    </row>
    <row r="14399" spans="5:8" x14ac:dyDescent="0.2">
      <c r="E14399" s="95"/>
      <c r="F14399" s="95"/>
      <c r="G14399" s="95"/>
      <c r="H14399" s="95"/>
    </row>
    <row r="14400" spans="5:8" x14ac:dyDescent="0.2">
      <c r="E14400" s="95"/>
      <c r="F14400" s="95"/>
      <c r="G14400" s="95"/>
      <c r="H14400" s="95"/>
    </row>
    <row r="14401" spans="5:8" x14ac:dyDescent="0.2">
      <c r="E14401" s="95"/>
      <c r="F14401" s="95"/>
      <c r="G14401" s="95"/>
      <c r="H14401" s="95"/>
    </row>
    <row r="14402" spans="5:8" x14ac:dyDescent="0.2">
      <c r="E14402" s="95"/>
      <c r="F14402" s="95"/>
      <c r="G14402" s="95"/>
      <c r="H14402" s="95"/>
    </row>
    <row r="14403" spans="5:8" x14ac:dyDescent="0.2">
      <c r="E14403" s="95"/>
      <c r="F14403" s="95"/>
      <c r="G14403" s="95"/>
      <c r="H14403" s="95"/>
    </row>
    <row r="14404" spans="5:8" x14ac:dyDescent="0.2">
      <c r="E14404" s="95"/>
      <c r="F14404" s="95"/>
      <c r="G14404" s="95"/>
      <c r="H14404" s="95"/>
    </row>
    <row r="14405" spans="5:8" x14ac:dyDescent="0.2">
      <c r="E14405" s="95"/>
      <c r="F14405" s="95"/>
      <c r="G14405" s="95"/>
      <c r="H14405" s="95"/>
    </row>
    <row r="14406" spans="5:8" x14ac:dyDescent="0.2">
      <c r="E14406" s="95"/>
      <c r="F14406" s="95"/>
      <c r="G14406" s="95"/>
      <c r="H14406" s="95"/>
    </row>
    <row r="14407" spans="5:8" x14ac:dyDescent="0.2">
      <c r="E14407" s="95"/>
      <c r="F14407" s="95"/>
      <c r="G14407" s="95"/>
      <c r="H14407" s="95"/>
    </row>
    <row r="14408" spans="5:8" x14ac:dyDescent="0.2">
      <c r="E14408" s="95"/>
      <c r="F14408" s="95"/>
      <c r="G14408" s="95"/>
      <c r="H14408" s="95"/>
    </row>
    <row r="14409" spans="5:8" x14ac:dyDescent="0.2">
      <c r="E14409" s="95"/>
      <c r="F14409" s="95"/>
      <c r="G14409" s="95"/>
      <c r="H14409" s="95"/>
    </row>
    <row r="14410" spans="5:8" x14ac:dyDescent="0.2">
      <c r="E14410" s="95"/>
      <c r="F14410" s="95"/>
      <c r="G14410" s="95"/>
      <c r="H14410" s="95"/>
    </row>
    <row r="14411" spans="5:8" x14ac:dyDescent="0.2">
      <c r="E14411" s="95"/>
      <c r="F14411" s="95"/>
      <c r="G14411" s="95"/>
      <c r="H14411" s="95"/>
    </row>
    <row r="14412" spans="5:8" x14ac:dyDescent="0.2">
      <c r="E14412" s="95"/>
      <c r="F14412" s="95"/>
      <c r="G14412" s="95"/>
      <c r="H14412" s="95"/>
    </row>
    <row r="14413" spans="5:8" x14ac:dyDescent="0.2">
      <c r="E14413" s="95"/>
      <c r="F14413" s="95"/>
      <c r="G14413" s="95"/>
      <c r="H14413" s="95"/>
    </row>
    <row r="14414" spans="5:8" x14ac:dyDescent="0.2">
      <c r="E14414" s="95"/>
      <c r="F14414" s="95"/>
      <c r="G14414" s="95"/>
      <c r="H14414" s="95"/>
    </row>
    <row r="14415" spans="5:8" x14ac:dyDescent="0.2">
      <c r="E14415" s="95"/>
      <c r="F14415" s="95"/>
      <c r="G14415" s="95"/>
      <c r="H14415" s="95"/>
    </row>
    <row r="14416" spans="5:8" x14ac:dyDescent="0.2">
      <c r="E14416" s="95"/>
      <c r="F14416" s="95"/>
      <c r="G14416" s="95"/>
      <c r="H14416" s="95"/>
    </row>
    <row r="14417" spans="5:8" x14ac:dyDescent="0.2">
      <c r="E14417" s="95"/>
      <c r="F14417" s="95"/>
      <c r="G14417" s="95"/>
      <c r="H14417" s="95"/>
    </row>
    <row r="14418" spans="5:8" x14ac:dyDescent="0.2">
      <c r="E14418" s="95"/>
      <c r="F14418" s="95"/>
      <c r="G14418" s="95"/>
      <c r="H14418" s="95"/>
    </row>
    <row r="14419" spans="5:8" x14ac:dyDescent="0.2">
      <c r="E14419" s="95"/>
      <c r="F14419" s="95"/>
      <c r="G14419" s="95"/>
      <c r="H14419" s="95"/>
    </row>
    <row r="14420" spans="5:8" x14ac:dyDescent="0.2">
      <c r="E14420" s="95"/>
      <c r="F14420" s="95"/>
      <c r="G14420" s="95"/>
      <c r="H14420" s="95"/>
    </row>
    <row r="14421" spans="5:8" x14ac:dyDescent="0.2">
      <c r="E14421" s="95"/>
      <c r="F14421" s="95"/>
      <c r="G14421" s="95"/>
      <c r="H14421" s="95"/>
    </row>
    <row r="14422" spans="5:8" x14ac:dyDescent="0.2">
      <c r="E14422" s="95"/>
      <c r="F14422" s="95"/>
      <c r="G14422" s="95"/>
      <c r="H14422" s="95"/>
    </row>
    <row r="14423" spans="5:8" x14ac:dyDescent="0.2">
      <c r="E14423" s="95"/>
      <c r="F14423" s="95"/>
      <c r="G14423" s="95"/>
      <c r="H14423" s="95"/>
    </row>
    <row r="14424" spans="5:8" x14ac:dyDescent="0.2">
      <c r="E14424" s="95"/>
      <c r="F14424" s="95"/>
      <c r="G14424" s="95"/>
      <c r="H14424" s="95"/>
    </row>
    <row r="14425" spans="5:8" x14ac:dyDescent="0.2">
      <c r="E14425" s="95"/>
      <c r="F14425" s="95"/>
      <c r="G14425" s="95"/>
      <c r="H14425" s="95"/>
    </row>
    <row r="14426" spans="5:8" x14ac:dyDescent="0.2">
      <c r="E14426" s="95"/>
      <c r="F14426" s="95"/>
      <c r="G14426" s="95"/>
      <c r="H14426" s="95"/>
    </row>
    <row r="14427" spans="5:8" x14ac:dyDescent="0.2">
      <c r="E14427" s="95"/>
      <c r="F14427" s="95"/>
      <c r="G14427" s="95"/>
      <c r="H14427" s="95"/>
    </row>
    <row r="14428" spans="5:8" x14ac:dyDescent="0.2">
      <c r="E14428" s="95"/>
      <c r="F14428" s="95"/>
      <c r="G14428" s="95"/>
      <c r="H14428" s="95"/>
    </row>
    <row r="14429" spans="5:8" x14ac:dyDescent="0.2">
      <c r="E14429" s="95"/>
      <c r="F14429" s="95"/>
      <c r="G14429" s="95"/>
      <c r="H14429" s="95"/>
    </row>
    <row r="14430" spans="5:8" x14ac:dyDescent="0.2">
      <c r="E14430" s="95"/>
      <c r="F14430" s="95"/>
      <c r="G14430" s="95"/>
      <c r="H14430" s="95"/>
    </row>
    <row r="14431" spans="5:8" x14ac:dyDescent="0.2">
      <c r="E14431" s="95"/>
      <c r="F14431" s="95"/>
      <c r="G14431" s="95"/>
      <c r="H14431" s="95"/>
    </row>
    <row r="14432" spans="5:8" x14ac:dyDescent="0.2">
      <c r="E14432" s="95"/>
      <c r="F14432" s="95"/>
      <c r="G14432" s="95"/>
      <c r="H14432" s="95"/>
    </row>
    <row r="14433" spans="5:8" x14ac:dyDescent="0.2">
      <c r="E14433" s="95"/>
      <c r="F14433" s="95"/>
      <c r="G14433" s="95"/>
      <c r="H14433" s="95"/>
    </row>
    <row r="14434" spans="5:8" x14ac:dyDescent="0.2">
      <c r="E14434" s="95"/>
      <c r="F14434" s="95"/>
      <c r="G14434" s="95"/>
      <c r="H14434" s="95"/>
    </row>
    <row r="14435" spans="5:8" x14ac:dyDescent="0.2">
      <c r="E14435" s="95"/>
      <c r="F14435" s="95"/>
      <c r="G14435" s="95"/>
      <c r="H14435" s="95"/>
    </row>
    <row r="14436" spans="5:8" x14ac:dyDescent="0.2">
      <c r="E14436" s="95"/>
      <c r="F14436" s="95"/>
      <c r="G14436" s="95"/>
      <c r="H14436" s="95"/>
    </row>
    <row r="14437" spans="5:8" x14ac:dyDescent="0.2">
      <c r="E14437" s="95"/>
      <c r="F14437" s="95"/>
      <c r="G14437" s="95"/>
      <c r="H14437" s="95"/>
    </row>
    <row r="14438" spans="5:8" x14ac:dyDescent="0.2">
      <c r="E14438" s="95"/>
      <c r="F14438" s="95"/>
      <c r="G14438" s="95"/>
      <c r="H14438" s="95"/>
    </row>
    <row r="14439" spans="5:8" x14ac:dyDescent="0.2">
      <c r="E14439" s="95"/>
      <c r="F14439" s="95"/>
      <c r="G14439" s="95"/>
      <c r="H14439" s="95"/>
    </row>
    <row r="14440" spans="5:8" x14ac:dyDescent="0.2">
      <c r="E14440" s="95"/>
      <c r="F14440" s="95"/>
      <c r="G14440" s="95"/>
      <c r="H14440" s="95"/>
    </row>
    <row r="14441" spans="5:8" x14ac:dyDescent="0.2">
      <c r="E14441" s="95"/>
      <c r="F14441" s="95"/>
      <c r="G14441" s="95"/>
      <c r="H14441" s="95"/>
    </row>
    <row r="14442" spans="5:8" x14ac:dyDescent="0.2">
      <c r="E14442" s="95"/>
      <c r="F14442" s="95"/>
      <c r="G14442" s="95"/>
      <c r="H14442" s="95"/>
    </row>
    <row r="14443" spans="5:8" x14ac:dyDescent="0.2">
      <c r="E14443" s="95"/>
      <c r="F14443" s="95"/>
      <c r="G14443" s="95"/>
      <c r="H14443" s="95"/>
    </row>
    <row r="14444" spans="5:8" x14ac:dyDescent="0.2">
      <c r="E14444" s="95"/>
      <c r="F14444" s="95"/>
      <c r="G14444" s="95"/>
      <c r="H14444" s="95"/>
    </row>
    <row r="14445" spans="5:8" x14ac:dyDescent="0.2">
      <c r="E14445" s="95"/>
      <c r="F14445" s="95"/>
      <c r="G14445" s="95"/>
      <c r="H14445" s="95"/>
    </row>
    <row r="14446" spans="5:8" x14ac:dyDescent="0.2">
      <c r="E14446" s="95"/>
      <c r="F14446" s="95"/>
      <c r="G14446" s="95"/>
      <c r="H14446" s="95"/>
    </row>
    <row r="14447" spans="5:8" x14ac:dyDescent="0.2">
      <c r="E14447" s="95"/>
      <c r="F14447" s="95"/>
      <c r="G14447" s="95"/>
      <c r="H14447" s="95"/>
    </row>
    <row r="14448" spans="5:8" x14ac:dyDescent="0.2">
      <c r="E14448" s="95"/>
      <c r="F14448" s="95"/>
      <c r="G14448" s="95"/>
      <c r="H14448" s="95"/>
    </row>
    <row r="14449" spans="5:8" x14ac:dyDescent="0.2">
      <c r="E14449" s="95"/>
      <c r="F14449" s="95"/>
      <c r="G14449" s="95"/>
      <c r="H14449" s="95"/>
    </row>
    <row r="14450" spans="5:8" x14ac:dyDescent="0.2">
      <c r="E14450" s="95"/>
      <c r="F14450" s="95"/>
      <c r="G14450" s="95"/>
      <c r="H14450" s="95"/>
    </row>
    <row r="14451" spans="5:8" x14ac:dyDescent="0.2">
      <c r="E14451" s="95"/>
      <c r="F14451" s="95"/>
      <c r="G14451" s="95"/>
      <c r="H14451" s="95"/>
    </row>
    <row r="14452" spans="5:8" x14ac:dyDescent="0.2">
      <c r="E14452" s="95"/>
      <c r="F14452" s="95"/>
      <c r="G14452" s="95"/>
      <c r="H14452" s="95"/>
    </row>
    <row r="14453" spans="5:8" x14ac:dyDescent="0.2">
      <c r="E14453" s="95"/>
      <c r="F14453" s="95"/>
      <c r="G14453" s="95"/>
      <c r="H14453" s="95"/>
    </row>
    <row r="14454" spans="5:8" x14ac:dyDescent="0.2">
      <c r="E14454" s="95"/>
      <c r="F14454" s="95"/>
      <c r="G14454" s="95"/>
      <c r="H14454" s="95"/>
    </row>
    <row r="14455" spans="5:8" x14ac:dyDescent="0.2">
      <c r="E14455" s="95"/>
      <c r="F14455" s="95"/>
      <c r="G14455" s="95"/>
      <c r="H14455" s="95"/>
    </row>
    <row r="14456" spans="5:8" x14ac:dyDescent="0.2">
      <c r="E14456" s="95"/>
      <c r="F14456" s="95"/>
      <c r="G14456" s="95"/>
      <c r="H14456" s="95"/>
    </row>
    <row r="14457" spans="5:8" x14ac:dyDescent="0.2">
      <c r="E14457" s="95"/>
      <c r="F14457" s="95"/>
      <c r="G14457" s="95"/>
      <c r="H14457" s="95"/>
    </row>
    <row r="14458" spans="5:8" x14ac:dyDescent="0.2">
      <c r="E14458" s="95"/>
      <c r="F14458" s="95"/>
      <c r="G14458" s="95"/>
      <c r="H14458" s="95"/>
    </row>
    <row r="14459" spans="5:8" x14ac:dyDescent="0.2">
      <c r="E14459" s="95"/>
      <c r="F14459" s="95"/>
      <c r="G14459" s="95"/>
      <c r="H14459" s="95"/>
    </row>
    <row r="14460" spans="5:8" x14ac:dyDescent="0.2">
      <c r="E14460" s="95"/>
      <c r="F14460" s="95"/>
      <c r="G14460" s="95"/>
      <c r="H14460" s="95"/>
    </row>
    <row r="14461" spans="5:8" x14ac:dyDescent="0.2">
      <c r="E14461" s="95"/>
      <c r="F14461" s="95"/>
      <c r="G14461" s="95"/>
      <c r="H14461" s="95"/>
    </row>
    <row r="14462" spans="5:8" x14ac:dyDescent="0.2">
      <c r="E14462" s="95"/>
      <c r="F14462" s="95"/>
      <c r="G14462" s="95"/>
      <c r="H14462" s="95"/>
    </row>
    <row r="14463" spans="5:8" x14ac:dyDescent="0.2">
      <c r="E14463" s="95"/>
      <c r="F14463" s="95"/>
      <c r="G14463" s="95"/>
      <c r="H14463" s="95"/>
    </row>
    <row r="14464" spans="5:8" x14ac:dyDescent="0.2">
      <c r="E14464" s="95"/>
      <c r="F14464" s="95"/>
      <c r="G14464" s="95"/>
      <c r="H14464" s="95"/>
    </row>
    <row r="14465" spans="5:8" x14ac:dyDescent="0.2">
      <c r="E14465" s="95"/>
      <c r="F14465" s="95"/>
      <c r="G14465" s="95"/>
      <c r="H14465" s="95"/>
    </row>
    <row r="14466" spans="5:8" x14ac:dyDescent="0.2">
      <c r="E14466" s="95"/>
      <c r="F14466" s="95"/>
      <c r="G14466" s="95"/>
      <c r="H14466" s="95"/>
    </row>
    <row r="14467" spans="5:8" x14ac:dyDescent="0.2">
      <c r="E14467" s="95"/>
      <c r="F14467" s="95"/>
      <c r="G14467" s="95"/>
      <c r="H14467" s="95"/>
    </row>
    <row r="14468" spans="5:8" x14ac:dyDescent="0.2">
      <c r="E14468" s="95"/>
      <c r="F14468" s="95"/>
      <c r="G14468" s="95"/>
      <c r="H14468" s="95"/>
    </row>
    <row r="14469" spans="5:8" x14ac:dyDescent="0.2">
      <c r="E14469" s="95"/>
      <c r="F14469" s="95"/>
      <c r="G14469" s="95"/>
      <c r="H14469" s="95"/>
    </row>
    <row r="14470" spans="5:8" x14ac:dyDescent="0.2">
      <c r="E14470" s="95"/>
      <c r="F14470" s="95"/>
      <c r="G14470" s="95"/>
      <c r="H14470" s="95"/>
    </row>
    <row r="14471" spans="5:8" x14ac:dyDescent="0.2">
      <c r="E14471" s="95"/>
      <c r="F14471" s="95"/>
      <c r="G14471" s="95"/>
      <c r="H14471" s="95"/>
    </row>
    <row r="14472" spans="5:8" x14ac:dyDescent="0.2">
      <c r="E14472" s="95"/>
      <c r="F14472" s="95"/>
      <c r="G14472" s="95"/>
      <c r="H14472" s="95"/>
    </row>
    <row r="14473" spans="5:8" x14ac:dyDescent="0.2">
      <c r="E14473" s="95"/>
      <c r="F14473" s="95"/>
      <c r="G14473" s="95"/>
      <c r="H14473" s="95"/>
    </row>
    <row r="14474" spans="5:8" x14ac:dyDescent="0.2">
      <c r="E14474" s="95"/>
      <c r="F14474" s="95"/>
      <c r="G14474" s="95"/>
      <c r="H14474" s="95"/>
    </row>
    <row r="14475" spans="5:8" x14ac:dyDescent="0.2">
      <c r="E14475" s="95"/>
      <c r="F14475" s="95"/>
      <c r="G14475" s="95"/>
      <c r="H14475" s="95"/>
    </row>
    <row r="14476" spans="5:8" x14ac:dyDescent="0.2">
      <c r="E14476" s="95"/>
      <c r="F14476" s="95"/>
      <c r="G14476" s="95"/>
      <c r="H14476" s="95"/>
    </row>
    <row r="14477" spans="5:8" x14ac:dyDescent="0.2">
      <c r="E14477" s="95"/>
      <c r="F14477" s="95"/>
      <c r="G14477" s="95"/>
      <c r="H14477" s="95"/>
    </row>
    <row r="14478" spans="5:8" x14ac:dyDescent="0.2">
      <c r="E14478" s="95"/>
      <c r="F14478" s="95"/>
      <c r="G14478" s="95"/>
      <c r="H14478" s="95"/>
    </row>
    <row r="14479" spans="5:8" x14ac:dyDescent="0.2">
      <c r="E14479" s="95"/>
      <c r="F14479" s="95"/>
      <c r="G14479" s="95"/>
      <c r="H14479" s="95"/>
    </row>
    <row r="14480" spans="5:8" x14ac:dyDescent="0.2">
      <c r="E14480" s="95"/>
      <c r="F14480" s="95"/>
      <c r="G14480" s="95"/>
      <c r="H14480" s="95"/>
    </row>
    <row r="14481" spans="5:8" x14ac:dyDescent="0.2">
      <c r="E14481" s="95"/>
      <c r="F14481" s="95"/>
      <c r="G14481" s="95"/>
      <c r="H14481" s="95"/>
    </row>
    <row r="14482" spans="5:8" x14ac:dyDescent="0.2">
      <c r="E14482" s="95"/>
      <c r="F14482" s="95"/>
      <c r="G14482" s="95"/>
      <c r="H14482" s="95"/>
    </row>
    <row r="14483" spans="5:8" x14ac:dyDescent="0.2">
      <c r="E14483" s="95"/>
      <c r="F14483" s="95"/>
      <c r="G14483" s="95"/>
      <c r="H14483" s="95"/>
    </row>
    <row r="14484" spans="5:8" x14ac:dyDescent="0.2">
      <c r="E14484" s="95"/>
      <c r="F14484" s="95"/>
      <c r="G14484" s="95"/>
      <c r="H14484" s="95"/>
    </row>
    <row r="14485" spans="5:8" x14ac:dyDescent="0.2">
      <c r="E14485" s="95"/>
      <c r="F14485" s="95"/>
      <c r="G14485" s="95"/>
      <c r="H14485" s="95"/>
    </row>
    <row r="14486" spans="5:8" x14ac:dyDescent="0.2">
      <c r="E14486" s="95"/>
      <c r="F14486" s="95"/>
      <c r="G14486" s="95"/>
      <c r="H14486" s="95"/>
    </row>
    <row r="14487" spans="5:8" x14ac:dyDescent="0.2">
      <c r="E14487" s="95"/>
      <c r="F14487" s="95"/>
      <c r="G14487" s="95"/>
      <c r="H14487" s="95"/>
    </row>
    <row r="14488" spans="5:8" x14ac:dyDescent="0.2">
      <c r="E14488" s="95"/>
      <c r="F14488" s="95"/>
      <c r="G14488" s="95"/>
      <c r="H14488" s="95"/>
    </row>
    <row r="14489" spans="5:8" x14ac:dyDescent="0.2">
      <c r="E14489" s="95"/>
      <c r="F14489" s="95"/>
      <c r="G14489" s="95"/>
      <c r="H14489" s="95"/>
    </row>
    <row r="14490" spans="5:8" x14ac:dyDescent="0.2">
      <c r="E14490" s="95"/>
      <c r="F14490" s="95"/>
      <c r="G14490" s="95"/>
      <c r="H14490" s="95"/>
    </row>
    <row r="14491" spans="5:8" x14ac:dyDescent="0.2">
      <c r="E14491" s="95"/>
      <c r="F14491" s="95"/>
      <c r="G14491" s="95"/>
      <c r="H14491" s="95"/>
    </row>
    <row r="14492" spans="5:8" x14ac:dyDescent="0.2">
      <c r="E14492" s="95"/>
      <c r="F14492" s="95"/>
      <c r="G14492" s="95"/>
      <c r="H14492" s="95"/>
    </row>
    <row r="14493" spans="5:8" x14ac:dyDescent="0.2">
      <c r="E14493" s="95"/>
      <c r="F14493" s="95"/>
      <c r="G14493" s="95"/>
      <c r="H14493" s="95"/>
    </row>
    <row r="14494" spans="5:8" x14ac:dyDescent="0.2">
      <c r="E14494" s="95"/>
      <c r="F14494" s="95"/>
      <c r="G14494" s="95"/>
      <c r="H14494" s="95"/>
    </row>
    <row r="14495" spans="5:8" x14ac:dyDescent="0.2">
      <c r="E14495" s="95"/>
      <c r="F14495" s="95"/>
      <c r="G14495" s="95"/>
      <c r="H14495" s="95"/>
    </row>
    <row r="14496" spans="5:8" x14ac:dyDescent="0.2">
      <c r="E14496" s="95"/>
      <c r="F14496" s="95"/>
      <c r="G14496" s="95"/>
      <c r="H14496" s="95"/>
    </row>
    <row r="14497" spans="5:8" x14ac:dyDescent="0.2">
      <c r="E14497" s="95"/>
      <c r="F14497" s="95"/>
      <c r="G14497" s="95"/>
      <c r="H14497" s="95"/>
    </row>
    <row r="14498" spans="5:8" x14ac:dyDescent="0.2">
      <c r="E14498" s="95"/>
      <c r="F14498" s="95"/>
      <c r="G14498" s="95"/>
      <c r="H14498" s="95"/>
    </row>
    <row r="14499" spans="5:8" x14ac:dyDescent="0.2">
      <c r="E14499" s="95"/>
      <c r="F14499" s="95"/>
      <c r="G14499" s="95"/>
      <c r="H14499" s="95"/>
    </row>
    <row r="14500" spans="5:8" x14ac:dyDescent="0.2">
      <c r="E14500" s="95"/>
      <c r="F14500" s="95"/>
      <c r="G14500" s="95"/>
      <c r="H14500" s="95"/>
    </row>
    <row r="14501" spans="5:8" x14ac:dyDescent="0.2">
      <c r="E14501" s="95"/>
      <c r="F14501" s="95"/>
      <c r="G14501" s="95"/>
      <c r="H14501" s="95"/>
    </row>
    <row r="14502" spans="5:8" x14ac:dyDescent="0.2">
      <c r="E14502" s="95"/>
      <c r="F14502" s="95"/>
      <c r="G14502" s="95"/>
      <c r="H14502" s="95"/>
    </row>
    <row r="14503" spans="5:8" x14ac:dyDescent="0.2">
      <c r="E14503" s="95"/>
      <c r="F14503" s="95"/>
      <c r="G14503" s="95"/>
      <c r="H14503" s="95"/>
    </row>
    <row r="14504" spans="5:8" x14ac:dyDescent="0.2">
      <c r="E14504" s="95"/>
      <c r="F14504" s="95"/>
      <c r="G14504" s="95"/>
      <c r="H14504" s="95"/>
    </row>
    <row r="14505" spans="5:8" x14ac:dyDescent="0.2">
      <c r="E14505" s="95"/>
      <c r="F14505" s="95"/>
      <c r="G14505" s="95"/>
      <c r="H14505" s="95"/>
    </row>
    <row r="14506" spans="5:8" x14ac:dyDescent="0.2">
      <c r="E14506" s="95"/>
      <c r="F14506" s="95"/>
      <c r="G14506" s="95"/>
      <c r="H14506" s="95"/>
    </row>
    <row r="14507" spans="5:8" x14ac:dyDescent="0.2">
      <c r="E14507" s="95"/>
      <c r="F14507" s="95"/>
      <c r="G14507" s="95"/>
      <c r="H14507" s="95"/>
    </row>
    <row r="14508" spans="5:8" x14ac:dyDescent="0.2">
      <c r="E14508" s="95"/>
      <c r="F14508" s="95"/>
      <c r="G14508" s="95"/>
      <c r="H14508" s="95"/>
    </row>
    <row r="14509" spans="5:8" x14ac:dyDescent="0.2">
      <c r="E14509" s="95"/>
      <c r="F14509" s="95"/>
      <c r="G14509" s="95"/>
      <c r="H14509" s="95"/>
    </row>
    <row r="14510" spans="5:8" x14ac:dyDescent="0.2">
      <c r="E14510" s="95"/>
      <c r="F14510" s="95"/>
      <c r="G14510" s="95"/>
      <c r="H14510" s="95"/>
    </row>
    <row r="14511" spans="5:8" x14ac:dyDescent="0.2">
      <c r="E14511" s="95"/>
      <c r="F14511" s="95"/>
      <c r="G14511" s="95"/>
      <c r="H14511" s="95"/>
    </row>
    <row r="14512" spans="5:8" x14ac:dyDescent="0.2">
      <c r="E14512" s="95"/>
      <c r="F14512" s="95"/>
      <c r="G14512" s="95"/>
      <c r="H14512" s="95"/>
    </row>
    <row r="14513" spans="5:8" x14ac:dyDescent="0.2">
      <c r="E14513" s="95"/>
      <c r="F14513" s="95"/>
      <c r="G14513" s="95"/>
      <c r="H14513" s="95"/>
    </row>
    <row r="14514" spans="5:8" x14ac:dyDescent="0.2">
      <c r="E14514" s="95"/>
      <c r="F14514" s="95"/>
      <c r="G14514" s="95"/>
      <c r="H14514" s="95"/>
    </row>
    <row r="14515" spans="5:8" x14ac:dyDescent="0.2">
      <c r="E14515" s="95"/>
      <c r="F14515" s="95"/>
      <c r="G14515" s="95"/>
      <c r="H14515" s="95"/>
    </row>
    <row r="14516" spans="5:8" x14ac:dyDescent="0.2">
      <c r="E14516" s="95"/>
      <c r="F14516" s="95"/>
      <c r="G14516" s="95"/>
      <c r="H14516" s="95"/>
    </row>
    <row r="14517" spans="5:8" x14ac:dyDescent="0.2">
      <c r="E14517" s="95"/>
      <c r="F14517" s="95"/>
      <c r="G14517" s="95"/>
      <c r="H14517" s="95"/>
    </row>
    <row r="14518" spans="5:8" x14ac:dyDescent="0.2">
      <c r="E14518" s="95"/>
      <c r="F14518" s="95"/>
      <c r="G14518" s="95"/>
      <c r="H14518" s="95"/>
    </row>
    <row r="14519" spans="5:8" x14ac:dyDescent="0.2">
      <c r="E14519" s="95"/>
      <c r="F14519" s="95"/>
      <c r="G14519" s="95"/>
      <c r="H14519" s="95"/>
    </row>
    <row r="14520" spans="5:8" x14ac:dyDescent="0.2">
      <c r="E14520" s="95"/>
      <c r="F14520" s="95"/>
      <c r="G14520" s="95"/>
      <c r="H14520" s="95"/>
    </row>
    <row r="14521" spans="5:8" x14ac:dyDescent="0.2">
      <c r="E14521" s="95"/>
      <c r="F14521" s="95"/>
      <c r="G14521" s="95"/>
      <c r="H14521" s="95"/>
    </row>
    <row r="14522" spans="5:8" x14ac:dyDescent="0.2">
      <c r="E14522" s="95"/>
      <c r="F14522" s="95"/>
      <c r="G14522" s="95"/>
      <c r="H14522" s="95"/>
    </row>
    <row r="14523" spans="5:8" x14ac:dyDescent="0.2">
      <c r="E14523" s="95"/>
      <c r="F14523" s="95"/>
      <c r="G14523" s="95"/>
      <c r="H14523" s="95"/>
    </row>
    <row r="14524" spans="5:8" x14ac:dyDescent="0.2">
      <c r="E14524" s="95"/>
      <c r="F14524" s="95"/>
      <c r="G14524" s="95"/>
      <c r="H14524" s="95"/>
    </row>
    <row r="14525" spans="5:8" x14ac:dyDescent="0.2">
      <c r="E14525" s="95"/>
      <c r="F14525" s="95"/>
      <c r="G14525" s="95"/>
      <c r="H14525" s="95"/>
    </row>
    <row r="14526" spans="5:8" x14ac:dyDescent="0.2">
      <c r="E14526" s="95"/>
      <c r="F14526" s="95"/>
      <c r="G14526" s="95"/>
      <c r="H14526" s="95"/>
    </row>
    <row r="14527" spans="5:8" x14ac:dyDescent="0.2">
      <c r="E14527" s="95"/>
      <c r="F14527" s="95"/>
      <c r="G14527" s="95"/>
      <c r="H14527" s="95"/>
    </row>
    <row r="14528" spans="5:8" x14ac:dyDescent="0.2">
      <c r="E14528" s="95"/>
      <c r="F14528" s="95"/>
      <c r="G14528" s="95"/>
      <c r="H14528" s="95"/>
    </row>
    <row r="14529" spans="5:8" x14ac:dyDescent="0.2">
      <c r="E14529" s="95"/>
      <c r="F14529" s="95"/>
      <c r="G14529" s="95"/>
      <c r="H14529" s="95"/>
    </row>
    <row r="14530" spans="5:8" x14ac:dyDescent="0.2">
      <c r="E14530" s="95"/>
      <c r="F14530" s="95"/>
      <c r="G14530" s="95"/>
      <c r="H14530" s="95"/>
    </row>
    <row r="14531" spans="5:8" x14ac:dyDescent="0.2">
      <c r="E14531" s="95"/>
      <c r="F14531" s="95"/>
      <c r="G14531" s="95"/>
      <c r="H14531" s="95"/>
    </row>
    <row r="14532" spans="5:8" x14ac:dyDescent="0.2">
      <c r="E14532" s="95"/>
      <c r="F14532" s="95"/>
      <c r="G14532" s="95"/>
      <c r="H14532" s="95"/>
    </row>
    <row r="14533" spans="5:8" x14ac:dyDescent="0.2">
      <c r="E14533" s="95"/>
      <c r="F14533" s="95"/>
      <c r="G14533" s="95"/>
      <c r="H14533" s="95"/>
    </row>
    <row r="14534" spans="5:8" x14ac:dyDescent="0.2">
      <c r="E14534" s="95"/>
      <c r="F14534" s="95"/>
      <c r="G14534" s="95"/>
      <c r="H14534" s="95"/>
    </row>
    <row r="14535" spans="5:8" x14ac:dyDescent="0.2">
      <c r="E14535" s="95"/>
      <c r="F14535" s="95"/>
      <c r="G14535" s="95"/>
      <c r="H14535" s="95"/>
    </row>
    <row r="14536" spans="5:8" x14ac:dyDescent="0.2">
      <c r="E14536" s="95"/>
      <c r="F14536" s="95"/>
      <c r="G14536" s="95"/>
      <c r="H14536" s="95"/>
    </row>
    <row r="14537" spans="5:8" x14ac:dyDescent="0.2">
      <c r="E14537" s="95"/>
      <c r="F14537" s="95"/>
      <c r="G14537" s="95"/>
      <c r="H14537" s="95"/>
    </row>
    <row r="14538" spans="5:8" x14ac:dyDescent="0.2">
      <c r="E14538" s="95"/>
      <c r="F14538" s="95"/>
      <c r="G14538" s="95"/>
      <c r="H14538" s="95"/>
    </row>
    <row r="14539" spans="5:8" x14ac:dyDescent="0.2">
      <c r="E14539" s="95"/>
      <c r="F14539" s="95"/>
      <c r="G14539" s="95"/>
      <c r="H14539" s="95"/>
    </row>
    <row r="14540" spans="5:8" x14ac:dyDescent="0.2">
      <c r="E14540" s="95"/>
      <c r="F14540" s="95"/>
      <c r="G14540" s="95"/>
      <c r="H14540" s="95"/>
    </row>
    <row r="14541" spans="5:8" x14ac:dyDescent="0.2">
      <c r="E14541" s="95"/>
      <c r="F14541" s="95"/>
      <c r="G14541" s="95"/>
      <c r="H14541" s="95"/>
    </row>
    <row r="14542" spans="5:8" x14ac:dyDescent="0.2">
      <c r="E14542" s="95"/>
      <c r="F14542" s="95"/>
      <c r="G14542" s="95"/>
      <c r="H14542" s="95"/>
    </row>
    <row r="14543" spans="5:8" x14ac:dyDescent="0.2">
      <c r="E14543" s="95"/>
      <c r="F14543" s="95"/>
      <c r="G14543" s="95"/>
      <c r="H14543" s="95"/>
    </row>
    <row r="14544" spans="5:8" x14ac:dyDescent="0.2">
      <c r="E14544" s="95"/>
      <c r="F14544" s="95"/>
      <c r="G14544" s="95"/>
      <c r="H14544" s="95"/>
    </row>
    <row r="14545" spans="5:8" x14ac:dyDescent="0.2">
      <c r="E14545" s="95"/>
      <c r="F14545" s="95"/>
      <c r="G14545" s="95"/>
      <c r="H14545" s="95"/>
    </row>
    <row r="14546" spans="5:8" x14ac:dyDescent="0.2">
      <c r="E14546" s="95"/>
      <c r="F14546" s="95"/>
      <c r="G14546" s="95"/>
      <c r="H14546" s="95"/>
    </row>
    <row r="14547" spans="5:8" x14ac:dyDescent="0.2">
      <c r="E14547" s="95"/>
      <c r="F14547" s="95"/>
      <c r="G14547" s="95"/>
      <c r="H14547" s="95"/>
    </row>
    <row r="14548" spans="5:8" x14ac:dyDescent="0.2">
      <c r="E14548" s="95"/>
      <c r="F14548" s="95"/>
      <c r="G14548" s="95"/>
      <c r="H14548" s="95"/>
    </row>
    <row r="14549" spans="5:8" x14ac:dyDescent="0.2">
      <c r="E14549" s="95"/>
      <c r="F14549" s="95"/>
      <c r="G14549" s="95"/>
      <c r="H14549" s="95"/>
    </row>
    <row r="14550" spans="5:8" x14ac:dyDescent="0.2">
      <c r="E14550" s="95"/>
      <c r="F14550" s="95"/>
      <c r="G14550" s="95"/>
      <c r="H14550" s="95"/>
    </row>
    <row r="14551" spans="5:8" x14ac:dyDescent="0.2">
      <c r="E14551" s="95"/>
      <c r="F14551" s="95"/>
      <c r="G14551" s="95"/>
      <c r="H14551" s="95"/>
    </row>
    <row r="14552" spans="5:8" x14ac:dyDescent="0.2">
      <c r="E14552" s="95"/>
      <c r="F14552" s="95"/>
      <c r="G14552" s="95"/>
      <c r="H14552" s="95"/>
    </row>
    <row r="14553" spans="5:8" x14ac:dyDescent="0.2">
      <c r="E14553" s="95"/>
      <c r="F14553" s="95"/>
      <c r="G14553" s="95"/>
      <c r="H14553" s="95"/>
    </row>
    <row r="14554" spans="5:8" x14ac:dyDescent="0.2">
      <c r="E14554" s="95"/>
      <c r="F14554" s="95"/>
      <c r="G14554" s="95"/>
      <c r="H14554" s="95"/>
    </row>
    <row r="14555" spans="5:8" x14ac:dyDescent="0.2">
      <c r="E14555" s="95"/>
      <c r="F14555" s="95"/>
      <c r="G14555" s="95"/>
      <c r="H14555" s="95"/>
    </row>
    <row r="14556" spans="5:8" x14ac:dyDescent="0.2">
      <c r="E14556" s="95"/>
      <c r="F14556" s="95"/>
      <c r="G14556" s="95"/>
      <c r="H14556" s="95"/>
    </row>
    <row r="14557" spans="5:8" x14ac:dyDescent="0.2">
      <c r="E14557" s="95"/>
      <c r="F14557" s="95"/>
      <c r="G14557" s="95"/>
      <c r="H14557" s="95"/>
    </row>
    <row r="14558" spans="5:8" x14ac:dyDescent="0.2">
      <c r="E14558" s="95"/>
      <c r="F14558" s="95"/>
      <c r="G14558" s="95"/>
      <c r="H14558" s="95"/>
    </row>
    <row r="14559" spans="5:8" x14ac:dyDescent="0.2">
      <c r="E14559" s="95"/>
      <c r="F14559" s="95"/>
      <c r="G14559" s="95"/>
      <c r="H14559" s="95"/>
    </row>
    <row r="14560" spans="5:8" x14ac:dyDescent="0.2">
      <c r="E14560" s="95"/>
      <c r="F14560" s="95"/>
      <c r="G14560" s="95"/>
      <c r="H14560" s="95"/>
    </row>
    <row r="14561" spans="5:8" x14ac:dyDescent="0.2">
      <c r="E14561" s="95"/>
      <c r="F14561" s="95"/>
      <c r="G14561" s="95"/>
      <c r="H14561" s="95"/>
    </row>
    <row r="14562" spans="5:8" x14ac:dyDescent="0.2">
      <c r="E14562" s="95"/>
      <c r="F14562" s="95"/>
      <c r="G14562" s="95"/>
      <c r="H14562" s="95"/>
    </row>
    <row r="14563" spans="5:8" x14ac:dyDescent="0.2">
      <c r="E14563" s="95"/>
      <c r="F14563" s="95"/>
      <c r="G14563" s="95"/>
      <c r="H14563" s="95"/>
    </row>
    <row r="14564" spans="5:8" x14ac:dyDescent="0.2">
      <c r="E14564" s="95"/>
      <c r="F14564" s="95"/>
      <c r="G14564" s="95"/>
      <c r="H14564" s="95"/>
    </row>
    <row r="14565" spans="5:8" x14ac:dyDescent="0.2">
      <c r="E14565" s="95"/>
      <c r="F14565" s="95"/>
      <c r="G14565" s="95"/>
      <c r="H14565" s="95"/>
    </row>
    <row r="14566" spans="5:8" x14ac:dyDescent="0.2">
      <c r="E14566" s="95"/>
      <c r="F14566" s="95"/>
      <c r="G14566" s="95"/>
      <c r="H14566" s="95"/>
    </row>
    <row r="14567" spans="5:8" x14ac:dyDescent="0.2">
      <c r="E14567" s="95"/>
      <c r="F14567" s="95"/>
      <c r="G14567" s="95"/>
      <c r="H14567" s="95"/>
    </row>
    <row r="14568" spans="5:8" x14ac:dyDescent="0.2">
      <c r="E14568" s="95"/>
      <c r="F14568" s="95"/>
      <c r="G14568" s="95"/>
      <c r="H14568" s="95"/>
    </row>
    <row r="14569" spans="5:8" x14ac:dyDescent="0.2">
      <c r="E14569" s="95"/>
      <c r="F14569" s="95"/>
      <c r="G14569" s="95"/>
      <c r="H14569" s="95"/>
    </row>
    <row r="14570" spans="5:8" x14ac:dyDescent="0.2">
      <c r="E14570" s="95"/>
      <c r="F14570" s="95"/>
      <c r="G14570" s="95"/>
      <c r="H14570" s="95"/>
    </row>
    <row r="14571" spans="5:8" x14ac:dyDescent="0.2">
      <c r="E14571" s="95"/>
      <c r="F14571" s="95"/>
      <c r="G14571" s="95"/>
      <c r="H14571" s="95"/>
    </row>
    <row r="14572" spans="5:8" x14ac:dyDescent="0.2">
      <c r="E14572" s="95"/>
      <c r="F14572" s="95"/>
      <c r="G14572" s="95"/>
      <c r="H14572" s="95"/>
    </row>
    <row r="14573" spans="5:8" x14ac:dyDescent="0.2">
      <c r="E14573" s="95"/>
      <c r="F14573" s="95"/>
      <c r="G14573" s="95"/>
      <c r="H14573" s="95"/>
    </row>
    <row r="14574" spans="5:8" x14ac:dyDescent="0.2">
      <c r="E14574" s="95"/>
      <c r="F14574" s="95"/>
      <c r="G14574" s="95"/>
      <c r="H14574" s="95"/>
    </row>
    <row r="14575" spans="5:8" x14ac:dyDescent="0.2">
      <c r="E14575" s="95"/>
      <c r="F14575" s="95"/>
      <c r="G14575" s="95"/>
      <c r="H14575" s="95"/>
    </row>
    <row r="14576" spans="5:8" x14ac:dyDescent="0.2">
      <c r="E14576" s="95"/>
      <c r="F14576" s="95"/>
      <c r="G14576" s="95"/>
      <c r="H14576" s="95"/>
    </row>
    <row r="14577" spans="5:8" x14ac:dyDescent="0.2">
      <c r="E14577" s="95"/>
      <c r="F14577" s="95"/>
      <c r="G14577" s="95"/>
      <c r="H14577" s="95"/>
    </row>
    <row r="14578" spans="5:8" x14ac:dyDescent="0.2">
      <c r="E14578" s="95"/>
      <c r="F14578" s="95"/>
      <c r="G14578" s="95"/>
      <c r="H14578" s="95"/>
    </row>
    <row r="14579" spans="5:8" x14ac:dyDescent="0.2">
      <c r="E14579" s="95"/>
      <c r="F14579" s="95"/>
      <c r="G14579" s="95"/>
      <c r="H14579" s="95"/>
    </row>
    <row r="14580" spans="5:8" x14ac:dyDescent="0.2">
      <c r="E14580" s="95"/>
      <c r="F14580" s="95"/>
      <c r="G14580" s="95"/>
      <c r="H14580" s="95"/>
    </row>
    <row r="14581" spans="5:8" x14ac:dyDescent="0.2">
      <c r="E14581" s="95"/>
      <c r="F14581" s="95"/>
      <c r="G14581" s="95"/>
      <c r="H14581" s="95"/>
    </row>
    <row r="14582" spans="5:8" x14ac:dyDescent="0.2">
      <c r="E14582" s="95"/>
      <c r="F14582" s="95"/>
      <c r="G14582" s="95"/>
      <c r="H14582" s="95"/>
    </row>
    <row r="14583" spans="5:8" x14ac:dyDescent="0.2">
      <c r="E14583" s="95"/>
      <c r="F14583" s="95"/>
      <c r="G14583" s="95"/>
      <c r="H14583" s="95"/>
    </row>
    <row r="14584" spans="5:8" x14ac:dyDescent="0.2">
      <c r="E14584" s="95"/>
      <c r="F14584" s="95"/>
      <c r="G14584" s="95"/>
      <c r="H14584" s="95"/>
    </row>
    <row r="14585" spans="5:8" x14ac:dyDescent="0.2">
      <c r="E14585" s="95"/>
      <c r="F14585" s="95"/>
      <c r="G14585" s="95"/>
      <c r="H14585" s="95"/>
    </row>
    <row r="14586" spans="5:8" x14ac:dyDescent="0.2">
      <c r="E14586" s="95"/>
      <c r="F14586" s="95"/>
      <c r="G14586" s="95"/>
      <c r="H14586" s="95"/>
    </row>
    <row r="14587" spans="5:8" x14ac:dyDescent="0.2">
      <c r="E14587" s="95"/>
      <c r="F14587" s="95"/>
      <c r="G14587" s="95"/>
      <c r="H14587" s="95"/>
    </row>
    <row r="14588" spans="5:8" x14ac:dyDescent="0.2">
      <c r="E14588" s="95"/>
      <c r="F14588" s="95"/>
      <c r="G14588" s="95"/>
      <c r="H14588" s="95"/>
    </row>
    <row r="14589" spans="5:8" x14ac:dyDescent="0.2">
      <c r="E14589" s="95"/>
      <c r="F14589" s="95"/>
      <c r="G14589" s="95"/>
      <c r="H14589" s="95"/>
    </row>
    <row r="14590" spans="5:8" x14ac:dyDescent="0.2">
      <c r="E14590" s="95"/>
      <c r="F14590" s="95"/>
      <c r="G14590" s="95"/>
      <c r="H14590" s="95"/>
    </row>
    <row r="14591" spans="5:8" x14ac:dyDescent="0.2">
      <c r="E14591" s="95"/>
      <c r="F14591" s="95"/>
      <c r="G14591" s="95"/>
      <c r="H14591" s="95"/>
    </row>
    <row r="14592" spans="5:8" x14ac:dyDescent="0.2">
      <c r="E14592" s="95"/>
      <c r="F14592" s="95"/>
      <c r="G14592" s="95"/>
      <c r="H14592" s="95"/>
    </row>
    <row r="14593" spans="5:8" x14ac:dyDescent="0.2">
      <c r="E14593" s="95"/>
      <c r="F14593" s="95"/>
      <c r="G14593" s="95"/>
      <c r="H14593" s="95"/>
    </row>
    <row r="14594" spans="5:8" x14ac:dyDescent="0.2">
      <c r="E14594" s="95"/>
      <c r="F14594" s="95"/>
      <c r="G14594" s="95"/>
      <c r="H14594" s="95"/>
    </row>
    <row r="14595" spans="5:8" x14ac:dyDescent="0.2">
      <c r="E14595" s="95"/>
      <c r="F14595" s="95"/>
      <c r="G14595" s="95"/>
      <c r="H14595" s="95"/>
    </row>
    <row r="14596" spans="5:8" x14ac:dyDescent="0.2">
      <c r="E14596" s="95"/>
      <c r="F14596" s="95"/>
      <c r="G14596" s="95"/>
      <c r="H14596" s="95"/>
    </row>
    <row r="14597" spans="5:8" x14ac:dyDescent="0.2">
      <c r="E14597" s="95"/>
      <c r="F14597" s="95"/>
      <c r="G14597" s="95"/>
      <c r="H14597" s="95"/>
    </row>
    <row r="14598" spans="5:8" x14ac:dyDescent="0.2">
      <c r="E14598" s="95"/>
      <c r="F14598" s="95"/>
      <c r="G14598" s="95"/>
      <c r="H14598" s="95"/>
    </row>
    <row r="14599" spans="5:8" x14ac:dyDescent="0.2">
      <c r="E14599" s="95"/>
      <c r="F14599" s="95"/>
      <c r="G14599" s="95"/>
      <c r="H14599" s="95"/>
    </row>
    <row r="14600" spans="5:8" x14ac:dyDescent="0.2">
      <c r="E14600" s="95"/>
      <c r="F14600" s="95"/>
      <c r="G14600" s="95"/>
      <c r="H14600" s="95"/>
    </row>
    <row r="14601" spans="5:8" x14ac:dyDescent="0.2">
      <c r="E14601" s="95"/>
      <c r="F14601" s="95"/>
      <c r="G14601" s="95"/>
      <c r="H14601" s="95"/>
    </row>
    <row r="14602" spans="5:8" x14ac:dyDescent="0.2">
      <c r="E14602" s="95"/>
      <c r="F14602" s="95"/>
      <c r="G14602" s="95"/>
      <c r="H14602" s="95"/>
    </row>
    <row r="14603" spans="5:8" x14ac:dyDescent="0.2">
      <c r="E14603" s="95"/>
      <c r="F14603" s="95"/>
      <c r="G14603" s="95"/>
      <c r="H14603" s="95"/>
    </row>
    <row r="14604" spans="5:8" x14ac:dyDescent="0.2">
      <c r="E14604" s="95"/>
      <c r="F14604" s="95"/>
      <c r="G14604" s="95"/>
      <c r="H14604" s="95"/>
    </row>
    <row r="14605" spans="5:8" x14ac:dyDescent="0.2">
      <c r="E14605" s="95"/>
      <c r="F14605" s="95"/>
      <c r="G14605" s="95"/>
      <c r="H14605" s="95"/>
    </row>
    <row r="14606" spans="5:8" x14ac:dyDescent="0.2">
      <c r="E14606" s="95"/>
      <c r="F14606" s="95"/>
      <c r="G14606" s="95"/>
      <c r="H14606" s="95"/>
    </row>
    <row r="14607" spans="5:8" x14ac:dyDescent="0.2">
      <c r="E14607" s="95"/>
      <c r="F14607" s="95"/>
      <c r="G14607" s="95"/>
      <c r="H14607" s="95"/>
    </row>
    <row r="14608" spans="5:8" x14ac:dyDescent="0.2">
      <c r="E14608" s="95"/>
      <c r="F14608" s="95"/>
      <c r="G14608" s="95"/>
      <c r="H14608" s="95"/>
    </row>
    <row r="14609" spans="5:8" x14ac:dyDescent="0.2">
      <c r="E14609" s="95"/>
      <c r="F14609" s="95"/>
      <c r="G14609" s="95"/>
      <c r="H14609" s="95"/>
    </row>
    <row r="14610" spans="5:8" x14ac:dyDescent="0.2">
      <c r="E14610" s="95"/>
      <c r="F14610" s="95"/>
      <c r="G14610" s="95"/>
      <c r="H14610" s="95"/>
    </row>
    <row r="14611" spans="5:8" x14ac:dyDescent="0.2">
      <c r="E14611" s="95"/>
      <c r="F14611" s="95"/>
      <c r="G14611" s="95"/>
      <c r="H14611" s="95"/>
    </row>
    <row r="14612" spans="5:8" x14ac:dyDescent="0.2">
      <c r="E14612" s="95"/>
      <c r="F14612" s="95"/>
      <c r="G14612" s="95"/>
      <c r="H14612" s="95"/>
    </row>
    <row r="14613" spans="5:8" x14ac:dyDescent="0.2">
      <c r="E14613" s="95"/>
      <c r="F14613" s="95"/>
      <c r="G14613" s="95"/>
      <c r="H14613" s="95"/>
    </row>
    <row r="14614" spans="5:8" x14ac:dyDescent="0.2">
      <c r="E14614" s="95"/>
      <c r="F14614" s="95"/>
      <c r="G14614" s="95"/>
      <c r="H14614" s="95"/>
    </row>
    <row r="14615" spans="5:8" x14ac:dyDescent="0.2">
      <c r="E14615" s="95"/>
      <c r="F14615" s="95"/>
      <c r="G14615" s="95"/>
      <c r="H14615" s="95"/>
    </row>
    <row r="14616" spans="5:8" x14ac:dyDescent="0.2">
      <c r="E14616" s="95"/>
      <c r="F14616" s="95"/>
      <c r="G14616" s="95"/>
      <c r="H14616" s="95"/>
    </row>
    <row r="14617" spans="5:8" x14ac:dyDescent="0.2">
      <c r="E14617" s="95"/>
      <c r="F14617" s="95"/>
      <c r="G14617" s="95"/>
      <c r="H14617" s="95"/>
    </row>
    <row r="14618" spans="5:8" x14ac:dyDescent="0.2">
      <c r="E14618" s="95"/>
      <c r="F14618" s="95"/>
      <c r="G14618" s="95"/>
      <c r="H14618" s="95"/>
    </row>
    <row r="14619" spans="5:8" x14ac:dyDescent="0.2">
      <c r="E14619" s="95"/>
      <c r="F14619" s="95"/>
      <c r="G14619" s="95"/>
      <c r="H14619" s="95"/>
    </row>
    <row r="14620" spans="5:8" x14ac:dyDescent="0.2">
      <c r="E14620" s="95"/>
      <c r="F14620" s="95"/>
      <c r="G14620" s="95"/>
      <c r="H14620" s="95"/>
    </row>
    <row r="14621" spans="5:8" x14ac:dyDescent="0.2">
      <c r="E14621" s="95"/>
      <c r="F14621" s="95"/>
      <c r="G14621" s="95"/>
      <c r="H14621" s="95"/>
    </row>
    <row r="14622" spans="5:8" x14ac:dyDescent="0.2">
      <c r="E14622" s="95"/>
      <c r="F14622" s="95"/>
      <c r="G14622" s="95"/>
      <c r="H14622" s="95"/>
    </row>
    <row r="14623" spans="5:8" x14ac:dyDescent="0.2">
      <c r="E14623" s="95"/>
      <c r="F14623" s="95"/>
      <c r="G14623" s="95"/>
      <c r="H14623" s="95"/>
    </row>
    <row r="14624" spans="5:8" x14ac:dyDescent="0.2">
      <c r="E14624" s="95"/>
      <c r="F14624" s="95"/>
      <c r="G14624" s="95"/>
      <c r="H14624" s="95"/>
    </row>
    <row r="14625" spans="5:8" x14ac:dyDescent="0.2">
      <c r="E14625" s="95"/>
      <c r="F14625" s="95"/>
      <c r="G14625" s="95"/>
      <c r="H14625" s="95"/>
    </row>
    <row r="14626" spans="5:8" x14ac:dyDescent="0.2">
      <c r="E14626" s="95"/>
      <c r="F14626" s="95"/>
      <c r="G14626" s="95"/>
      <c r="H14626" s="95"/>
    </row>
    <row r="14627" spans="5:8" x14ac:dyDescent="0.2">
      <c r="E14627" s="95"/>
      <c r="F14627" s="95"/>
      <c r="G14627" s="95"/>
      <c r="H14627" s="95"/>
    </row>
    <row r="14628" spans="5:8" x14ac:dyDescent="0.2">
      <c r="E14628" s="95"/>
      <c r="F14628" s="95"/>
      <c r="G14628" s="95"/>
      <c r="H14628" s="95"/>
    </row>
    <row r="14629" spans="5:8" x14ac:dyDescent="0.2">
      <c r="E14629" s="95"/>
      <c r="F14629" s="95"/>
      <c r="G14629" s="95"/>
      <c r="H14629" s="95"/>
    </row>
    <row r="14630" spans="5:8" x14ac:dyDescent="0.2">
      <c r="E14630" s="95"/>
      <c r="F14630" s="95"/>
      <c r="G14630" s="95"/>
      <c r="H14630" s="95"/>
    </row>
    <row r="14631" spans="5:8" x14ac:dyDescent="0.2">
      <c r="E14631" s="95"/>
      <c r="F14631" s="95"/>
      <c r="G14631" s="95"/>
      <c r="H14631" s="95"/>
    </row>
    <row r="14632" spans="5:8" x14ac:dyDescent="0.2">
      <c r="E14632" s="95"/>
      <c r="F14632" s="95"/>
      <c r="G14632" s="95"/>
      <c r="H14632" s="95"/>
    </row>
    <row r="14633" spans="5:8" x14ac:dyDescent="0.2">
      <c r="E14633" s="95"/>
      <c r="F14633" s="95"/>
      <c r="G14633" s="95"/>
      <c r="H14633" s="95"/>
    </row>
    <row r="14634" spans="5:8" x14ac:dyDescent="0.2">
      <c r="E14634" s="95"/>
      <c r="F14634" s="95"/>
      <c r="G14634" s="95"/>
      <c r="H14634" s="95"/>
    </row>
    <row r="14635" spans="5:8" x14ac:dyDescent="0.2">
      <c r="E14635" s="95"/>
      <c r="F14635" s="95"/>
      <c r="G14635" s="95"/>
      <c r="H14635" s="95"/>
    </row>
    <row r="14636" spans="5:8" x14ac:dyDescent="0.2">
      <c r="E14636" s="95"/>
      <c r="F14636" s="95"/>
      <c r="G14636" s="95"/>
      <c r="H14636" s="95"/>
    </row>
    <row r="14637" spans="5:8" x14ac:dyDescent="0.2">
      <c r="E14637" s="95"/>
      <c r="F14637" s="95"/>
      <c r="G14637" s="95"/>
      <c r="H14637" s="95"/>
    </row>
    <row r="14638" spans="5:8" x14ac:dyDescent="0.2">
      <c r="E14638" s="95"/>
      <c r="F14638" s="95"/>
      <c r="G14638" s="95"/>
      <c r="H14638" s="95"/>
    </row>
    <row r="14639" spans="5:8" x14ac:dyDescent="0.2">
      <c r="E14639" s="95"/>
      <c r="F14639" s="95"/>
      <c r="G14639" s="95"/>
      <c r="H14639" s="95"/>
    </row>
    <row r="14640" spans="5:8" x14ac:dyDescent="0.2">
      <c r="E14640" s="95"/>
      <c r="F14640" s="95"/>
      <c r="G14640" s="95"/>
      <c r="H14640" s="95"/>
    </row>
    <row r="14641" spans="5:8" x14ac:dyDescent="0.2">
      <c r="E14641" s="95"/>
      <c r="F14641" s="95"/>
      <c r="G14641" s="95"/>
      <c r="H14641" s="95"/>
    </row>
    <row r="14642" spans="5:8" x14ac:dyDescent="0.2">
      <c r="E14642" s="95"/>
      <c r="F14642" s="95"/>
      <c r="G14642" s="95"/>
      <c r="H14642" s="95"/>
    </row>
    <row r="14643" spans="5:8" x14ac:dyDescent="0.2">
      <c r="E14643" s="95"/>
      <c r="F14643" s="95"/>
      <c r="G14643" s="95"/>
      <c r="H14643" s="95"/>
    </row>
    <row r="14644" spans="5:8" x14ac:dyDescent="0.2">
      <c r="E14644" s="95"/>
      <c r="F14644" s="95"/>
      <c r="G14644" s="95"/>
      <c r="H14644" s="95"/>
    </row>
    <row r="14645" spans="5:8" x14ac:dyDescent="0.2">
      <c r="E14645" s="95"/>
      <c r="F14645" s="95"/>
      <c r="G14645" s="95"/>
      <c r="H14645" s="95"/>
    </row>
    <row r="14646" spans="5:8" x14ac:dyDescent="0.2">
      <c r="E14646" s="95"/>
      <c r="F14646" s="95"/>
      <c r="G14646" s="95"/>
      <c r="H14646" s="95"/>
    </row>
    <row r="14647" spans="5:8" x14ac:dyDescent="0.2">
      <c r="E14647" s="95"/>
      <c r="F14647" s="95"/>
      <c r="G14647" s="95"/>
      <c r="H14647" s="95"/>
    </row>
    <row r="14648" spans="5:8" x14ac:dyDescent="0.2">
      <c r="E14648" s="95"/>
      <c r="F14648" s="95"/>
      <c r="G14648" s="95"/>
      <c r="H14648" s="95"/>
    </row>
    <row r="14649" spans="5:8" x14ac:dyDescent="0.2">
      <c r="E14649" s="95"/>
      <c r="F14649" s="95"/>
      <c r="G14649" s="95"/>
      <c r="H14649" s="95"/>
    </row>
    <row r="14650" spans="5:8" x14ac:dyDescent="0.2">
      <c r="E14650" s="95"/>
      <c r="F14650" s="95"/>
      <c r="G14650" s="95"/>
      <c r="H14650" s="95"/>
    </row>
    <row r="14651" spans="5:8" x14ac:dyDescent="0.2">
      <c r="E14651" s="95"/>
      <c r="F14651" s="95"/>
      <c r="G14651" s="95"/>
      <c r="H14651" s="95"/>
    </row>
    <row r="14652" spans="5:8" x14ac:dyDescent="0.2">
      <c r="E14652" s="95"/>
      <c r="F14652" s="95"/>
      <c r="G14652" s="95"/>
      <c r="H14652" s="95"/>
    </row>
    <row r="14653" spans="5:8" x14ac:dyDescent="0.2">
      <c r="E14653" s="95"/>
      <c r="F14653" s="95"/>
      <c r="G14653" s="95"/>
      <c r="H14653" s="95"/>
    </row>
    <row r="14654" spans="5:8" x14ac:dyDescent="0.2">
      <c r="E14654" s="95"/>
      <c r="F14654" s="95"/>
      <c r="G14654" s="95"/>
      <c r="H14654" s="95"/>
    </row>
    <row r="14655" spans="5:8" x14ac:dyDescent="0.2">
      <c r="E14655" s="95"/>
      <c r="F14655" s="95"/>
      <c r="G14655" s="95"/>
      <c r="H14655" s="95"/>
    </row>
    <row r="14656" spans="5:8" x14ac:dyDescent="0.2">
      <c r="E14656" s="95"/>
      <c r="F14656" s="95"/>
      <c r="G14656" s="95"/>
      <c r="H14656" s="95"/>
    </row>
    <row r="14657" spans="5:8" x14ac:dyDescent="0.2">
      <c r="E14657" s="95"/>
      <c r="F14657" s="95"/>
      <c r="G14657" s="95"/>
      <c r="H14657" s="95"/>
    </row>
    <row r="14658" spans="5:8" x14ac:dyDescent="0.2">
      <c r="E14658" s="95"/>
      <c r="F14658" s="95"/>
      <c r="G14658" s="95"/>
      <c r="H14658" s="95"/>
    </row>
    <row r="14659" spans="5:8" x14ac:dyDescent="0.2">
      <c r="E14659" s="95"/>
      <c r="F14659" s="95"/>
      <c r="G14659" s="95"/>
      <c r="H14659" s="95"/>
    </row>
    <row r="14660" spans="5:8" x14ac:dyDescent="0.2">
      <c r="E14660" s="95"/>
      <c r="F14660" s="95"/>
      <c r="G14660" s="95"/>
      <c r="H14660" s="95"/>
    </row>
    <row r="14661" spans="5:8" x14ac:dyDescent="0.2">
      <c r="E14661" s="95"/>
      <c r="F14661" s="95"/>
      <c r="G14661" s="95"/>
      <c r="H14661" s="95"/>
    </row>
    <row r="14662" spans="5:8" x14ac:dyDescent="0.2">
      <c r="E14662" s="95"/>
      <c r="F14662" s="95"/>
      <c r="G14662" s="95"/>
      <c r="H14662" s="95"/>
    </row>
    <row r="14663" spans="5:8" x14ac:dyDescent="0.2">
      <c r="E14663" s="95"/>
      <c r="F14663" s="95"/>
      <c r="G14663" s="95"/>
      <c r="H14663" s="95"/>
    </row>
    <row r="14664" spans="5:8" x14ac:dyDescent="0.2">
      <c r="E14664" s="95"/>
      <c r="F14664" s="95"/>
      <c r="G14664" s="95"/>
      <c r="H14664" s="95"/>
    </row>
    <row r="14665" spans="5:8" x14ac:dyDescent="0.2">
      <c r="E14665" s="95"/>
      <c r="F14665" s="95"/>
      <c r="G14665" s="95"/>
      <c r="H14665" s="95"/>
    </row>
    <row r="14666" spans="5:8" x14ac:dyDescent="0.2">
      <c r="E14666" s="95"/>
      <c r="F14666" s="95"/>
      <c r="G14666" s="95"/>
      <c r="H14666" s="95"/>
    </row>
    <row r="14667" spans="5:8" x14ac:dyDescent="0.2">
      <c r="E14667" s="95"/>
      <c r="F14667" s="95"/>
      <c r="G14667" s="95"/>
      <c r="H14667" s="95"/>
    </row>
    <row r="14668" spans="5:8" x14ac:dyDescent="0.2">
      <c r="E14668" s="95"/>
      <c r="F14668" s="95"/>
      <c r="G14668" s="95"/>
      <c r="H14668" s="95"/>
    </row>
    <row r="14669" spans="5:8" x14ac:dyDescent="0.2">
      <c r="E14669" s="95"/>
      <c r="F14669" s="95"/>
      <c r="G14669" s="95"/>
      <c r="H14669" s="95"/>
    </row>
    <row r="14670" spans="5:8" x14ac:dyDescent="0.2">
      <c r="E14670" s="95"/>
      <c r="F14670" s="95"/>
      <c r="G14670" s="95"/>
      <c r="H14670" s="95"/>
    </row>
    <row r="14671" spans="5:8" x14ac:dyDescent="0.2">
      <c r="E14671" s="95"/>
      <c r="F14671" s="95"/>
      <c r="G14671" s="95"/>
      <c r="H14671" s="95"/>
    </row>
    <row r="14672" spans="5:8" x14ac:dyDescent="0.2">
      <c r="E14672" s="95"/>
      <c r="F14672" s="95"/>
      <c r="G14672" s="95"/>
      <c r="H14672" s="95"/>
    </row>
    <row r="14673" spans="5:8" x14ac:dyDescent="0.2">
      <c r="E14673" s="95"/>
      <c r="F14673" s="95"/>
      <c r="G14673" s="95"/>
      <c r="H14673" s="95"/>
    </row>
    <row r="14674" spans="5:8" x14ac:dyDescent="0.2">
      <c r="E14674" s="95"/>
      <c r="F14674" s="95"/>
      <c r="G14674" s="95"/>
      <c r="H14674" s="95"/>
    </row>
    <row r="14675" spans="5:8" x14ac:dyDescent="0.2">
      <c r="E14675" s="95"/>
      <c r="F14675" s="95"/>
      <c r="G14675" s="95"/>
      <c r="H14675" s="95"/>
    </row>
    <row r="14676" spans="5:8" x14ac:dyDescent="0.2">
      <c r="E14676" s="95"/>
      <c r="F14676" s="95"/>
      <c r="G14676" s="95"/>
      <c r="H14676" s="95"/>
    </row>
    <row r="14677" spans="5:8" x14ac:dyDescent="0.2">
      <c r="E14677" s="95"/>
      <c r="F14677" s="95"/>
      <c r="G14677" s="95"/>
      <c r="H14677" s="95"/>
    </row>
    <row r="14678" spans="5:8" x14ac:dyDescent="0.2">
      <c r="E14678" s="95"/>
      <c r="F14678" s="95"/>
      <c r="G14678" s="95"/>
      <c r="H14678" s="95"/>
    </row>
    <row r="14679" spans="5:8" x14ac:dyDescent="0.2">
      <c r="E14679" s="95"/>
      <c r="F14679" s="95"/>
      <c r="G14679" s="95"/>
      <c r="H14679" s="95"/>
    </row>
    <row r="14680" spans="5:8" x14ac:dyDescent="0.2">
      <c r="E14680" s="95"/>
      <c r="F14680" s="95"/>
      <c r="G14680" s="95"/>
      <c r="H14680" s="95"/>
    </row>
    <row r="14681" spans="5:8" x14ac:dyDescent="0.2">
      <c r="E14681" s="95"/>
      <c r="F14681" s="95"/>
      <c r="G14681" s="95"/>
      <c r="H14681" s="95"/>
    </row>
    <row r="14682" spans="5:8" x14ac:dyDescent="0.2">
      <c r="E14682" s="95"/>
      <c r="F14682" s="95"/>
      <c r="G14682" s="95"/>
      <c r="H14682" s="95"/>
    </row>
    <row r="14683" spans="5:8" x14ac:dyDescent="0.2">
      <c r="E14683" s="95"/>
      <c r="F14683" s="95"/>
      <c r="G14683" s="95"/>
      <c r="H14683" s="95"/>
    </row>
    <row r="14684" spans="5:8" x14ac:dyDescent="0.2">
      <c r="E14684" s="95"/>
      <c r="F14684" s="95"/>
      <c r="G14684" s="95"/>
      <c r="H14684" s="95"/>
    </row>
    <row r="14685" spans="5:8" x14ac:dyDescent="0.2">
      <c r="E14685" s="95"/>
      <c r="F14685" s="95"/>
      <c r="G14685" s="95"/>
      <c r="H14685" s="95"/>
    </row>
    <row r="14686" spans="5:8" x14ac:dyDescent="0.2">
      <c r="E14686" s="95"/>
      <c r="F14686" s="95"/>
      <c r="G14686" s="95"/>
      <c r="H14686" s="95"/>
    </row>
    <row r="14687" spans="5:8" x14ac:dyDescent="0.2">
      <c r="E14687" s="95"/>
      <c r="F14687" s="95"/>
      <c r="G14687" s="95"/>
      <c r="H14687" s="95"/>
    </row>
    <row r="14688" spans="5:8" x14ac:dyDescent="0.2">
      <c r="E14688" s="95"/>
      <c r="F14688" s="95"/>
      <c r="G14688" s="95"/>
      <c r="H14688" s="95"/>
    </row>
    <row r="14689" spans="5:8" x14ac:dyDescent="0.2">
      <c r="E14689" s="95"/>
      <c r="F14689" s="95"/>
      <c r="G14689" s="95"/>
      <c r="H14689" s="95"/>
    </row>
    <row r="14690" spans="5:8" x14ac:dyDescent="0.2">
      <c r="E14690" s="95"/>
      <c r="F14690" s="95"/>
      <c r="G14690" s="95"/>
      <c r="H14690" s="95"/>
    </row>
    <row r="14691" spans="5:8" x14ac:dyDescent="0.2">
      <c r="E14691" s="95"/>
      <c r="F14691" s="95"/>
      <c r="G14691" s="95"/>
      <c r="H14691" s="95"/>
    </row>
    <row r="14692" spans="5:8" x14ac:dyDescent="0.2">
      <c r="E14692" s="95"/>
      <c r="F14692" s="95"/>
      <c r="G14692" s="95"/>
      <c r="H14692" s="95"/>
    </row>
    <row r="14693" spans="5:8" x14ac:dyDescent="0.2">
      <c r="E14693" s="95"/>
      <c r="F14693" s="95"/>
      <c r="G14693" s="95"/>
      <c r="H14693" s="95"/>
    </row>
    <row r="14694" spans="5:8" x14ac:dyDescent="0.2">
      <c r="E14694" s="95"/>
      <c r="F14694" s="95"/>
      <c r="G14694" s="95"/>
      <c r="H14694" s="95"/>
    </row>
    <row r="14695" spans="5:8" x14ac:dyDescent="0.2">
      <c r="E14695" s="95"/>
      <c r="F14695" s="95"/>
      <c r="G14695" s="95"/>
      <c r="H14695" s="95"/>
    </row>
    <row r="14696" spans="5:8" x14ac:dyDescent="0.2">
      <c r="E14696" s="95"/>
      <c r="F14696" s="95"/>
      <c r="G14696" s="95"/>
      <c r="H14696" s="95"/>
    </row>
    <row r="14697" spans="5:8" x14ac:dyDescent="0.2">
      <c r="E14697" s="95"/>
      <c r="F14697" s="95"/>
      <c r="G14697" s="95"/>
      <c r="H14697" s="95"/>
    </row>
    <row r="14698" spans="5:8" x14ac:dyDescent="0.2">
      <c r="E14698" s="95"/>
      <c r="F14698" s="95"/>
      <c r="G14698" s="95"/>
      <c r="H14698" s="95"/>
    </row>
    <row r="14699" spans="5:8" x14ac:dyDescent="0.2">
      <c r="E14699" s="95"/>
      <c r="F14699" s="95"/>
      <c r="G14699" s="95"/>
      <c r="H14699" s="95"/>
    </row>
    <row r="14700" spans="5:8" x14ac:dyDescent="0.2">
      <c r="E14700" s="95"/>
      <c r="F14700" s="95"/>
      <c r="G14700" s="95"/>
      <c r="H14700" s="95"/>
    </row>
    <row r="14701" spans="5:8" x14ac:dyDescent="0.2">
      <c r="E14701" s="95"/>
      <c r="F14701" s="95"/>
      <c r="G14701" s="95"/>
      <c r="H14701" s="95"/>
    </row>
    <row r="14702" spans="5:8" x14ac:dyDescent="0.2">
      <c r="E14702" s="95"/>
      <c r="F14702" s="95"/>
      <c r="G14702" s="95"/>
      <c r="H14702" s="95"/>
    </row>
    <row r="14703" spans="5:8" x14ac:dyDescent="0.2">
      <c r="E14703" s="95"/>
      <c r="F14703" s="95"/>
      <c r="G14703" s="95"/>
      <c r="H14703" s="95"/>
    </row>
    <row r="14704" spans="5:8" x14ac:dyDescent="0.2">
      <c r="E14704" s="95"/>
      <c r="F14704" s="95"/>
      <c r="G14704" s="95"/>
      <c r="H14704" s="95"/>
    </row>
    <row r="14705" spans="5:8" x14ac:dyDescent="0.2">
      <c r="E14705" s="95"/>
      <c r="F14705" s="95"/>
      <c r="G14705" s="95"/>
      <c r="H14705" s="95"/>
    </row>
    <row r="14706" spans="5:8" x14ac:dyDescent="0.2">
      <c r="E14706" s="95"/>
      <c r="F14706" s="95"/>
      <c r="G14706" s="95"/>
      <c r="H14706" s="95"/>
    </row>
    <row r="14707" spans="5:8" x14ac:dyDescent="0.2">
      <c r="E14707" s="95"/>
      <c r="F14707" s="95"/>
      <c r="G14707" s="95"/>
      <c r="H14707" s="95"/>
    </row>
    <row r="14708" spans="5:8" x14ac:dyDescent="0.2">
      <c r="E14708" s="95"/>
      <c r="F14708" s="95"/>
      <c r="G14708" s="95"/>
      <c r="H14708" s="95"/>
    </row>
    <row r="14709" spans="5:8" x14ac:dyDescent="0.2">
      <c r="E14709" s="95"/>
      <c r="F14709" s="95"/>
      <c r="G14709" s="95"/>
      <c r="H14709" s="95"/>
    </row>
    <row r="14710" spans="5:8" x14ac:dyDescent="0.2">
      <c r="E14710" s="95"/>
      <c r="F14710" s="95"/>
      <c r="G14710" s="95"/>
      <c r="H14710" s="95"/>
    </row>
    <row r="14711" spans="5:8" x14ac:dyDescent="0.2">
      <c r="E14711" s="95"/>
      <c r="F14711" s="95"/>
      <c r="G14711" s="95"/>
      <c r="H14711" s="95"/>
    </row>
    <row r="14712" spans="5:8" x14ac:dyDescent="0.2">
      <c r="E14712" s="95"/>
      <c r="F14712" s="95"/>
      <c r="G14712" s="95"/>
      <c r="H14712" s="95"/>
    </row>
    <row r="14713" spans="5:8" x14ac:dyDescent="0.2">
      <c r="E14713" s="95"/>
      <c r="F14713" s="95"/>
      <c r="G14713" s="95"/>
      <c r="H14713" s="95"/>
    </row>
    <row r="14714" spans="5:8" x14ac:dyDescent="0.2">
      <c r="E14714" s="95"/>
      <c r="F14714" s="95"/>
      <c r="G14714" s="95"/>
      <c r="H14714" s="95"/>
    </row>
    <row r="14715" spans="5:8" x14ac:dyDescent="0.2">
      <c r="E14715" s="95"/>
      <c r="F14715" s="95"/>
      <c r="G14715" s="95"/>
      <c r="H14715" s="95"/>
    </row>
    <row r="14716" spans="5:8" x14ac:dyDescent="0.2">
      <c r="E14716" s="95"/>
      <c r="F14716" s="95"/>
      <c r="G14716" s="95"/>
      <c r="H14716" s="95"/>
    </row>
    <row r="14717" spans="5:8" x14ac:dyDescent="0.2">
      <c r="E14717" s="95"/>
      <c r="F14717" s="95"/>
      <c r="G14717" s="95"/>
      <c r="H14717" s="95"/>
    </row>
    <row r="14718" spans="5:8" x14ac:dyDescent="0.2">
      <c r="E14718" s="95"/>
      <c r="F14718" s="95"/>
      <c r="G14718" s="95"/>
      <c r="H14718" s="95"/>
    </row>
    <row r="14719" spans="5:8" x14ac:dyDescent="0.2">
      <c r="E14719" s="95"/>
      <c r="F14719" s="95"/>
      <c r="G14719" s="95"/>
      <c r="H14719" s="95"/>
    </row>
    <row r="14720" spans="5:8" x14ac:dyDescent="0.2">
      <c r="E14720" s="95"/>
      <c r="F14720" s="95"/>
      <c r="G14720" s="95"/>
      <c r="H14720" s="95"/>
    </row>
    <row r="14721" spans="5:8" x14ac:dyDescent="0.2">
      <c r="E14721" s="95"/>
      <c r="F14721" s="95"/>
      <c r="G14721" s="95"/>
      <c r="H14721" s="95"/>
    </row>
    <row r="14722" spans="5:8" x14ac:dyDescent="0.2">
      <c r="E14722" s="95"/>
      <c r="F14722" s="95"/>
      <c r="G14722" s="95"/>
      <c r="H14722" s="95"/>
    </row>
    <row r="14723" spans="5:8" x14ac:dyDescent="0.2">
      <c r="E14723" s="95"/>
      <c r="F14723" s="95"/>
      <c r="G14723" s="95"/>
      <c r="H14723" s="95"/>
    </row>
    <row r="14724" spans="5:8" x14ac:dyDescent="0.2">
      <c r="E14724" s="95"/>
      <c r="F14724" s="95"/>
      <c r="G14724" s="95"/>
      <c r="H14724" s="95"/>
    </row>
    <row r="14725" spans="5:8" x14ac:dyDescent="0.2">
      <c r="E14725" s="95"/>
      <c r="F14725" s="95"/>
      <c r="G14725" s="95"/>
      <c r="H14725" s="95"/>
    </row>
    <row r="14726" spans="5:8" x14ac:dyDescent="0.2">
      <c r="E14726" s="95"/>
      <c r="F14726" s="95"/>
      <c r="G14726" s="95"/>
      <c r="H14726" s="95"/>
    </row>
    <row r="14727" spans="5:8" x14ac:dyDescent="0.2">
      <c r="E14727" s="95"/>
      <c r="F14727" s="95"/>
      <c r="G14727" s="95"/>
      <c r="H14727" s="95"/>
    </row>
    <row r="14728" spans="5:8" x14ac:dyDescent="0.2">
      <c r="E14728" s="95"/>
      <c r="F14728" s="95"/>
      <c r="G14728" s="95"/>
      <c r="H14728" s="95"/>
    </row>
    <row r="14729" spans="5:8" x14ac:dyDescent="0.2">
      <c r="E14729" s="95"/>
      <c r="F14729" s="95"/>
      <c r="G14729" s="95"/>
      <c r="H14729" s="95"/>
    </row>
    <row r="14730" spans="5:8" x14ac:dyDescent="0.2">
      <c r="E14730" s="95"/>
      <c r="F14730" s="95"/>
      <c r="G14730" s="95"/>
      <c r="H14730" s="95"/>
    </row>
    <row r="14731" spans="5:8" x14ac:dyDescent="0.2">
      <c r="E14731" s="95"/>
      <c r="F14731" s="95"/>
      <c r="G14731" s="95"/>
      <c r="H14731" s="95"/>
    </row>
    <row r="14732" spans="5:8" x14ac:dyDescent="0.2">
      <c r="E14732" s="95"/>
      <c r="F14732" s="95"/>
      <c r="G14732" s="95"/>
      <c r="H14732" s="95"/>
    </row>
    <row r="14733" spans="5:8" x14ac:dyDescent="0.2">
      <c r="E14733" s="95"/>
      <c r="F14733" s="95"/>
      <c r="G14733" s="95"/>
      <c r="H14733" s="95"/>
    </row>
    <row r="14734" spans="5:8" x14ac:dyDescent="0.2">
      <c r="E14734" s="95"/>
      <c r="F14734" s="95"/>
      <c r="G14734" s="95"/>
      <c r="H14734" s="95"/>
    </row>
    <row r="14735" spans="5:8" x14ac:dyDescent="0.2">
      <c r="E14735" s="95"/>
      <c r="F14735" s="95"/>
      <c r="G14735" s="95"/>
      <c r="H14735" s="95"/>
    </row>
    <row r="14736" spans="5:8" x14ac:dyDescent="0.2">
      <c r="E14736" s="95"/>
      <c r="F14736" s="95"/>
      <c r="G14736" s="95"/>
      <c r="H14736" s="95"/>
    </row>
    <row r="14737" spans="5:8" x14ac:dyDescent="0.2">
      <c r="E14737" s="95"/>
      <c r="F14737" s="95"/>
      <c r="G14737" s="95"/>
      <c r="H14737" s="95"/>
    </row>
    <row r="14738" spans="5:8" x14ac:dyDescent="0.2">
      <c r="E14738" s="95"/>
      <c r="F14738" s="95"/>
      <c r="G14738" s="95"/>
      <c r="H14738" s="95"/>
    </row>
    <row r="14739" spans="5:8" x14ac:dyDescent="0.2">
      <c r="E14739" s="95"/>
      <c r="F14739" s="95"/>
      <c r="G14739" s="95"/>
      <c r="H14739" s="95"/>
    </row>
    <row r="14740" spans="5:8" x14ac:dyDescent="0.2">
      <c r="E14740" s="95"/>
      <c r="F14740" s="95"/>
      <c r="G14740" s="95"/>
      <c r="H14740" s="95"/>
    </row>
    <row r="14741" spans="5:8" x14ac:dyDescent="0.2">
      <c r="E14741" s="95"/>
      <c r="F14741" s="95"/>
      <c r="G14741" s="95"/>
      <c r="H14741" s="95"/>
    </row>
    <row r="14742" spans="5:8" x14ac:dyDescent="0.2">
      <c r="E14742" s="95"/>
      <c r="F14742" s="95"/>
      <c r="G14742" s="95"/>
      <c r="H14742" s="95"/>
    </row>
    <row r="14743" spans="5:8" x14ac:dyDescent="0.2">
      <c r="E14743" s="95"/>
      <c r="F14743" s="95"/>
      <c r="G14743" s="95"/>
      <c r="H14743" s="95"/>
    </row>
    <row r="14744" spans="5:8" x14ac:dyDescent="0.2">
      <c r="E14744" s="95"/>
      <c r="F14744" s="95"/>
      <c r="G14744" s="95"/>
      <c r="H14744" s="95"/>
    </row>
    <row r="14745" spans="5:8" x14ac:dyDescent="0.2">
      <c r="E14745" s="95"/>
      <c r="F14745" s="95"/>
      <c r="G14745" s="95"/>
      <c r="H14745" s="95"/>
    </row>
    <row r="14746" spans="5:8" x14ac:dyDescent="0.2">
      <c r="E14746" s="95"/>
      <c r="F14746" s="95"/>
      <c r="G14746" s="95"/>
      <c r="H14746" s="95"/>
    </row>
    <row r="14747" spans="5:8" x14ac:dyDescent="0.2">
      <c r="E14747" s="95"/>
      <c r="F14747" s="95"/>
      <c r="G14747" s="95"/>
      <c r="H14747" s="95"/>
    </row>
    <row r="14748" spans="5:8" x14ac:dyDescent="0.2">
      <c r="E14748" s="95"/>
      <c r="F14748" s="95"/>
      <c r="G14748" s="95"/>
      <c r="H14748" s="95"/>
    </row>
    <row r="14749" spans="5:8" x14ac:dyDescent="0.2">
      <c r="E14749" s="95"/>
      <c r="F14749" s="95"/>
      <c r="G14749" s="95"/>
      <c r="H14749" s="95"/>
    </row>
    <row r="14750" spans="5:8" x14ac:dyDescent="0.2">
      <c r="E14750" s="95"/>
      <c r="F14750" s="95"/>
      <c r="G14750" s="95"/>
      <c r="H14750" s="95"/>
    </row>
    <row r="14751" spans="5:8" x14ac:dyDescent="0.2">
      <c r="E14751" s="95"/>
      <c r="F14751" s="95"/>
      <c r="G14751" s="95"/>
      <c r="H14751" s="95"/>
    </row>
    <row r="14752" spans="5:8" x14ac:dyDescent="0.2">
      <c r="E14752" s="95"/>
      <c r="F14752" s="95"/>
      <c r="G14752" s="95"/>
      <c r="H14752" s="95"/>
    </row>
    <row r="14753" spans="5:8" x14ac:dyDescent="0.2">
      <c r="E14753" s="95"/>
      <c r="F14753" s="95"/>
      <c r="G14753" s="95"/>
      <c r="H14753" s="95"/>
    </row>
    <row r="14754" spans="5:8" x14ac:dyDescent="0.2">
      <c r="E14754" s="95"/>
      <c r="F14754" s="95"/>
      <c r="G14754" s="95"/>
      <c r="H14754" s="95"/>
    </row>
    <row r="14755" spans="5:8" x14ac:dyDescent="0.2">
      <c r="E14755" s="95"/>
      <c r="F14755" s="95"/>
      <c r="G14755" s="95"/>
      <c r="H14755" s="95"/>
    </row>
    <row r="14756" spans="5:8" x14ac:dyDescent="0.2">
      <c r="E14756" s="95"/>
      <c r="F14756" s="95"/>
      <c r="G14756" s="95"/>
      <c r="H14756" s="95"/>
    </row>
    <row r="14757" spans="5:8" x14ac:dyDescent="0.2">
      <c r="E14757" s="95"/>
      <c r="F14757" s="95"/>
      <c r="G14757" s="95"/>
      <c r="H14757" s="95"/>
    </row>
    <row r="14758" spans="5:8" x14ac:dyDescent="0.2">
      <c r="E14758" s="95"/>
      <c r="F14758" s="95"/>
      <c r="G14758" s="95"/>
      <c r="H14758" s="95"/>
    </row>
    <row r="14759" spans="5:8" x14ac:dyDescent="0.2">
      <c r="E14759" s="95"/>
      <c r="F14759" s="95"/>
      <c r="G14759" s="95"/>
      <c r="H14759" s="95"/>
    </row>
    <row r="14760" spans="5:8" x14ac:dyDescent="0.2">
      <c r="E14760" s="95"/>
      <c r="F14760" s="95"/>
      <c r="G14760" s="95"/>
      <c r="H14760" s="95"/>
    </row>
    <row r="14761" spans="5:8" x14ac:dyDescent="0.2">
      <c r="E14761" s="95"/>
      <c r="F14761" s="95"/>
      <c r="G14761" s="95"/>
      <c r="H14761" s="95"/>
    </row>
    <row r="14762" spans="5:8" x14ac:dyDescent="0.2">
      <c r="E14762" s="95"/>
      <c r="F14762" s="95"/>
      <c r="G14762" s="95"/>
      <c r="H14762" s="95"/>
    </row>
    <row r="14763" spans="5:8" x14ac:dyDescent="0.2">
      <c r="E14763" s="95"/>
      <c r="F14763" s="95"/>
      <c r="G14763" s="95"/>
      <c r="H14763" s="95"/>
    </row>
    <row r="14764" spans="5:8" x14ac:dyDescent="0.2">
      <c r="E14764" s="95"/>
      <c r="F14764" s="95"/>
      <c r="G14764" s="95"/>
      <c r="H14764" s="95"/>
    </row>
    <row r="14765" spans="5:8" x14ac:dyDescent="0.2">
      <c r="E14765" s="95"/>
      <c r="F14765" s="95"/>
      <c r="G14765" s="95"/>
      <c r="H14765" s="95"/>
    </row>
    <row r="14766" spans="5:8" x14ac:dyDescent="0.2">
      <c r="E14766" s="95"/>
      <c r="F14766" s="95"/>
      <c r="G14766" s="95"/>
      <c r="H14766" s="95"/>
    </row>
    <row r="14767" spans="5:8" x14ac:dyDescent="0.2">
      <c r="E14767" s="95"/>
      <c r="F14767" s="95"/>
      <c r="G14767" s="95"/>
      <c r="H14767" s="95"/>
    </row>
    <row r="14768" spans="5:8" x14ac:dyDescent="0.2">
      <c r="E14768" s="95"/>
      <c r="F14768" s="95"/>
      <c r="G14768" s="95"/>
      <c r="H14768" s="95"/>
    </row>
    <row r="14769" spans="5:8" x14ac:dyDescent="0.2">
      <c r="E14769" s="95"/>
      <c r="F14769" s="95"/>
      <c r="G14769" s="95"/>
      <c r="H14769" s="95"/>
    </row>
    <row r="14770" spans="5:8" x14ac:dyDescent="0.2">
      <c r="E14770" s="95"/>
      <c r="F14770" s="95"/>
      <c r="G14770" s="95"/>
      <c r="H14770" s="95"/>
    </row>
    <row r="14771" spans="5:8" x14ac:dyDescent="0.2">
      <c r="E14771" s="95"/>
      <c r="F14771" s="95"/>
      <c r="G14771" s="95"/>
      <c r="H14771" s="95"/>
    </row>
    <row r="14772" spans="5:8" x14ac:dyDescent="0.2">
      <c r="E14772" s="95"/>
      <c r="F14772" s="95"/>
      <c r="G14772" s="95"/>
      <c r="H14772" s="95"/>
    </row>
    <row r="14773" spans="5:8" x14ac:dyDescent="0.2">
      <c r="E14773" s="95"/>
      <c r="F14773" s="95"/>
      <c r="G14773" s="95"/>
      <c r="H14773" s="95"/>
    </row>
    <row r="14774" spans="5:8" x14ac:dyDescent="0.2">
      <c r="E14774" s="95"/>
      <c r="F14774" s="95"/>
      <c r="G14774" s="95"/>
      <c r="H14774" s="95"/>
    </row>
    <row r="14775" spans="5:8" x14ac:dyDescent="0.2">
      <c r="E14775" s="95"/>
      <c r="F14775" s="95"/>
      <c r="G14775" s="95"/>
      <c r="H14775" s="95"/>
    </row>
    <row r="14776" spans="5:8" x14ac:dyDescent="0.2">
      <c r="E14776" s="95"/>
      <c r="F14776" s="95"/>
      <c r="G14776" s="95"/>
      <c r="H14776" s="95"/>
    </row>
    <row r="14777" spans="5:8" x14ac:dyDescent="0.2">
      <c r="E14777" s="95"/>
      <c r="F14777" s="95"/>
      <c r="G14777" s="95"/>
      <c r="H14777" s="95"/>
    </row>
    <row r="14778" spans="5:8" x14ac:dyDescent="0.2">
      <c r="E14778" s="95"/>
      <c r="F14778" s="95"/>
      <c r="G14778" s="95"/>
      <c r="H14778" s="95"/>
    </row>
    <row r="14779" spans="5:8" x14ac:dyDescent="0.2">
      <c r="E14779" s="95"/>
      <c r="F14779" s="95"/>
      <c r="G14779" s="95"/>
      <c r="H14779" s="95"/>
    </row>
    <row r="14780" spans="5:8" x14ac:dyDescent="0.2">
      <c r="E14780" s="95"/>
      <c r="F14780" s="95"/>
      <c r="G14780" s="95"/>
      <c r="H14780" s="95"/>
    </row>
    <row r="14781" spans="5:8" x14ac:dyDescent="0.2">
      <c r="E14781" s="95"/>
      <c r="F14781" s="95"/>
      <c r="G14781" s="95"/>
      <c r="H14781" s="95"/>
    </row>
    <row r="14782" spans="5:8" x14ac:dyDescent="0.2">
      <c r="E14782" s="95"/>
      <c r="F14782" s="95"/>
      <c r="G14782" s="95"/>
      <c r="H14782" s="95"/>
    </row>
    <row r="14783" spans="5:8" x14ac:dyDescent="0.2">
      <c r="E14783" s="95"/>
      <c r="F14783" s="95"/>
      <c r="G14783" s="95"/>
      <c r="H14783" s="95"/>
    </row>
    <row r="14784" spans="5:8" x14ac:dyDescent="0.2">
      <c r="E14784" s="95"/>
      <c r="F14784" s="95"/>
      <c r="G14784" s="95"/>
      <c r="H14784" s="95"/>
    </row>
    <row r="14785" spans="5:8" x14ac:dyDescent="0.2">
      <c r="E14785" s="95"/>
      <c r="F14785" s="95"/>
      <c r="G14785" s="95"/>
      <c r="H14785" s="95"/>
    </row>
    <row r="14786" spans="5:8" x14ac:dyDescent="0.2">
      <c r="E14786" s="95"/>
      <c r="F14786" s="95"/>
      <c r="G14786" s="95"/>
      <c r="H14786" s="95"/>
    </row>
    <row r="14787" spans="5:8" x14ac:dyDescent="0.2">
      <c r="E14787" s="95"/>
      <c r="F14787" s="95"/>
      <c r="G14787" s="95"/>
      <c r="H14787" s="95"/>
    </row>
    <row r="14788" spans="5:8" x14ac:dyDescent="0.2">
      <c r="E14788" s="95"/>
      <c r="F14788" s="95"/>
      <c r="G14788" s="95"/>
      <c r="H14788" s="95"/>
    </row>
    <row r="14789" spans="5:8" x14ac:dyDescent="0.2">
      <c r="E14789" s="95"/>
      <c r="F14789" s="95"/>
      <c r="G14789" s="95"/>
      <c r="H14789" s="95"/>
    </row>
    <row r="14790" spans="5:8" x14ac:dyDescent="0.2">
      <c r="E14790" s="95"/>
      <c r="F14790" s="95"/>
      <c r="G14790" s="95"/>
      <c r="H14790" s="95"/>
    </row>
    <row r="14791" spans="5:8" x14ac:dyDescent="0.2">
      <c r="E14791" s="95"/>
      <c r="F14791" s="95"/>
      <c r="G14791" s="95"/>
      <c r="H14791" s="95"/>
    </row>
    <row r="14792" spans="5:8" x14ac:dyDescent="0.2">
      <c r="E14792" s="95"/>
      <c r="F14792" s="95"/>
      <c r="G14792" s="95"/>
      <c r="H14792" s="95"/>
    </row>
    <row r="14793" spans="5:8" x14ac:dyDescent="0.2">
      <c r="E14793" s="95"/>
      <c r="F14793" s="95"/>
      <c r="G14793" s="95"/>
      <c r="H14793" s="95"/>
    </row>
    <row r="14794" spans="5:8" x14ac:dyDescent="0.2">
      <c r="E14794" s="95"/>
      <c r="F14794" s="95"/>
      <c r="G14794" s="95"/>
      <c r="H14794" s="95"/>
    </row>
    <row r="14795" spans="5:8" x14ac:dyDescent="0.2">
      <c r="E14795" s="95"/>
      <c r="F14795" s="95"/>
      <c r="G14795" s="95"/>
      <c r="H14795" s="95"/>
    </row>
    <row r="14796" spans="5:8" x14ac:dyDescent="0.2">
      <c r="E14796" s="95"/>
      <c r="F14796" s="95"/>
      <c r="G14796" s="95"/>
      <c r="H14796" s="95"/>
    </row>
    <row r="14797" spans="5:8" x14ac:dyDescent="0.2">
      <c r="E14797" s="95"/>
      <c r="F14797" s="95"/>
      <c r="G14797" s="95"/>
      <c r="H14797" s="95"/>
    </row>
    <row r="14798" spans="5:8" x14ac:dyDescent="0.2">
      <c r="E14798" s="95"/>
      <c r="F14798" s="95"/>
      <c r="G14798" s="95"/>
      <c r="H14798" s="95"/>
    </row>
    <row r="14799" spans="5:8" x14ac:dyDescent="0.2">
      <c r="E14799" s="95"/>
      <c r="F14799" s="95"/>
      <c r="G14799" s="95"/>
      <c r="H14799" s="95"/>
    </row>
    <row r="14800" spans="5:8" x14ac:dyDescent="0.2">
      <c r="E14800" s="95"/>
      <c r="F14800" s="95"/>
      <c r="G14800" s="95"/>
      <c r="H14800" s="95"/>
    </row>
    <row r="14801" spans="5:8" x14ac:dyDescent="0.2">
      <c r="E14801" s="95"/>
      <c r="F14801" s="95"/>
      <c r="G14801" s="95"/>
      <c r="H14801" s="95"/>
    </row>
    <row r="14802" spans="5:8" x14ac:dyDescent="0.2">
      <c r="E14802" s="95"/>
      <c r="F14802" s="95"/>
      <c r="G14802" s="95"/>
      <c r="H14802" s="95"/>
    </row>
    <row r="14803" spans="5:8" x14ac:dyDescent="0.2">
      <c r="E14803" s="95"/>
      <c r="F14803" s="95"/>
      <c r="G14803" s="95"/>
      <c r="H14803" s="95"/>
    </row>
    <row r="14804" spans="5:8" x14ac:dyDescent="0.2">
      <c r="E14804" s="95"/>
      <c r="F14804" s="95"/>
      <c r="G14804" s="95"/>
      <c r="H14804" s="95"/>
    </row>
    <row r="14805" spans="5:8" x14ac:dyDescent="0.2">
      <c r="E14805" s="95"/>
      <c r="F14805" s="95"/>
      <c r="G14805" s="95"/>
      <c r="H14805" s="95"/>
    </row>
    <row r="14806" spans="5:8" x14ac:dyDescent="0.2">
      <c r="E14806" s="95"/>
      <c r="F14806" s="95"/>
      <c r="G14806" s="95"/>
      <c r="H14806" s="95"/>
    </row>
    <row r="14807" spans="5:8" x14ac:dyDescent="0.2">
      <c r="E14807" s="95"/>
      <c r="F14807" s="95"/>
      <c r="G14807" s="95"/>
      <c r="H14807" s="95"/>
    </row>
    <row r="14808" spans="5:8" x14ac:dyDescent="0.2">
      <c r="E14808" s="95"/>
      <c r="F14808" s="95"/>
      <c r="G14808" s="95"/>
      <c r="H14808" s="95"/>
    </row>
    <row r="14809" spans="5:8" x14ac:dyDescent="0.2">
      <c r="E14809" s="95"/>
      <c r="F14809" s="95"/>
      <c r="G14809" s="95"/>
      <c r="H14809" s="95"/>
    </row>
    <row r="14810" spans="5:8" x14ac:dyDescent="0.2">
      <c r="E14810" s="95"/>
      <c r="F14810" s="95"/>
      <c r="G14810" s="95"/>
      <c r="H14810" s="95"/>
    </row>
    <row r="14811" spans="5:8" x14ac:dyDescent="0.2">
      <c r="E14811" s="95"/>
      <c r="F14811" s="95"/>
      <c r="G14811" s="95"/>
      <c r="H14811" s="95"/>
    </row>
    <row r="14812" spans="5:8" x14ac:dyDescent="0.2">
      <c r="E14812" s="95"/>
      <c r="F14812" s="95"/>
      <c r="G14812" s="95"/>
      <c r="H14812" s="95"/>
    </row>
    <row r="14813" spans="5:8" x14ac:dyDescent="0.2">
      <c r="E14813" s="95"/>
      <c r="F14813" s="95"/>
      <c r="G14813" s="95"/>
      <c r="H14813" s="95"/>
    </row>
    <row r="14814" spans="5:8" x14ac:dyDescent="0.2">
      <c r="E14814" s="95"/>
      <c r="F14814" s="95"/>
      <c r="G14814" s="95"/>
      <c r="H14814" s="95"/>
    </row>
    <row r="14815" spans="5:8" x14ac:dyDescent="0.2">
      <c r="E14815" s="95"/>
      <c r="F14815" s="95"/>
      <c r="G14815" s="95"/>
      <c r="H14815" s="95"/>
    </row>
    <row r="14816" spans="5:8" x14ac:dyDescent="0.2">
      <c r="E14816" s="95"/>
      <c r="F14816" s="95"/>
      <c r="G14816" s="95"/>
      <c r="H14816" s="95"/>
    </row>
    <row r="14817" spans="5:8" x14ac:dyDescent="0.2">
      <c r="E14817" s="95"/>
      <c r="F14817" s="95"/>
      <c r="G14817" s="95"/>
      <c r="H14817" s="95"/>
    </row>
    <row r="14818" spans="5:8" x14ac:dyDescent="0.2">
      <c r="E14818" s="95"/>
      <c r="F14818" s="95"/>
      <c r="G14818" s="95"/>
      <c r="H14818" s="95"/>
    </row>
    <row r="14819" spans="5:8" x14ac:dyDescent="0.2">
      <c r="E14819" s="95"/>
      <c r="F14819" s="95"/>
      <c r="G14819" s="95"/>
      <c r="H14819" s="95"/>
    </row>
    <row r="14820" spans="5:8" x14ac:dyDescent="0.2">
      <c r="E14820" s="95"/>
      <c r="F14820" s="95"/>
      <c r="G14820" s="95"/>
      <c r="H14820" s="95"/>
    </row>
    <row r="14821" spans="5:8" x14ac:dyDescent="0.2">
      <c r="E14821" s="95"/>
      <c r="F14821" s="95"/>
      <c r="G14821" s="95"/>
      <c r="H14821" s="95"/>
    </row>
    <row r="14822" spans="5:8" x14ac:dyDescent="0.2">
      <c r="E14822" s="95"/>
      <c r="F14822" s="95"/>
      <c r="G14822" s="95"/>
      <c r="H14822" s="95"/>
    </row>
    <row r="14823" spans="5:8" x14ac:dyDescent="0.2">
      <c r="E14823" s="95"/>
      <c r="F14823" s="95"/>
      <c r="G14823" s="95"/>
      <c r="H14823" s="95"/>
    </row>
    <row r="14824" spans="5:8" x14ac:dyDescent="0.2">
      <c r="E14824" s="95"/>
      <c r="F14824" s="95"/>
      <c r="G14824" s="95"/>
      <c r="H14824" s="95"/>
    </row>
    <row r="14825" spans="5:8" x14ac:dyDescent="0.2">
      <c r="E14825" s="95"/>
      <c r="F14825" s="95"/>
      <c r="G14825" s="95"/>
      <c r="H14825" s="95"/>
    </row>
    <row r="14826" spans="5:8" x14ac:dyDescent="0.2">
      <c r="E14826" s="95"/>
      <c r="F14826" s="95"/>
      <c r="G14826" s="95"/>
      <c r="H14826" s="95"/>
    </row>
    <row r="14827" spans="5:8" x14ac:dyDescent="0.2">
      <c r="E14827" s="95"/>
      <c r="F14827" s="95"/>
      <c r="G14827" s="95"/>
      <c r="H14827" s="95"/>
    </row>
    <row r="14828" spans="5:8" x14ac:dyDescent="0.2">
      <c r="E14828" s="95"/>
      <c r="F14828" s="95"/>
      <c r="G14828" s="95"/>
      <c r="H14828" s="95"/>
    </row>
    <row r="14829" spans="5:8" x14ac:dyDescent="0.2">
      <c r="E14829" s="95"/>
      <c r="F14829" s="95"/>
      <c r="G14829" s="95"/>
      <c r="H14829" s="95"/>
    </row>
    <row r="14830" spans="5:8" x14ac:dyDescent="0.2">
      <c r="E14830" s="95"/>
      <c r="F14830" s="95"/>
      <c r="G14830" s="95"/>
      <c r="H14830" s="95"/>
    </row>
    <row r="14831" spans="5:8" x14ac:dyDescent="0.2">
      <c r="E14831" s="95"/>
      <c r="F14831" s="95"/>
      <c r="G14831" s="95"/>
      <c r="H14831" s="95"/>
    </row>
    <row r="14832" spans="5:8" x14ac:dyDescent="0.2">
      <c r="E14832" s="95"/>
      <c r="F14832" s="95"/>
      <c r="G14832" s="95"/>
      <c r="H14832" s="95"/>
    </row>
    <row r="14833" spans="5:8" x14ac:dyDescent="0.2">
      <c r="E14833" s="95"/>
      <c r="F14833" s="95"/>
      <c r="G14833" s="95"/>
      <c r="H14833" s="95"/>
    </row>
    <row r="14834" spans="5:8" x14ac:dyDescent="0.2">
      <c r="E14834" s="95"/>
      <c r="F14834" s="95"/>
      <c r="G14834" s="95"/>
      <c r="H14834" s="95"/>
    </row>
    <row r="14835" spans="5:8" x14ac:dyDescent="0.2">
      <c r="E14835" s="95"/>
      <c r="F14835" s="95"/>
      <c r="G14835" s="95"/>
      <c r="H14835" s="95"/>
    </row>
    <row r="14836" spans="5:8" x14ac:dyDescent="0.2">
      <c r="E14836" s="95"/>
      <c r="F14836" s="95"/>
      <c r="G14836" s="95"/>
      <c r="H14836" s="95"/>
    </row>
    <row r="14837" spans="5:8" x14ac:dyDescent="0.2">
      <c r="E14837" s="95"/>
      <c r="F14837" s="95"/>
      <c r="G14837" s="95"/>
      <c r="H14837" s="95"/>
    </row>
    <row r="14838" spans="5:8" x14ac:dyDescent="0.2">
      <c r="E14838" s="95"/>
      <c r="F14838" s="95"/>
      <c r="G14838" s="95"/>
      <c r="H14838" s="95"/>
    </row>
    <row r="14839" spans="5:8" x14ac:dyDescent="0.2">
      <c r="E14839" s="95"/>
      <c r="F14839" s="95"/>
      <c r="G14839" s="95"/>
      <c r="H14839" s="95"/>
    </row>
    <row r="14840" spans="5:8" x14ac:dyDescent="0.2">
      <c r="E14840" s="95"/>
      <c r="F14840" s="95"/>
      <c r="G14840" s="95"/>
      <c r="H14840" s="95"/>
    </row>
    <row r="14841" spans="5:8" x14ac:dyDescent="0.2">
      <c r="E14841" s="95"/>
      <c r="F14841" s="95"/>
      <c r="G14841" s="95"/>
      <c r="H14841" s="95"/>
    </row>
    <row r="14842" spans="5:8" x14ac:dyDescent="0.2">
      <c r="E14842" s="95"/>
      <c r="F14842" s="95"/>
      <c r="G14842" s="95"/>
      <c r="H14842" s="95"/>
    </row>
    <row r="14843" spans="5:8" x14ac:dyDescent="0.2">
      <c r="E14843" s="95"/>
      <c r="F14843" s="95"/>
      <c r="G14843" s="95"/>
      <c r="H14843" s="95"/>
    </row>
    <row r="14844" spans="5:8" x14ac:dyDescent="0.2">
      <c r="E14844" s="95"/>
      <c r="F14844" s="95"/>
      <c r="G14844" s="95"/>
      <c r="H14844" s="95"/>
    </row>
    <row r="14845" spans="5:8" x14ac:dyDescent="0.2">
      <c r="E14845" s="95"/>
      <c r="F14845" s="95"/>
      <c r="G14845" s="95"/>
      <c r="H14845" s="95"/>
    </row>
    <row r="14846" spans="5:8" x14ac:dyDescent="0.2">
      <c r="E14846" s="95"/>
      <c r="F14846" s="95"/>
      <c r="G14846" s="95"/>
      <c r="H14846" s="95"/>
    </row>
    <row r="14847" spans="5:8" x14ac:dyDescent="0.2">
      <c r="E14847" s="95"/>
      <c r="F14847" s="95"/>
      <c r="G14847" s="95"/>
      <c r="H14847" s="95"/>
    </row>
    <row r="14848" spans="5:8" x14ac:dyDescent="0.2">
      <c r="E14848" s="95"/>
      <c r="F14848" s="95"/>
      <c r="G14848" s="95"/>
      <c r="H14848" s="95"/>
    </row>
    <row r="14849" spans="5:8" x14ac:dyDescent="0.2">
      <c r="E14849" s="95"/>
      <c r="F14849" s="95"/>
      <c r="G14849" s="95"/>
      <c r="H14849" s="95"/>
    </row>
    <row r="14850" spans="5:8" x14ac:dyDescent="0.2">
      <c r="E14850" s="95"/>
      <c r="F14850" s="95"/>
      <c r="G14850" s="95"/>
      <c r="H14850" s="95"/>
    </row>
    <row r="14851" spans="5:8" x14ac:dyDescent="0.2">
      <c r="E14851" s="95"/>
      <c r="F14851" s="95"/>
      <c r="G14851" s="95"/>
      <c r="H14851" s="95"/>
    </row>
    <row r="14852" spans="5:8" x14ac:dyDescent="0.2">
      <c r="E14852" s="95"/>
      <c r="F14852" s="95"/>
      <c r="G14852" s="95"/>
      <c r="H14852" s="95"/>
    </row>
    <row r="14853" spans="5:8" x14ac:dyDescent="0.2">
      <c r="E14853" s="95"/>
      <c r="F14853" s="95"/>
      <c r="G14853" s="95"/>
      <c r="H14853" s="95"/>
    </row>
    <row r="14854" spans="5:8" x14ac:dyDescent="0.2">
      <c r="E14854" s="95"/>
      <c r="F14854" s="95"/>
      <c r="G14854" s="95"/>
      <c r="H14854" s="95"/>
    </row>
    <row r="14855" spans="5:8" x14ac:dyDescent="0.2">
      <c r="E14855" s="95"/>
      <c r="F14855" s="95"/>
      <c r="G14855" s="95"/>
      <c r="H14855" s="95"/>
    </row>
    <row r="14856" spans="5:8" x14ac:dyDescent="0.2">
      <c r="E14856" s="95"/>
      <c r="F14856" s="95"/>
      <c r="G14856" s="95"/>
      <c r="H14856" s="95"/>
    </row>
    <row r="14857" spans="5:8" x14ac:dyDescent="0.2">
      <c r="E14857" s="95"/>
      <c r="F14857" s="95"/>
      <c r="G14857" s="95"/>
      <c r="H14857" s="95"/>
    </row>
    <row r="14858" spans="5:8" x14ac:dyDescent="0.2">
      <c r="E14858" s="95"/>
      <c r="F14858" s="95"/>
      <c r="G14858" s="95"/>
      <c r="H14858" s="95"/>
    </row>
    <row r="14859" spans="5:8" x14ac:dyDescent="0.2">
      <c r="E14859" s="95"/>
      <c r="F14859" s="95"/>
      <c r="G14859" s="95"/>
      <c r="H14859" s="95"/>
    </row>
    <row r="14860" spans="5:8" x14ac:dyDescent="0.2">
      <c r="E14860" s="95"/>
      <c r="F14860" s="95"/>
      <c r="G14860" s="95"/>
      <c r="H14860" s="95"/>
    </row>
    <row r="14861" spans="5:8" x14ac:dyDescent="0.2">
      <c r="E14861" s="95"/>
      <c r="F14861" s="95"/>
      <c r="G14861" s="95"/>
      <c r="H14861" s="95"/>
    </row>
    <row r="14862" spans="5:8" x14ac:dyDescent="0.2">
      <c r="E14862" s="95"/>
      <c r="F14862" s="95"/>
      <c r="G14862" s="95"/>
      <c r="H14862" s="95"/>
    </row>
    <row r="14863" spans="5:8" x14ac:dyDescent="0.2">
      <c r="E14863" s="95"/>
      <c r="F14863" s="95"/>
      <c r="G14863" s="95"/>
      <c r="H14863" s="95"/>
    </row>
    <row r="14864" spans="5:8" x14ac:dyDescent="0.2">
      <c r="E14864" s="95"/>
      <c r="F14864" s="95"/>
      <c r="G14864" s="95"/>
      <c r="H14864" s="95"/>
    </row>
    <row r="14865" spans="5:8" x14ac:dyDescent="0.2">
      <c r="E14865" s="95"/>
      <c r="F14865" s="95"/>
      <c r="G14865" s="95"/>
      <c r="H14865" s="95"/>
    </row>
    <row r="14866" spans="5:8" x14ac:dyDescent="0.2">
      <c r="E14866" s="95"/>
      <c r="F14866" s="95"/>
      <c r="G14866" s="95"/>
      <c r="H14866" s="95"/>
    </row>
    <row r="14867" spans="5:8" x14ac:dyDescent="0.2">
      <c r="E14867" s="95"/>
      <c r="F14867" s="95"/>
      <c r="G14867" s="95"/>
      <c r="H14867" s="95"/>
    </row>
    <row r="14868" spans="5:8" x14ac:dyDescent="0.2">
      <c r="E14868" s="95"/>
      <c r="F14868" s="95"/>
      <c r="G14868" s="95"/>
      <c r="H14868" s="95"/>
    </row>
    <row r="14869" spans="5:8" x14ac:dyDescent="0.2">
      <c r="E14869" s="95"/>
      <c r="F14869" s="95"/>
      <c r="G14869" s="95"/>
      <c r="H14869" s="95"/>
    </row>
    <row r="14870" spans="5:8" x14ac:dyDescent="0.2">
      <c r="E14870" s="95"/>
      <c r="F14870" s="95"/>
      <c r="G14870" s="95"/>
      <c r="H14870" s="95"/>
    </row>
    <row r="14871" spans="5:8" x14ac:dyDescent="0.2">
      <c r="E14871" s="95"/>
      <c r="F14871" s="95"/>
      <c r="G14871" s="95"/>
      <c r="H14871" s="95"/>
    </row>
    <row r="14872" spans="5:8" x14ac:dyDescent="0.2">
      <c r="E14872" s="95"/>
      <c r="F14872" s="95"/>
      <c r="G14872" s="95"/>
      <c r="H14872" s="95"/>
    </row>
    <row r="14873" spans="5:8" x14ac:dyDescent="0.2">
      <c r="E14873" s="95"/>
      <c r="F14873" s="95"/>
      <c r="G14873" s="95"/>
      <c r="H14873" s="95"/>
    </row>
    <row r="14874" spans="5:8" x14ac:dyDescent="0.2">
      <c r="E14874" s="95"/>
      <c r="F14874" s="95"/>
      <c r="G14874" s="95"/>
      <c r="H14874" s="95"/>
    </row>
    <row r="14875" spans="5:8" x14ac:dyDescent="0.2">
      <c r="E14875" s="95"/>
      <c r="F14875" s="95"/>
      <c r="G14875" s="95"/>
      <c r="H14875" s="95"/>
    </row>
    <row r="14876" spans="5:8" x14ac:dyDescent="0.2">
      <c r="E14876" s="95"/>
      <c r="F14876" s="95"/>
      <c r="G14876" s="95"/>
      <c r="H14876" s="95"/>
    </row>
    <row r="14877" spans="5:8" x14ac:dyDescent="0.2">
      <c r="E14877" s="95"/>
      <c r="F14877" s="95"/>
      <c r="G14877" s="95"/>
      <c r="H14877" s="95"/>
    </row>
    <row r="14878" spans="5:8" x14ac:dyDescent="0.2">
      <c r="E14878" s="95"/>
      <c r="F14878" s="95"/>
      <c r="G14878" s="95"/>
      <c r="H14878" s="95"/>
    </row>
    <row r="14879" spans="5:8" x14ac:dyDescent="0.2">
      <c r="E14879" s="95"/>
      <c r="F14879" s="95"/>
      <c r="G14879" s="95"/>
      <c r="H14879" s="95"/>
    </row>
    <row r="14880" spans="5:8" x14ac:dyDescent="0.2">
      <c r="E14880" s="95"/>
      <c r="F14880" s="95"/>
      <c r="G14880" s="95"/>
      <c r="H14880" s="95"/>
    </row>
    <row r="14881" spans="5:8" x14ac:dyDescent="0.2">
      <c r="E14881" s="95"/>
      <c r="F14881" s="95"/>
      <c r="G14881" s="95"/>
      <c r="H14881" s="95"/>
    </row>
    <row r="14882" spans="5:8" x14ac:dyDescent="0.2">
      <c r="E14882" s="95"/>
      <c r="F14882" s="95"/>
      <c r="G14882" s="95"/>
      <c r="H14882" s="95"/>
    </row>
    <row r="14883" spans="5:8" x14ac:dyDescent="0.2">
      <c r="E14883" s="95"/>
      <c r="F14883" s="95"/>
      <c r="G14883" s="95"/>
      <c r="H14883" s="95"/>
    </row>
    <row r="14884" spans="5:8" x14ac:dyDescent="0.2">
      <c r="E14884" s="95"/>
      <c r="F14884" s="95"/>
      <c r="G14884" s="95"/>
      <c r="H14884" s="95"/>
    </row>
    <row r="14885" spans="5:8" x14ac:dyDescent="0.2">
      <c r="E14885" s="95"/>
      <c r="F14885" s="95"/>
      <c r="G14885" s="95"/>
      <c r="H14885" s="95"/>
    </row>
    <row r="14886" spans="5:8" x14ac:dyDescent="0.2">
      <c r="E14886" s="95"/>
      <c r="F14886" s="95"/>
      <c r="G14886" s="95"/>
      <c r="H14886" s="95"/>
    </row>
    <row r="14887" spans="5:8" x14ac:dyDescent="0.2">
      <c r="E14887" s="95"/>
      <c r="F14887" s="95"/>
      <c r="G14887" s="95"/>
      <c r="H14887" s="95"/>
    </row>
    <row r="14888" spans="5:8" x14ac:dyDescent="0.2">
      <c r="E14888" s="95"/>
      <c r="F14888" s="95"/>
      <c r="G14888" s="95"/>
      <c r="H14888" s="95"/>
    </row>
    <row r="14889" spans="5:8" x14ac:dyDescent="0.2">
      <c r="E14889" s="95"/>
      <c r="F14889" s="95"/>
      <c r="G14889" s="95"/>
      <c r="H14889" s="95"/>
    </row>
    <row r="14890" spans="5:8" x14ac:dyDescent="0.2">
      <c r="E14890" s="95"/>
      <c r="F14890" s="95"/>
      <c r="G14890" s="95"/>
      <c r="H14890" s="95"/>
    </row>
    <row r="14891" spans="5:8" x14ac:dyDescent="0.2">
      <c r="E14891" s="95"/>
      <c r="F14891" s="95"/>
      <c r="G14891" s="95"/>
      <c r="H14891" s="95"/>
    </row>
    <row r="14892" spans="5:8" x14ac:dyDescent="0.2">
      <c r="E14892" s="95"/>
      <c r="F14892" s="95"/>
      <c r="G14892" s="95"/>
      <c r="H14892" s="95"/>
    </row>
    <row r="14893" spans="5:8" x14ac:dyDescent="0.2">
      <c r="E14893" s="95"/>
      <c r="F14893" s="95"/>
      <c r="G14893" s="95"/>
      <c r="H14893" s="95"/>
    </row>
    <row r="14894" spans="5:8" x14ac:dyDescent="0.2">
      <c r="E14894" s="95"/>
      <c r="F14894" s="95"/>
      <c r="G14894" s="95"/>
      <c r="H14894" s="95"/>
    </row>
    <row r="14895" spans="5:8" x14ac:dyDescent="0.2">
      <c r="E14895" s="95"/>
      <c r="F14895" s="95"/>
      <c r="G14895" s="95"/>
      <c r="H14895" s="95"/>
    </row>
    <row r="14896" spans="5:8" x14ac:dyDescent="0.2">
      <c r="E14896" s="95"/>
      <c r="F14896" s="95"/>
      <c r="G14896" s="95"/>
      <c r="H14896" s="95"/>
    </row>
    <row r="14897" spans="5:8" x14ac:dyDescent="0.2">
      <c r="E14897" s="95"/>
      <c r="F14897" s="95"/>
      <c r="G14897" s="95"/>
      <c r="H14897" s="95"/>
    </row>
    <row r="14898" spans="5:8" x14ac:dyDescent="0.2">
      <c r="E14898" s="95"/>
      <c r="F14898" s="95"/>
      <c r="G14898" s="95"/>
      <c r="H14898" s="95"/>
    </row>
    <row r="14899" spans="5:8" x14ac:dyDescent="0.2">
      <c r="E14899" s="95"/>
      <c r="F14899" s="95"/>
      <c r="G14899" s="95"/>
      <c r="H14899" s="95"/>
    </row>
    <row r="14900" spans="5:8" x14ac:dyDescent="0.2">
      <c r="E14900" s="95"/>
      <c r="F14900" s="95"/>
      <c r="G14900" s="95"/>
      <c r="H14900" s="95"/>
    </row>
    <row r="14901" spans="5:8" x14ac:dyDescent="0.2">
      <c r="E14901" s="95"/>
      <c r="F14901" s="95"/>
      <c r="G14901" s="95"/>
      <c r="H14901" s="95"/>
    </row>
    <row r="14902" spans="5:8" x14ac:dyDescent="0.2">
      <c r="E14902" s="95"/>
      <c r="F14902" s="95"/>
      <c r="G14902" s="95"/>
      <c r="H14902" s="95"/>
    </row>
    <row r="14903" spans="5:8" x14ac:dyDescent="0.2">
      <c r="E14903" s="95"/>
      <c r="F14903" s="95"/>
      <c r="G14903" s="95"/>
      <c r="H14903" s="95"/>
    </row>
    <row r="14904" spans="5:8" x14ac:dyDescent="0.2">
      <c r="E14904" s="95"/>
      <c r="F14904" s="95"/>
      <c r="G14904" s="95"/>
      <c r="H14904" s="95"/>
    </row>
    <row r="14905" spans="5:8" x14ac:dyDescent="0.2">
      <c r="E14905" s="95"/>
      <c r="F14905" s="95"/>
      <c r="G14905" s="95"/>
      <c r="H14905" s="95"/>
    </row>
    <row r="14906" spans="5:8" x14ac:dyDescent="0.2">
      <c r="E14906" s="95"/>
      <c r="F14906" s="95"/>
      <c r="G14906" s="95"/>
      <c r="H14906" s="95"/>
    </row>
    <row r="14907" spans="5:8" x14ac:dyDescent="0.2">
      <c r="E14907" s="95"/>
      <c r="F14907" s="95"/>
      <c r="G14907" s="95"/>
      <c r="H14907" s="95"/>
    </row>
    <row r="14908" spans="5:8" x14ac:dyDescent="0.2">
      <c r="E14908" s="95"/>
      <c r="F14908" s="95"/>
      <c r="G14908" s="95"/>
      <c r="H14908" s="95"/>
    </row>
    <row r="14909" spans="5:8" x14ac:dyDescent="0.2">
      <c r="E14909" s="95"/>
      <c r="F14909" s="95"/>
      <c r="G14909" s="95"/>
      <c r="H14909" s="95"/>
    </row>
    <row r="14910" spans="5:8" x14ac:dyDescent="0.2">
      <c r="E14910" s="95"/>
      <c r="F14910" s="95"/>
      <c r="G14910" s="95"/>
      <c r="H14910" s="95"/>
    </row>
    <row r="14911" spans="5:8" x14ac:dyDescent="0.2">
      <c r="E14911" s="95"/>
      <c r="F14911" s="95"/>
      <c r="G14911" s="95"/>
      <c r="H14911" s="95"/>
    </row>
    <row r="14912" spans="5:8" x14ac:dyDescent="0.2">
      <c r="E14912" s="95"/>
      <c r="F14912" s="95"/>
      <c r="G14912" s="95"/>
      <c r="H14912" s="95"/>
    </row>
    <row r="14913" spans="5:8" x14ac:dyDescent="0.2">
      <c r="E14913" s="95"/>
      <c r="F14913" s="95"/>
      <c r="G14913" s="95"/>
      <c r="H14913" s="95"/>
    </row>
    <row r="14914" spans="5:8" x14ac:dyDescent="0.2">
      <c r="E14914" s="95"/>
      <c r="F14914" s="95"/>
      <c r="G14914" s="95"/>
      <c r="H14914" s="95"/>
    </row>
    <row r="14915" spans="5:8" x14ac:dyDescent="0.2">
      <c r="E14915" s="95"/>
      <c r="F14915" s="95"/>
      <c r="G14915" s="95"/>
      <c r="H14915" s="95"/>
    </row>
    <row r="14916" spans="5:8" x14ac:dyDescent="0.2">
      <c r="E14916" s="95"/>
      <c r="F14916" s="95"/>
      <c r="G14916" s="95"/>
      <c r="H14916" s="95"/>
    </row>
    <row r="14917" spans="5:8" x14ac:dyDescent="0.2">
      <c r="E14917" s="95"/>
      <c r="F14917" s="95"/>
      <c r="G14917" s="95"/>
      <c r="H14917" s="95"/>
    </row>
    <row r="14918" spans="5:8" x14ac:dyDescent="0.2">
      <c r="E14918" s="95"/>
      <c r="F14918" s="95"/>
      <c r="G14918" s="95"/>
      <c r="H14918" s="95"/>
    </row>
    <row r="14919" spans="5:8" x14ac:dyDescent="0.2">
      <c r="E14919" s="95"/>
      <c r="F14919" s="95"/>
      <c r="G14919" s="95"/>
      <c r="H14919" s="95"/>
    </row>
    <row r="14920" spans="5:8" x14ac:dyDescent="0.2">
      <c r="E14920" s="95"/>
      <c r="F14920" s="95"/>
      <c r="G14920" s="95"/>
      <c r="H14920" s="95"/>
    </row>
    <row r="14921" spans="5:8" x14ac:dyDescent="0.2">
      <c r="E14921" s="95"/>
      <c r="F14921" s="95"/>
      <c r="G14921" s="95"/>
      <c r="H14921" s="95"/>
    </row>
    <row r="14922" spans="5:8" x14ac:dyDescent="0.2">
      <c r="E14922" s="95"/>
      <c r="F14922" s="95"/>
      <c r="G14922" s="95"/>
      <c r="H14922" s="95"/>
    </row>
    <row r="14923" spans="5:8" x14ac:dyDescent="0.2">
      <c r="E14923" s="95"/>
      <c r="F14923" s="95"/>
      <c r="G14923" s="95"/>
      <c r="H14923" s="95"/>
    </row>
    <row r="14924" spans="5:8" x14ac:dyDescent="0.2">
      <c r="E14924" s="95"/>
      <c r="F14924" s="95"/>
      <c r="G14924" s="95"/>
      <c r="H14924" s="95"/>
    </row>
    <row r="14925" spans="5:8" x14ac:dyDescent="0.2">
      <c r="E14925" s="95"/>
      <c r="F14925" s="95"/>
      <c r="G14925" s="95"/>
      <c r="H14925" s="95"/>
    </row>
    <row r="14926" spans="5:8" x14ac:dyDescent="0.2">
      <c r="E14926" s="95"/>
      <c r="F14926" s="95"/>
      <c r="G14926" s="95"/>
      <c r="H14926" s="95"/>
    </row>
    <row r="14927" spans="5:8" x14ac:dyDescent="0.2">
      <c r="E14927" s="95"/>
      <c r="F14927" s="95"/>
      <c r="G14927" s="95"/>
      <c r="H14927" s="95"/>
    </row>
    <row r="14928" spans="5:8" x14ac:dyDescent="0.2">
      <c r="E14928" s="95"/>
      <c r="F14928" s="95"/>
      <c r="G14928" s="95"/>
      <c r="H14928" s="95"/>
    </row>
    <row r="14929" spans="5:8" x14ac:dyDescent="0.2">
      <c r="E14929" s="95"/>
      <c r="F14929" s="95"/>
      <c r="G14929" s="95"/>
      <c r="H14929" s="95"/>
    </row>
    <row r="14930" spans="5:8" x14ac:dyDescent="0.2">
      <c r="E14930" s="95"/>
      <c r="F14930" s="95"/>
      <c r="G14930" s="95"/>
      <c r="H14930" s="95"/>
    </row>
    <row r="14931" spans="5:8" x14ac:dyDescent="0.2">
      <c r="E14931" s="95"/>
      <c r="F14931" s="95"/>
      <c r="G14931" s="95"/>
      <c r="H14931" s="95"/>
    </row>
    <row r="14932" spans="5:8" x14ac:dyDescent="0.2">
      <c r="E14932" s="95"/>
      <c r="F14932" s="95"/>
      <c r="G14932" s="95"/>
      <c r="H14932" s="95"/>
    </row>
    <row r="14933" spans="5:8" x14ac:dyDescent="0.2">
      <c r="E14933" s="95"/>
      <c r="F14933" s="95"/>
      <c r="G14933" s="95"/>
      <c r="H14933" s="95"/>
    </row>
    <row r="14934" spans="5:8" x14ac:dyDescent="0.2">
      <c r="E14934" s="95"/>
      <c r="F14934" s="95"/>
      <c r="G14934" s="95"/>
      <c r="H14934" s="95"/>
    </row>
    <row r="14935" spans="5:8" x14ac:dyDescent="0.2">
      <c r="E14935" s="95"/>
      <c r="F14935" s="95"/>
      <c r="G14935" s="95"/>
      <c r="H14935" s="95"/>
    </row>
    <row r="14936" spans="5:8" x14ac:dyDescent="0.2">
      <c r="E14936" s="95"/>
      <c r="F14936" s="95"/>
      <c r="G14936" s="95"/>
      <c r="H14936" s="95"/>
    </row>
    <row r="14937" spans="5:8" x14ac:dyDescent="0.2">
      <c r="E14937" s="95"/>
      <c r="F14937" s="95"/>
      <c r="G14937" s="95"/>
      <c r="H14937" s="95"/>
    </row>
    <row r="14938" spans="5:8" x14ac:dyDescent="0.2">
      <c r="E14938" s="95"/>
      <c r="F14938" s="95"/>
      <c r="G14938" s="95"/>
      <c r="H14938" s="95"/>
    </row>
    <row r="14939" spans="5:8" x14ac:dyDescent="0.2">
      <c r="E14939" s="95"/>
      <c r="F14939" s="95"/>
      <c r="G14939" s="95"/>
      <c r="H14939" s="95"/>
    </row>
    <row r="14940" spans="5:8" x14ac:dyDescent="0.2">
      <c r="E14940" s="95"/>
      <c r="F14940" s="95"/>
      <c r="G14940" s="95"/>
      <c r="H14940" s="95"/>
    </row>
    <row r="14941" spans="5:8" x14ac:dyDescent="0.2">
      <c r="E14941" s="95"/>
      <c r="F14941" s="95"/>
      <c r="G14941" s="95"/>
      <c r="H14941" s="95"/>
    </row>
    <row r="14942" spans="5:8" x14ac:dyDescent="0.2">
      <c r="E14942" s="95"/>
      <c r="F14942" s="95"/>
      <c r="G14942" s="95"/>
      <c r="H14942" s="95"/>
    </row>
    <row r="14943" spans="5:8" x14ac:dyDescent="0.2">
      <c r="E14943" s="95"/>
      <c r="F14943" s="95"/>
      <c r="G14943" s="95"/>
      <c r="H14943" s="95"/>
    </row>
    <row r="14944" spans="5:8" x14ac:dyDescent="0.2">
      <c r="E14944" s="95"/>
      <c r="F14944" s="95"/>
      <c r="G14944" s="95"/>
      <c r="H14944" s="95"/>
    </row>
    <row r="14945" spans="5:8" x14ac:dyDescent="0.2">
      <c r="E14945" s="95"/>
      <c r="F14945" s="95"/>
      <c r="G14945" s="95"/>
      <c r="H14945" s="95"/>
    </row>
    <row r="14946" spans="5:8" x14ac:dyDescent="0.2">
      <c r="E14946" s="95"/>
      <c r="F14946" s="95"/>
      <c r="G14946" s="95"/>
      <c r="H14946" s="95"/>
    </row>
    <row r="14947" spans="5:8" x14ac:dyDescent="0.2">
      <c r="E14947" s="95"/>
      <c r="F14947" s="95"/>
      <c r="G14947" s="95"/>
      <c r="H14947" s="95"/>
    </row>
    <row r="14948" spans="5:8" x14ac:dyDescent="0.2">
      <c r="E14948" s="95"/>
      <c r="F14948" s="95"/>
      <c r="G14948" s="95"/>
      <c r="H14948" s="95"/>
    </row>
    <row r="14949" spans="5:8" x14ac:dyDescent="0.2">
      <c r="E14949" s="95"/>
      <c r="F14949" s="95"/>
      <c r="G14949" s="95"/>
      <c r="H14949" s="95"/>
    </row>
    <row r="14950" spans="5:8" x14ac:dyDescent="0.2">
      <c r="E14950" s="95"/>
      <c r="F14950" s="95"/>
      <c r="G14950" s="95"/>
      <c r="H14950" s="95"/>
    </row>
    <row r="14951" spans="5:8" x14ac:dyDescent="0.2">
      <c r="E14951" s="95"/>
      <c r="F14951" s="95"/>
      <c r="G14951" s="95"/>
      <c r="H14951" s="95"/>
    </row>
    <row r="14952" spans="5:8" x14ac:dyDescent="0.2">
      <c r="E14952" s="95"/>
      <c r="F14952" s="95"/>
      <c r="G14952" s="95"/>
      <c r="H14952" s="95"/>
    </row>
    <row r="14953" spans="5:8" x14ac:dyDescent="0.2">
      <c r="E14953" s="95"/>
      <c r="F14953" s="95"/>
      <c r="G14953" s="95"/>
      <c r="H14953" s="95"/>
    </row>
    <row r="14954" spans="5:8" x14ac:dyDescent="0.2">
      <c r="E14954" s="95"/>
      <c r="F14954" s="95"/>
      <c r="G14954" s="95"/>
      <c r="H14954" s="95"/>
    </row>
    <row r="14955" spans="5:8" x14ac:dyDescent="0.2">
      <c r="E14955" s="95"/>
      <c r="F14955" s="95"/>
      <c r="G14955" s="95"/>
      <c r="H14955" s="95"/>
    </row>
    <row r="14956" spans="5:8" x14ac:dyDescent="0.2">
      <c r="E14956" s="95"/>
      <c r="F14956" s="95"/>
      <c r="G14956" s="95"/>
      <c r="H14956" s="95"/>
    </row>
    <row r="14957" spans="5:8" x14ac:dyDescent="0.2">
      <c r="E14957" s="95"/>
      <c r="F14957" s="95"/>
      <c r="G14957" s="95"/>
      <c r="H14957" s="95"/>
    </row>
    <row r="14958" spans="5:8" x14ac:dyDescent="0.2">
      <c r="E14958" s="95"/>
      <c r="F14958" s="95"/>
      <c r="G14958" s="95"/>
      <c r="H14958" s="95"/>
    </row>
    <row r="14959" spans="5:8" x14ac:dyDescent="0.2">
      <c r="E14959" s="95"/>
      <c r="F14959" s="95"/>
      <c r="G14959" s="95"/>
      <c r="H14959" s="95"/>
    </row>
    <row r="14960" spans="5:8" x14ac:dyDescent="0.2">
      <c r="E14960" s="95"/>
      <c r="F14960" s="95"/>
      <c r="G14960" s="95"/>
      <c r="H14960" s="95"/>
    </row>
    <row r="14961" spans="5:8" x14ac:dyDescent="0.2">
      <c r="E14961" s="95"/>
      <c r="F14961" s="95"/>
      <c r="G14961" s="95"/>
      <c r="H14961" s="95"/>
    </row>
    <row r="14962" spans="5:8" x14ac:dyDescent="0.2">
      <c r="E14962" s="95"/>
      <c r="F14962" s="95"/>
      <c r="G14962" s="95"/>
      <c r="H14962" s="95"/>
    </row>
    <row r="14963" spans="5:8" x14ac:dyDescent="0.2">
      <c r="E14963" s="95"/>
      <c r="F14963" s="95"/>
      <c r="G14963" s="95"/>
      <c r="H14963" s="95"/>
    </row>
    <row r="14964" spans="5:8" x14ac:dyDescent="0.2">
      <c r="E14964" s="95"/>
      <c r="F14964" s="95"/>
      <c r="G14964" s="95"/>
      <c r="H14964" s="95"/>
    </row>
    <row r="14965" spans="5:8" x14ac:dyDescent="0.2">
      <c r="E14965" s="95"/>
      <c r="F14965" s="95"/>
      <c r="G14965" s="95"/>
      <c r="H14965" s="95"/>
    </row>
    <row r="14966" spans="5:8" x14ac:dyDescent="0.2">
      <c r="E14966" s="95"/>
      <c r="F14966" s="95"/>
      <c r="G14966" s="95"/>
      <c r="H14966" s="95"/>
    </row>
    <row r="14967" spans="5:8" x14ac:dyDescent="0.2">
      <c r="E14967" s="95"/>
      <c r="F14967" s="95"/>
      <c r="G14967" s="95"/>
      <c r="H14967" s="95"/>
    </row>
    <row r="14968" spans="5:8" x14ac:dyDescent="0.2">
      <c r="E14968" s="95"/>
      <c r="F14968" s="95"/>
      <c r="G14968" s="95"/>
      <c r="H14968" s="95"/>
    </row>
    <row r="14969" spans="5:8" x14ac:dyDescent="0.2">
      <c r="E14969" s="95"/>
      <c r="F14969" s="95"/>
      <c r="G14969" s="95"/>
      <c r="H14969" s="95"/>
    </row>
    <row r="14970" spans="5:8" x14ac:dyDescent="0.2">
      <c r="E14970" s="95"/>
      <c r="F14970" s="95"/>
      <c r="G14970" s="95"/>
      <c r="H14970" s="95"/>
    </row>
    <row r="14971" spans="5:8" x14ac:dyDescent="0.2">
      <c r="E14971" s="95"/>
      <c r="F14971" s="95"/>
      <c r="G14971" s="95"/>
      <c r="H14971" s="95"/>
    </row>
    <row r="14972" spans="5:8" x14ac:dyDescent="0.2">
      <c r="E14972" s="95"/>
      <c r="F14972" s="95"/>
      <c r="G14972" s="95"/>
      <c r="H14972" s="95"/>
    </row>
    <row r="14973" spans="5:8" x14ac:dyDescent="0.2">
      <c r="E14973" s="95"/>
      <c r="F14973" s="95"/>
      <c r="G14973" s="95"/>
      <c r="H14973" s="95"/>
    </row>
    <row r="14974" spans="5:8" x14ac:dyDescent="0.2">
      <c r="E14974" s="95"/>
      <c r="F14974" s="95"/>
      <c r="G14974" s="95"/>
      <c r="H14974" s="95"/>
    </row>
    <row r="14975" spans="5:8" x14ac:dyDescent="0.2">
      <c r="E14975" s="95"/>
      <c r="F14975" s="95"/>
      <c r="G14975" s="95"/>
      <c r="H14975" s="95"/>
    </row>
    <row r="14976" spans="5:8" x14ac:dyDescent="0.2">
      <c r="E14976" s="95"/>
      <c r="F14976" s="95"/>
      <c r="G14976" s="95"/>
      <c r="H14976" s="95"/>
    </row>
    <row r="14977" spans="5:8" x14ac:dyDescent="0.2">
      <c r="E14977" s="95"/>
      <c r="F14977" s="95"/>
      <c r="G14977" s="95"/>
      <c r="H14977" s="95"/>
    </row>
    <row r="14978" spans="5:8" x14ac:dyDescent="0.2">
      <c r="E14978" s="95"/>
      <c r="F14978" s="95"/>
      <c r="G14978" s="95"/>
      <c r="H14978" s="95"/>
    </row>
    <row r="14979" spans="5:8" x14ac:dyDescent="0.2">
      <c r="E14979" s="95"/>
      <c r="F14979" s="95"/>
      <c r="G14979" s="95"/>
      <c r="H14979" s="95"/>
    </row>
    <row r="14980" spans="5:8" x14ac:dyDescent="0.2">
      <c r="E14980" s="95"/>
      <c r="F14980" s="95"/>
      <c r="G14980" s="95"/>
      <c r="H14980" s="95"/>
    </row>
    <row r="14981" spans="5:8" x14ac:dyDescent="0.2">
      <c r="E14981" s="95"/>
      <c r="F14981" s="95"/>
      <c r="G14981" s="95"/>
      <c r="H14981" s="95"/>
    </row>
    <row r="14982" spans="5:8" x14ac:dyDescent="0.2">
      <c r="E14982" s="95"/>
      <c r="F14982" s="95"/>
      <c r="G14982" s="95"/>
      <c r="H14982" s="95"/>
    </row>
    <row r="14983" spans="5:8" x14ac:dyDescent="0.2">
      <c r="E14983" s="95"/>
      <c r="F14983" s="95"/>
      <c r="G14983" s="95"/>
      <c r="H14983" s="95"/>
    </row>
    <row r="14984" spans="5:8" x14ac:dyDescent="0.2">
      <c r="E14984" s="95"/>
      <c r="F14984" s="95"/>
      <c r="G14984" s="95"/>
      <c r="H14984" s="95"/>
    </row>
    <row r="14985" spans="5:8" x14ac:dyDescent="0.2">
      <c r="E14985" s="95"/>
      <c r="F14985" s="95"/>
      <c r="G14985" s="95"/>
      <c r="H14985" s="95"/>
    </row>
    <row r="14986" spans="5:8" x14ac:dyDescent="0.2">
      <c r="E14986" s="95"/>
      <c r="F14986" s="95"/>
      <c r="G14986" s="95"/>
      <c r="H14986" s="95"/>
    </row>
    <row r="14987" spans="5:8" x14ac:dyDescent="0.2">
      <c r="E14987" s="95"/>
      <c r="F14987" s="95"/>
      <c r="G14987" s="95"/>
      <c r="H14987" s="95"/>
    </row>
    <row r="14988" spans="5:8" x14ac:dyDescent="0.2">
      <c r="E14988" s="95"/>
      <c r="F14988" s="95"/>
      <c r="G14988" s="95"/>
      <c r="H14988" s="95"/>
    </row>
    <row r="14989" spans="5:8" x14ac:dyDescent="0.2">
      <c r="E14989" s="95"/>
      <c r="F14989" s="95"/>
      <c r="G14989" s="95"/>
      <c r="H14989" s="95"/>
    </row>
    <row r="14990" spans="5:8" x14ac:dyDescent="0.2">
      <c r="E14990" s="95"/>
      <c r="F14990" s="95"/>
      <c r="G14990" s="95"/>
      <c r="H14990" s="95"/>
    </row>
    <row r="14991" spans="5:8" x14ac:dyDescent="0.2">
      <c r="E14991" s="95"/>
      <c r="F14991" s="95"/>
      <c r="G14991" s="95"/>
      <c r="H14991" s="95"/>
    </row>
    <row r="14992" spans="5:8" x14ac:dyDescent="0.2">
      <c r="E14992" s="95"/>
      <c r="F14992" s="95"/>
      <c r="G14992" s="95"/>
      <c r="H14992" s="95"/>
    </row>
    <row r="14993" spans="5:8" x14ac:dyDescent="0.2">
      <c r="E14993" s="95"/>
      <c r="F14993" s="95"/>
      <c r="G14993" s="95"/>
      <c r="H14993" s="95"/>
    </row>
    <row r="14994" spans="5:8" x14ac:dyDescent="0.2">
      <c r="E14994" s="95"/>
      <c r="F14994" s="95"/>
      <c r="G14994" s="95"/>
      <c r="H14994" s="95"/>
    </row>
    <row r="14995" spans="5:8" x14ac:dyDescent="0.2">
      <c r="E14995" s="95"/>
      <c r="F14995" s="95"/>
      <c r="G14995" s="95"/>
      <c r="H14995" s="95"/>
    </row>
    <row r="14996" spans="5:8" x14ac:dyDescent="0.2">
      <c r="E14996" s="95"/>
      <c r="F14996" s="95"/>
      <c r="G14996" s="95"/>
      <c r="H14996" s="95"/>
    </row>
    <row r="14997" spans="5:8" x14ac:dyDescent="0.2">
      <c r="E14997" s="95"/>
      <c r="F14997" s="95"/>
      <c r="G14997" s="95"/>
      <c r="H14997" s="95"/>
    </row>
    <row r="14998" spans="5:8" x14ac:dyDescent="0.2">
      <c r="E14998" s="95"/>
      <c r="F14998" s="95"/>
      <c r="G14998" s="95"/>
      <c r="H14998" s="95"/>
    </row>
    <row r="14999" spans="5:8" x14ac:dyDescent="0.2">
      <c r="E14999" s="95"/>
      <c r="F14999" s="95"/>
      <c r="G14999" s="95"/>
      <c r="H14999" s="95"/>
    </row>
    <row r="15000" spans="5:8" x14ac:dyDescent="0.2">
      <c r="E15000" s="95"/>
      <c r="F15000" s="95"/>
      <c r="G15000" s="95"/>
      <c r="H15000" s="95"/>
    </row>
    <row r="15001" spans="5:8" x14ac:dyDescent="0.2">
      <c r="E15001" s="95"/>
      <c r="F15001" s="95"/>
      <c r="G15001" s="95"/>
      <c r="H15001" s="95"/>
    </row>
    <row r="15002" spans="5:8" x14ac:dyDescent="0.2">
      <c r="E15002" s="95"/>
      <c r="F15002" s="95"/>
      <c r="G15002" s="95"/>
      <c r="H15002" s="95"/>
    </row>
    <row r="15003" spans="5:8" x14ac:dyDescent="0.2">
      <c r="E15003" s="95"/>
      <c r="F15003" s="95"/>
      <c r="G15003" s="95"/>
      <c r="H15003" s="95"/>
    </row>
    <row r="15004" spans="5:8" x14ac:dyDescent="0.2">
      <c r="E15004" s="95"/>
      <c r="F15004" s="95"/>
      <c r="G15004" s="95"/>
      <c r="H15004" s="95"/>
    </row>
    <row r="15005" spans="5:8" x14ac:dyDescent="0.2">
      <c r="E15005" s="95"/>
      <c r="F15005" s="95"/>
      <c r="G15005" s="95"/>
      <c r="H15005" s="95"/>
    </row>
    <row r="15006" spans="5:8" x14ac:dyDescent="0.2">
      <c r="E15006" s="95"/>
      <c r="F15006" s="95"/>
      <c r="G15006" s="95"/>
      <c r="H15006" s="95"/>
    </row>
    <row r="15007" spans="5:8" x14ac:dyDescent="0.2">
      <c r="E15007" s="95"/>
      <c r="F15007" s="95"/>
      <c r="G15007" s="95"/>
      <c r="H15007" s="95"/>
    </row>
    <row r="15008" spans="5:8" x14ac:dyDescent="0.2">
      <c r="E15008" s="95"/>
      <c r="F15008" s="95"/>
      <c r="G15008" s="95"/>
      <c r="H15008" s="95"/>
    </row>
    <row r="15009" spans="5:8" x14ac:dyDescent="0.2">
      <c r="E15009" s="95"/>
      <c r="F15009" s="95"/>
      <c r="G15009" s="95"/>
      <c r="H15009" s="95"/>
    </row>
    <row r="15010" spans="5:8" x14ac:dyDescent="0.2">
      <c r="E15010" s="95"/>
      <c r="F15010" s="95"/>
      <c r="G15010" s="95"/>
      <c r="H15010" s="95"/>
    </row>
    <row r="15011" spans="5:8" x14ac:dyDescent="0.2">
      <c r="E15011" s="95"/>
      <c r="F15011" s="95"/>
      <c r="G15011" s="95"/>
      <c r="H15011" s="95"/>
    </row>
    <row r="15012" spans="5:8" x14ac:dyDescent="0.2">
      <c r="E15012" s="95"/>
      <c r="F15012" s="95"/>
      <c r="G15012" s="95"/>
      <c r="H15012" s="95"/>
    </row>
    <row r="15013" spans="5:8" x14ac:dyDescent="0.2">
      <c r="E15013" s="95"/>
      <c r="F15013" s="95"/>
      <c r="G15013" s="95"/>
      <c r="H15013" s="95"/>
    </row>
    <row r="15014" spans="5:8" x14ac:dyDescent="0.2">
      <c r="E15014" s="95"/>
      <c r="F15014" s="95"/>
      <c r="G15014" s="95"/>
      <c r="H15014" s="95"/>
    </row>
    <row r="15015" spans="5:8" x14ac:dyDescent="0.2">
      <c r="E15015" s="95"/>
      <c r="F15015" s="95"/>
      <c r="G15015" s="95"/>
      <c r="H15015" s="95"/>
    </row>
    <row r="15016" spans="5:8" x14ac:dyDescent="0.2">
      <c r="E15016" s="95"/>
      <c r="F15016" s="95"/>
      <c r="G15016" s="95"/>
      <c r="H15016" s="95"/>
    </row>
    <row r="15017" spans="5:8" x14ac:dyDescent="0.2">
      <c r="E15017" s="95"/>
      <c r="F15017" s="95"/>
      <c r="G15017" s="95"/>
      <c r="H15017" s="95"/>
    </row>
    <row r="15018" spans="5:8" x14ac:dyDescent="0.2">
      <c r="E15018" s="95"/>
      <c r="F15018" s="95"/>
      <c r="G15018" s="95"/>
      <c r="H15018" s="95"/>
    </row>
    <row r="15019" spans="5:8" x14ac:dyDescent="0.2">
      <c r="E15019" s="95"/>
      <c r="F15019" s="95"/>
      <c r="G15019" s="95"/>
      <c r="H15019" s="95"/>
    </row>
    <row r="15020" spans="5:8" x14ac:dyDescent="0.2">
      <c r="E15020" s="95"/>
      <c r="F15020" s="95"/>
      <c r="G15020" s="95"/>
      <c r="H15020" s="95"/>
    </row>
    <row r="15021" spans="5:8" x14ac:dyDescent="0.2">
      <c r="E15021" s="95"/>
      <c r="F15021" s="95"/>
      <c r="G15021" s="95"/>
      <c r="H15021" s="95"/>
    </row>
    <row r="15022" spans="5:8" x14ac:dyDescent="0.2">
      <c r="E15022" s="95"/>
      <c r="F15022" s="95"/>
      <c r="G15022" s="95"/>
      <c r="H15022" s="95"/>
    </row>
    <row r="15023" spans="5:8" x14ac:dyDescent="0.2">
      <c r="E15023" s="95"/>
      <c r="F15023" s="95"/>
      <c r="G15023" s="95"/>
      <c r="H15023" s="95"/>
    </row>
    <row r="15024" spans="5:8" x14ac:dyDescent="0.2">
      <c r="E15024" s="95"/>
      <c r="F15024" s="95"/>
      <c r="G15024" s="95"/>
      <c r="H15024" s="95"/>
    </row>
    <row r="15025" spans="5:8" x14ac:dyDescent="0.2">
      <c r="E15025" s="95"/>
      <c r="F15025" s="95"/>
      <c r="G15025" s="95"/>
      <c r="H15025" s="95"/>
    </row>
    <row r="15026" spans="5:8" x14ac:dyDescent="0.2">
      <c r="E15026" s="95"/>
      <c r="F15026" s="95"/>
      <c r="G15026" s="95"/>
      <c r="H15026" s="95"/>
    </row>
    <row r="15027" spans="5:8" x14ac:dyDescent="0.2">
      <c r="E15027" s="95"/>
      <c r="F15027" s="95"/>
      <c r="G15027" s="95"/>
      <c r="H15027" s="95"/>
    </row>
    <row r="15028" spans="5:8" x14ac:dyDescent="0.2">
      <c r="E15028" s="95"/>
      <c r="F15028" s="95"/>
      <c r="G15028" s="95"/>
      <c r="H15028" s="95"/>
    </row>
    <row r="15029" spans="5:8" x14ac:dyDescent="0.2">
      <c r="E15029" s="95"/>
      <c r="F15029" s="95"/>
      <c r="G15029" s="95"/>
      <c r="H15029" s="95"/>
    </row>
    <row r="15030" spans="5:8" x14ac:dyDescent="0.2">
      <c r="E15030" s="95"/>
      <c r="F15030" s="95"/>
      <c r="G15030" s="95"/>
      <c r="H15030" s="95"/>
    </row>
    <row r="15031" spans="5:8" x14ac:dyDescent="0.2">
      <c r="E15031" s="95"/>
      <c r="F15031" s="95"/>
      <c r="G15031" s="95"/>
      <c r="H15031" s="95"/>
    </row>
    <row r="15032" spans="5:8" x14ac:dyDescent="0.2">
      <c r="E15032" s="95"/>
      <c r="F15032" s="95"/>
      <c r="G15032" s="95"/>
      <c r="H15032" s="95"/>
    </row>
    <row r="15033" spans="5:8" x14ac:dyDescent="0.2">
      <c r="E15033" s="95"/>
      <c r="F15033" s="95"/>
      <c r="G15033" s="95"/>
      <c r="H15033" s="95"/>
    </row>
    <row r="15034" spans="5:8" x14ac:dyDescent="0.2">
      <c r="E15034" s="95"/>
      <c r="F15034" s="95"/>
      <c r="G15034" s="95"/>
      <c r="H15034" s="95"/>
    </row>
    <row r="15035" spans="5:8" x14ac:dyDescent="0.2">
      <c r="E15035" s="95"/>
      <c r="F15035" s="95"/>
      <c r="G15035" s="95"/>
      <c r="H15035" s="95"/>
    </row>
    <row r="15036" spans="5:8" x14ac:dyDescent="0.2">
      <c r="E15036" s="95"/>
      <c r="F15036" s="95"/>
      <c r="G15036" s="95"/>
      <c r="H15036" s="95"/>
    </row>
    <row r="15037" spans="5:8" x14ac:dyDescent="0.2">
      <c r="E15037" s="95"/>
      <c r="F15037" s="95"/>
      <c r="G15037" s="95"/>
      <c r="H15037" s="95"/>
    </row>
    <row r="15038" spans="5:8" x14ac:dyDescent="0.2">
      <c r="E15038" s="95"/>
      <c r="F15038" s="95"/>
      <c r="G15038" s="95"/>
      <c r="H15038" s="95"/>
    </row>
    <row r="15039" spans="5:8" x14ac:dyDescent="0.2">
      <c r="E15039" s="95"/>
      <c r="F15039" s="95"/>
      <c r="G15039" s="95"/>
      <c r="H15039" s="95"/>
    </row>
    <row r="15040" spans="5:8" x14ac:dyDescent="0.2">
      <c r="E15040" s="95"/>
      <c r="F15040" s="95"/>
      <c r="G15040" s="95"/>
      <c r="H15040" s="95"/>
    </row>
    <row r="15041" spans="5:8" x14ac:dyDescent="0.2">
      <c r="E15041" s="95"/>
      <c r="F15041" s="95"/>
      <c r="G15041" s="95"/>
      <c r="H15041" s="95"/>
    </row>
    <row r="15042" spans="5:8" x14ac:dyDescent="0.2">
      <c r="E15042" s="95"/>
      <c r="F15042" s="95"/>
      <c r="G15042" s="95"/>
      <c r="H15042" s="95"/>
    </row>
    <row r="15043" spans="5:8" x14ac:dyDescent="0.2">
      <c r="E15043" s="95"/>
      <c r="F15043" s="95"/>
      <c r="G15043" s="95"/>
      <c r="H15043" s="95"/>
    </row>
    <row r="15044" spans="5:8" x14ac:dyDescent="0.2">
      <c r="E15044" s="95"/>
      <c r="F15044" s="95"/>
      <c r="G15044" s="95"/>
      <c r="H15044" s="95"/>
    </row>
    <row r="15045" spans="5:8" x14ac:dyDescent="0.2">
      <c r="E15045" s="95"/>
      <c r="F15045" s="95"/>
      <c r="G15045" s="95"/>
      <c r="H15045" s="95"/>
    </row>
    <row r="15046" spans="5:8" x14ac:dyDescent="0.2">
      <c r="E15046" s="95"/>
      <c r="F15046" s="95"/>
      <c r="G15046" s="95"/>
      <c r="H15046" s="95"/>
    </row>
    <row r="15047" spans="5:8" x14ac:dyDescent="0.2">
      <c r="E15047" s="95"/>
      <c r="F15047" s="95"/>
      <c r="G15047" s="95"/>
      <c r="H15047" s="95"/>
    </row>
    <row r="15048" spans="5:8" x14ac:dyDescent="0.2">
      <c r="E15048" s="95"/>
      <c r="F15048" s="95"/>
      <c r="G15048" s="95"/>
      <c r="H15048" s="95"/>
    </row>
    <row r="15049" spans="5:8" x14ac:dyDescent="0.2">
      <c r="E15049" s="95"/>
      <c r="F15049" s="95"/>
      <c r="G15049" s="95"/>
      <c r="H15049" s="95"/>
    </row>
    <row r="15050" spans="5:8" x14ac:dyDescent="0.2">
      <c r="E15050" s="95"/>
      <c r="F15050" s="95"/>
      <c r="G15050" s="95"/>
      <c r="H15050" s="95"/>
    </row>
    <row r="15051" spans="5:8" x14ac:dyDescent="0.2">
      <c r="E15051" s="95"/>
      <c r="F15051" s="95"/>
      <c r="G15051" s="95"/>
      <c r="H15051" s="95"/>
    </row>
    <row r="15052" spans="5:8" x14ac:dyDescent="0.2">
      <c r="E15052" s="95"/>
      <c r="F15052" s="95"/>
      <c r="G15052" s="95"/>
      <c r="H15052" s="95"/>
    </row>
    <row r="15053" spans="5:8" x14ac:dyDescent="0.2">
      <c r="E15053" s="95"/>
      <c r="F15053" s="95"/>
      <c r="G15053" s="95"/>
      <c r="H15053" s="95"/>
    </row>
    <row r="15054" spans="5:8" x14ac:dyDescent="0.2">
      <c r="E15054" s="95"/>
      <c r="F15054" s="95"/>
      <c r="G15054" s="95"/>
      <c r="H15054" s="95"/>
    </row>
    <row r="15055" spans="5:8" x14ac:dyDescent="0.2">
      <c r="E15055" s="95"/>
      <c r="F15055" s="95"/>
      <c r="G15055" s="95"/>
      <c r="H15055" s="95"/>
    </row>
    <row r="15056" spans="5:8" x14ac:dyDescent="0.2">
      <c r="E15056" s="95"/>
      <c r="F15056" s="95"/>
      <c r="G15056" s="95"/>
      <c r="H15056" s="95"/>
    </row>
    <row r="15057" spans="5:8" x14ac:dyDescent="0.2">
      <c r="E15057" s="95"/>
      <c r="F15057" s="95"/>
      <c r="G15057" s="95"/>
      <c r="H15057" s="95"/>
    </row>
    <row r="15058" spans="5:8" x14ac:dyDescent="0.2">
      <c r="E15058" s="95"/>
      <c r="F15058" s="95"/>
      <c r="G15058" s="95"/>
      <c r="H15058" s="95"/>
    </row>
    <row r="15059" spans="5:8" x14ac:dyDescent="0.2">
      <c r="E15059" s="95"/>
      <c r="F15059" s="95"/>
      <c r="G15059" s="95"/>
      <c r="H15059" s="95"/>
    </row>
    <row r="15060" spans="5:8" x14ac:dyDescent="0.2">
      <c r="E15060" s="95"/>
      <c r="F15060" s="95"/>
      <c r="G15060" s="95"/>
      <c r="H15060" s="95"/>
    </row>
    <row r="15061" spans="5:8" x14ac:dyDescent="0.2">
      <c r="E15061" s="95"/>
      <c r="F15061" s="95"/>
      <c r="G15061" s="95"/>
      <c r="H15061" s="95"/>
    </row>
    <row r="15062" spans="5:8" x14ac:dyDescent="0.2">
      <c r="E15062" s="95"/>
      <c r="F15062" s="95"/>
      <c r="G15062" s="95"/>
      <c r="H15062" s="95"/>
    </row>
    <row r="15063" spans="5:8" x14ac:dyDescent="0.2">
      <c r="E15063" s="95"/>
      <c r="F15063" s="95"/>
      <c r="G15063" s="95"/>
      <c r="H15063" s="95"/>
    </row>
    <row r="15064" spans="5:8" x14ac:dyDescent="0.2">
      <c r="E15064" s="95"/>
      <c r="F15064" s="95"/>
      <c r="G15064" s="95"/>
      <c r="H15064" s="95"/>
    </row>
    <row r="15065" spans="5:8" x14ac:dyDescent="0.2">
      <c r="E15065" s="95"/>
      <c r="F15065" s="95"/>
      <c r="G15065" s="95"/>
      <c r="H15065" s="95"/>
    </row>
    <row r="15066" spans="5:8" x14ac:dyDescent="0.2">
      <c r="E15066" s="95"/>
      <c r="F15066" s="95"/>
      <c r="G15066" s="95"/>
      <c r="H15066" s="95"/>
    </row>
    <row r="15067" spans="5:8" x14ac:dyDescent="0.2">
      <c r="E15067" s="95"/>
      <c r="F15067" s="95"/>
      <c r="G15067" s="95"/>
      <c r="H15067" s="95"/>
    </row>
    <row r="15068" spans="5:8" x14ac:dyDescent="0.2">
      <c r="E15068" s="95"/>
      <c r="F15068" s="95"/>
      <c r="G15068" s="95"/>
      <c r="H15068" s="95"/>
    </row>
    <row r="15069" spans="5:8" x14ac:dyDescent="0.2">
      <c r="E15069" s="95"/>
      <c r="F15069" s="95"/>
      <c r="G15069" s="95"/>
      <c r="H15069" s="95"/>
    </row>
    <row r="15070" spans="5:8" x14ac:dyDescent="0.2">
      <c r="E15070" s="95"/>
      <c r="F15070" s="95"/>
      <c r="G15070" s="95"/>
      <c r="H15070" s="95"/>
    </row>
    <row r="15071" spans="5:8" x14ac:dyDescent="0.2">
      <c r="E15071" s="95"/>
      <c r="F15071" s="95"/>
      <c r="G15071" s="95"/>
      <c r="H15071" s="95"/>
    </row>
    <row r="15072" spans="5:8" x14ac:dyDescent="0.2">
      <c r="E15072" s="95"/>
      <c r="F15072" s="95"/>
      <c r="G15072" s="95"/>
      <c r="H15072" s="95"/>
    </row>
    <row r="15073" spans="5:8" x14ac:dyDescent="0.2">
      <c r="E15073" s="95"/>
      <c r="F15073" s="95"/>
      <c r="G15073" s="95"/>
      <c r="H15073" s="95"/>
    </row>
    <row r="15074" spans="5:8" x14ac:dyDescent="0.2">
      <c r="E15074" s="95"/>
      <c r="F15074" s="95"/>
      <c r="G15074" s="95"/>
      <c r="H15074" s="95"/>
    </row>
    <row r="15075" spans="5:8" x14ac:dyDescent="0.2">
      <c r="E15075" s="95"/>
      <c r="F15075" s="95"/>
      <c r="G15075" s="95"/>
      <c r="H15075" s="95"/>
    </row>
    <row r="15076" spans="5:8" x14ac:dyDescent="0.2">
      <c r="E15076" s="95"/>
      <c r="F15076" s="95"/>
      <c r="G15076" s="95"/>
      <c r="H15076" s="95"/>
    </row>
    <row r="15077" spans="5:8" x14ac:dyDescent="0.2">
      <c r="E15077" s="95"/>
      <c r="F15077" s="95"/>
      <c r="G15077" s="95"/>
      <c r="H15077" s="95"/>
    </row>
    <row r="15078" spans="5:8" x14ac:dyDescent="0.2">
      <c r="E15078" s="95"/>
      <c r="F15078" s="95"/>
      <c r="G15078" s="95"/>
      <c r="H15078" s="95"/>
    </row>
    <row r="15079" spans="5:8" x14ac:dyDescent="0.2">
      <c r="E15079" s="95"/>
      <c r="F15079" s="95"/>
      <c r="G15079" s="95"/>
      <c r="H15079" s="95"/>
    </row>
    <row r="15080" spans="5:8" x14ac:dyDescent="0.2">
      <c r="E15080" s="95"/>
      <c r="F15080" s="95"/>
      <c r="G15080" s="95"/>
      <c r="H15080" s="95"/>
    </row>
    <row r="15081" spans="5:8" x14ac:dyDescent="0.2">
      <c r="E15081" s="95"/>
      <c r="F15081" s="95"/>
      <c r="G15081" s="95"/>
      <c r="H15081" s="95"/>
    </row>
    <row r="15082" spans="5:8" x14ac:dyDescent="0.2">
      <c r="E15082" s="95"/>
      <c r="F15082" s="95"/>
      <c r="G15082" s="95"/>
      <c r="H15082" s="95"/>
    </row>
    <row r="15083" spans="5:8" x14ac:dyDescent="0.2">
      <c r="E15083" s="95"/>
      <c r="F15083" s="95"/>
      <c r="G15083" s="95"/>
      <c r="H15083" s="95"/>
    </row>
    <row r="15084" spans="5:8" x14ac:dyDescent="0.2">
      <c r="E15084" s="95"/>
      <c r="F15084" s="95"/>
      <c r="G15084" s="95"/>
      <c r="H15084" s="95"/>
    </row>
    <row r="15085" spans="5:8" x14ac:dyDescent="0.2">
      <c r="E15085" s="95"/>
      <c r="F15085" s="95"/>
      <c r="G15085" s="95"/>
      <c r="H15085" s="95"/>
    </row>
    <row r="15086" spans="5:8" x14ac:dyDescent="0.2">
      <c r="E15086" s="95"/>
      <c r="F15086" s="95"/>
      <c r="G15086" s="95"/>
      <c r="H15086" s="95"/>
    </row>
    <row r="15087" spans="5:8" x14ac:dyDescent="0.2">
      <c r="E15087" s="95"/>
      <c r="F15087" s="95"/>
      <c r="G15087" s="95"/>
      <c r="H15087" s="95"/>
    </row>
    <row r="15088" spans="5:8" x14ac:dyDescent="0.2">
      <c r="E15088" s="95"/>
      <c r="F15088" s="95"/>
      <c r="G15088" s="95"/>
      <c r="H15088" s="95"/>
    </row>
    <row r="15089" spans="5:8" x14ac:dyDescent="0.2">
      <c r="E15089" s="95"/>
      <c r="F15089" s="95"/>
      <c r="G15089" s="95"/>
      <c r="H15089" s="95"/>
    </row>
    <row r="15090" spans="5:8" x14ac:dyDescent="0.2">
      <c r="E15090" s="95"/>
      <c r="F15090" s="95"/>
      <c r="G15090" s="95"/>
      <c r="H15090" s="95"/>
    </row>
    <row r="15091" spans="5:8" x14ac:dyDescent="0.2">
      <c r="E15091" s="95"/>
      <c r="F15091" s="95"/>
      <c r="G15091" s="95"/>
      <c r="H15091" s="95"/>
    </row>
    <row r="15092" spans="5:8" x14ac:dyDescent="0.2">
      <c r="E15092" s="95"/>
      <c r="F15092" s="95"/>
      <c r="G15092" s="95"/>
      <c r="H15092" s="95"/>
    </row>
    <row r="15093" spans="5:8" x14ac:dyDescent="0.2">
      <c r="E15093" s="95"/>
      <c r="F15093" s="95"/>
      <c r="G15093" s="95"/>
      <c r="H15093" s="95"/>
    </row>
    <row r="15094" spans="5:8" x14ac:dyDescent="0.2">
      <c r="E15094" s="95"/>
      <c r="F15094" s="95"/>
      <c r="G15094" s="95"/>
      <c r="H15094" s="95"/>
    </row>
    <row r="15095" spans="5:8" x14ac:dyDescent="0.2">
      <c r="E15095" s="95"/>
      <c r="F15095" s="95"/>
      <c r="G15095" s="95"/>
      <c r="H15095" s="95"/>
    </row>
    <row r="15096" spans="5:8" x14ac:dyDescent="0.2">
      <c r="E15096" s="95"/>
      <c r="F15096" s="95"/>
      <c r="G15096" s="95"/>
      <c r="H15096" s="95"/>
    </row>
    <row r="15097" spans="5:8" x14ac:dyDescent="0.2">
      <c r="E15097" s="95"/>
      <c r="F15097" s="95"/>
      <c r="G15097" s="95"/>
      <c r="H15097" s="95"/>
    </row>
    <row r="15098" spans="5:8" x14ac:dyDescent="0.2">
      <c r="E15098" s="95"/>
      <c r="F15098" s="95"/>
      <c r="G15098" s="95"/>
      <c r="H15098" s="95"/>
    </row>
    <row r="15099" spans="5:8" x14ac:dyDescent="0.2">
      <c r="E15099" s="95"/>
      <c r="F15099" s="95"/>
      <c r="G15099" s="95"/>
      <c r="H15099" s="95"/>
    </row>
    <row r="15100" spans="5:8" x14ac:dyDescent="0.2">
      <c r="E15100" s="95"/>
      <c r="F15100" s="95"/>
      <c r="G15100" s="95"/>
      <c r="H15100" s="95"/>
    </row>
    <row r="15101" spans="5:8" x14ac:dyDescent="0.2">
      <c r="E15101" s="95"/>
      <c r="F15101" s="95"/>
      <c r="G15101" s="95"/>
      <c r="H15101" s="95"/>
    </row>
    <row r="15102" spans="5:8" x14ac:dyDescent="0.2">
      <c r="E15102" s="95"/>
      <c r="F15102" s="95"/>
      <c r="G15102" s="95"/>
      <c r="H15102" s="95"/>
    </row>
    <row r="15103" spans="5:8" x14ac:dyDescent="0.2">
      <c r="E15103" s="95"/>
      <c r="F15103" s="95"/>
      <c r="G15103" s="95"/>
      <c r="H15103" s="95"/>
    </row>
    <row r="15104" spans="5:8" x14ac:dyDescent="0.2">
      <c r="E15104" s="95"/>
      <c r="F15104" s="95"/>
      <c r="G15104" s="95"/>
      <c r="H15104" s="95"/>
    </row>
    <row r="15105" spans="5:8" x14ac:dyDescent="0.2">
      <c r="E15105" s="95"/>
      <c r="F15105" s="95"/>
      <c r="G15105" s="95"/>
      <c r="H15105" s="95"/>
    </row>
    <row r="15106" spans="5:8" x14ac:dyDescent="0.2">
      <c r="E15106" s="95"/>
      <c r="F15106" s="95"/>
      <c r="G15106" s="95"/>
      <c r="H15106" s="95"/>
    </row>
    <row r="15107" spans="5:8" x14ac:dyDescent="0.2">
      <c r="E15107" s="95"/>
      <c r="F15107" s="95"/>
      <c r="G15107" s="95"/>
      <c r="H15107" s="95"/>
    </row>
    <row r="15108" spans="5:8" x14ac:dyDescent="0.2">
      <c r="E15108" s="95"/>
      <c r="F15108" s="95"/>
      <c r="G15108" s="95"/>
      <c r="H15108" s="95"/>
    </row>
    <row r="15109" spans="5:8" x14ac:dyDescent="0.2">
      <c r="E15109" s="95"/>
      <c r="F15109" s="95"/>
      <c r="G15109" s="95"/>
      <c r="H15109" s="95"/>
    </row>
    <row r="15110" spans="5:8" x14ac:dyDescent="0.2">
      <c r="E15110" s="95"/>
      <c r="F15110" s="95"/>
      <c r="G15110" s="95"/>
      <c r="H15110" s="95"/>
    </row>
    <row r="15111" spans="5:8" x14ac:dyDescent="0.2">
      <c r="E15111" s="95"/>
      <c r="F15111" s="95"/>
      <c r="G15111" s="95"/>
      <c r="H15111" s="95"/>
    </row>
    <row r="15112" spans="5:8" x14ac:dyDescent="0.2">
      <c r="E15112" s="95"/>
      <c r="F15112" s="95"/>
      <c r="G15112" s="95"/>
      <c r="H15112" s="95"/>
    </row>
    <row r="15113" spans="5:8" x14ac:dyDescent="0.2">
      <c r="E15113" s="95"/>
      <c r="F15113" s="95"/>
      <c r="G15113" s="95"/>
      <c r="H15113" s="95"/>
    </row>
    <row r="15114" spans="5:8" x14ac:dyDescent="0.2">
      <c r="E15114" s="95"/>
      <c r="F15114" s="95"/>
      <c r="G15114" s="95"/>
      <c r="H15114" s="95"/>
    </row>
    <row r="15115" spans="5:8" x14ac:dyDescent="0.2">
      <c r="E15115" s="95"/>
      <c r="F15115" s="95"/>
      <c r="G15115" s="95"/>
      <c r="H15115" s="95"/>
    </row>
    <row r="15116" spans="5:8" x14ac:dyDescent="0.2">
      <c r="E15116" s="95"/>
      <c r="F15116" s="95"/>
      <c r="G15116" s="95"/>
      <c r="H15116" s="95"/>
    </row>
    <row r="15117" spans="5:8" x14ac:dyDescent="0.2">
      <c r="E15117" s="95"/>
      <c r="F15117" s="95"/>
      <c r="G15117" s="95"/>
      <c r="H15117" s="95"/>
    </row>
    <row r="15118" spans="5:8" x14ac:dyDescent="0.2">
      <c r="E15118" s="95"/>
      <c r="F15118" s="95"/>
      <c r="G15118" s="95"/>
      <c r="H15118" s="95"/>
    </row>
    <row r="15119" spans="5:8" x14ac:dyDescent="0.2">
      <c r="E15119" s="95"/>
      <c r="F15119" s="95"/>
      <c r="G15119" s="95"/>
      <c r="H15119" s="95"/>
    </row>
    <row r="15120" spans="5:8" x14ac:dyDescent="0.2">
      <c r="E15120" s="95"/>
      <c r="F15120" s="95"/>
      <c r="G15120" s="95"/>
      <c r="H15120" s="95"/>
    </row>
    <row r="15121" spans="5:8" x14ac:dyDescent="0.2">
      <c r="E15121" s="95"/>
      <c r="F15121" s="95"/>
      <c r="G15121" s="95"/>
      <c r="H15121" s="95"/>
    </row>
    <row r="15122" spans="5:8" x14ac:dyDescent="0.2">
      <c r="E15122" s="95"/>
      <c r="F15122" s="95"/>
      <c r="G15122" s="95"/>
      <c r="H15122" s="95"/>
    </row>
    <row r="15123" spans="5:8" x14ac:dyDescent="0.2">
      <c r="E15123" s="95"/>
      <c r="F15123" s="95"/>
      <c r="G15123" s="95"/>
      <c r="H15123" s="95"/>
    </row>
    <row r="15124" spans="5:8" x14ac:dyDescent="0.2">
      <c r="E15124" s="95"/>
      <c r="F15124" s="95"/>
      <c r="G15124" s="95"/>
      <c r="H15124" s="95"/>
    </row>
    <row r="15125" spans="5:8" x14ac:dyDescent="0.2">
      <c r="E15125" s="95"/>
      <c r="F15125" s="95"/>
      <c r="G15125" s="95"/>
      <c r="H15125" s="95"/>
    </row>
    <row r="15126" spans="5:8" x14ac:dyDescent="0.2">
      <c r="E15126" s="95"/>
      <c r="F15126" s="95"/>
      <c r="G15126" s="95"/>
      <c r="H15126" s="95"/>
    </row>
    <row r="15127" spans="5:8" x14ac:dyDescent="0.2">
      <c r="E15127" s="95"/>
      <c r="F15127" s="95"/>
      <c r="G15127" s="95"/>
      <c r="H15127" s="95"/>
    </row>
    <row r="15128" spans="5:8" x14ac:dyDescent="0.2">
      <c r="E15128" s="95"/>
      <c r="F15128" s="95"/>
      <c r="G15128" s="95"/>
      <c r="H15128" s="95"/>
    </row>
    <row r="15129" spans="5:8" x14ac:dyDescent="0.2">
      <c r="E15129" s="95"/>
      <c r="F15129" s="95"/>
      <c r="G15129" s="95"/>
      <c r="H15129" s="95"/>
    </row>
    <row r="15130" spans="5:8" x14ac:dyDescent="0.2">
      <c r="E15130" s="95"/>
      <c r="F15130" s="95"/>
      <c r="G15130" s="95"/>
      <c r="H15130" s="95"/>
    </row>
    <row r="15131" spans="5:8" x14ac:dyDescent="0.2">
      <c r="E15131" s="95"/>
      <c r="F15131" s="95"/>
      <c r="G15131" s="95"/>
      <c r="H15131" s="95"/>
    </row>
    <row r="15132" spans="5:8" x14ac:dyDescent="0.2">
      <c r="E15132" s="95"/>
      <c r="F15132" s="95"/>
      <c r="G15132" s="95"/>
      <c r="H15132" s="95"/>
    </row>
    <row r="15133" spans="5:8" x14ac:dyDescent="0.2">
      <c r="E15133" s="95"/>
      <c r="F15133" s="95"/>
      <c r="G15133" s="95"/>
      <c r="H15133" s="95"/>
    </row>
    <row r="15134" spans="5:8" x14ac:dyDescent="0.2">
      <c r="E15134" s="95"/>
      <c r="F15134" s="95"/>
      <c r="G15134" s="95"/>
      <c r="H15134" s="95"/>
    </row>
    <row r="15135" spans="5:8" x14ac:dyDescent="0.2">
      <c r="E15135" s="95"/>
      <c r="F15135" s="95"/>
      <c r="G15135" s="95"/>
      <c r="H15135" s="95"/>
    </row>
    <row r="15136" spans="5:8" x14ac:dyDescent="0.2">
      <c r="E15136" s="95"/>
      <c r="F15136" s="95"/>
      <c r="G15136" s="95"/>
      <c r="H15136" s="95"/>
    </row>
    <row r="15137" spans="5:8" x14ac:dyDescent="0.2">
      <c r="E15137" s="95"/>
      <c r="F15137" s="95"/>
      <c r="G15137" s="95"/>
      <c r="H15137" s="95"/>
    </row>
    <row r="15138" spans="5:8" x14ac:dyDescent="0.2">
      <c r="E15138" s="95"/>
      <c r="F15138" s="95"/>
      <c r="G15138" s="95"/>
      <c r="H15138" s="95"/>
    </row>
    <row r="15139" spans="5:8" x14ac:dyDescent="0.2">
      <c r="E15139" s="95"/>
      <c r="F15139" s="95"/>
      <c r="G15139" s="95"/>
      <c r="H15139" s="95"/>
    </row>
    <row r="15140" spans="5:8" x14ac:dyDescent="0.2">
      <c r="E15140" s="95"/>
      <c r="F15140" s="95"/>
      <c r="G15140" s="95"/>
      <c r="H15140" s="95"/>
    </row>
    <row r="15141" spans="5:8" x14ac:dyDescent="0.2">
      <c r="E15141" s="95"/>
      <c r="F15141" s="95"/>
      <c r="G15141" s="95"/>
      <c r="H15141" s="95"/>
    </row>
    <row r="15142" spans="5:8" x14ac:dyDescent="0.2">
      <c r="E15142" s="95"/>
      <c r="F15142" s="95"/>
      <c r="G15142" s="95"/>
      <c r="H15142" s="95"/>
    </row>
    <row r="15143" spans="5:8" x14ac:dyDescent="0.2">
      <c r="E15143" s="95"/>
      <c r="F15143" s="95"/>
      <c r="G15143" s="95"/>
      <c r="H15143" s="95"/>
    </row>
    <row r="15144" spans="5:8" x14ac:dyDescent="0.2">
      <c r="E15144" s="95"/>
      <c r="F15144" s="95"/>
      <c r="G15144" s="95"/>
      <c r="H15144" s="95"/>
    </row>
    <row r="15145" spans="5:8" x14ac:dyDescent="0.2">
      <c r="E15145" s="95"/>
      <c r="F15145" s="95"/>
      <c r="G15145" s="95"/>
      <c r="H15145" s="95"/>
    </row>
    <row r="15146" spans="5:8" x14ac:dyDescent="0.2">
      <c r="E15146" s="95"/>
      <c r="F15146" s="95"/>
      <c r="G15146" s="95"/>
      <c r="H15146" s="95"/>
    </row>
    <row r="15147" spans="5:8" x14ac:dyDescent="0.2">
      <c r="E15147" s="95"/>
      <c r="F15147" s="95"/>
      <c r="G15147" s="95"/>
      <c r="H15147" s="95"/>
    </row>
    <row r="15148" spans="5:8" x14ac:dyDescent="0.2">
      <c r="E15148" s="95"/>
      <c r="F15148" s="95"/>
      <c r="G15148" s="95"/>
      <c r="H15148" s="95"/>
    </row>
    <row r="15149" spans="5:8" x14ac:dyDescent="0.2">
      <c r="E15149" s="95"/>
      <c r="F15149" s="95"/>
      <c r="G15149" s="95"/>
      <c r="H15149" s="95"/>
    </row>
    <row r="15150" spans="5:8" x14ac:dyDescent="0.2">
      <c r="E15150" s="95"/>
      <c r="F15150" s="95"/>
      <c r="G15150" s="95"/>
      <c r="H15150" s="95"/>
    </row>
    <row r="15151" spans="5:8" x14ac:dyDescent="0.2">
      <c r="E15151" s="95"/>
      <c r="F15151" s="95"/>
      <c r="G15151" s="95"/>
      <c r="H15151" s="95"/>
    </row>
    <row r="15152" spans="5:8" x14ac:dyDescent="0.2">
      <c r="E15152" s="95"/>
      <c r="F15152" s="95"/>
      <c r="G15152" s="95"/>
      <c r="H15152" s="95"/>
    </row>
    <row r="15153" spans="5:8" x14ac:dyDescent="0.2">
      <c r="E15153" s="95"/>
      <c r="F15153" s="95"/>
      <c r="G15153" s="95"/>
      <c r="H15153" s="95"/>
    </row>
    <row r="15154" spans="5:8" x14ac:dyDescent="0.2">
      <c r="E15154" s="95"/>
      <c r="F15154" s="95"/>
      <c r="G15154" s="95"/>
      <c r="H15154" s="95"/>
    </row>
    <row r="15155" spans="5:8" x14ac:dyDescent="0.2">
      <c r="E15155" s="95"/>
      <c r="F15155" s="95"/>
      <c r="G15155" s="95"/>
      <c r="H15155" s="95"/>
    </row>
    <row r="15156" spans="5:8" x14ac:dyDescent="0.2">
      <c r="E15156" s="95"/>
      <c r="F15156" s="95"/>
      <c r="G15156" s="95"/>
      <c r="H15156" s="95"/>
    </row>
    <row r="15157" spans="5:8" x14ac:dyDescent="0.2">
      <c r="E15157" s="95"/>
      <c r="F15157" s="95"/>
      <c r="G15157" s="95"/>
      <c r="H15157" s="95"/>
    </row>
    <row r="15158" spans="5:8" x14ac:dyDescent="0.2">
      <c r="E15158" s="95"/>
      <c r="F15158" s="95"/>
      <c r="G15158" s="95"/>
      <c r="H15158" s="95"/>
    </row>
    <row r="15159" spans="5:8" x14ac:dyDescent="0.2">
      <c r="E15159" s="95"/>
      <c r="F15159" s="95"/>
      <c r="G15159" s="95"/>
      <c r="H15159" s="95"/>
    </row>
    <row r="15160" spans="5:8" x14ac:dyDescent="0.2">
      <c r="E15160" s="95"/>
      <c r="F15160" s="95"/>
      <c r="G15160" s="95"/>
      <c r="H15160" s="95"/>
    </row>
    <row r="15161" spans="5:8" x14ac:dyDescent="0.2">
      <c r="E15161" s="95"/>
      <c r="F15161" s="95"/>
      <c r="G15161" s="95"/>
      <c r="H15161" s="95"/>
    </row>
    <row r="15162" spans="5:8" x14ac:dyDescent="0.2">
      <c r="E15162" s="95"/>
      <c r="F15162" s="95"/>
      <c r="G15162" s="95"/>
      <c r="H15162" s="95"/>
    </row>
    <row r="15163" spans="5:8" x14ac:dyDescent="0.2">
      <c r="E15163" s="95"/>
      <c r="F15163" s="95"/>
      <c r="G15163" s="95"/>
      <c r="H15163" s="95"/>
    </row>
    <row r="15164" spans="5:8" x14ac:dyDescent="0.2">
      <c r="E15164" s="95"/>
      <c r="F15164" s="95"/>
      <c r="G15164" s="95"/>
      <c r="H15164" s="95"/>
    </row>
    <row r="15165" spans="5:8" x14ac:dyDescent="0.2">
      <c r="E15165" s="95"/>
      <c r="F15165" s="95"/>
      <c r="G15165" s="95"/>
      <c r="H15165" s="95"/>
    </row>
    <row r="15166" spans="5:8" x14ac:dyDescent="0.2">
      <c r="E15166" s="95"/>
      <c r="F15166" s="95"/>
      <c r="G15166" s="95"/>
      <c r="H15166" s="95"/>
    </row>
    <row r="15167" spans="5:8" x14ac:dyDescent="0.2">
      <c r="E15167" s="95"/>
      <c r="F15167" s="95"/>
      <c r="G15167" s="95"/>
      <c r="H15167" s="95"/>
    </row>
    <row r="15168" spans="5:8" x14ac:dyDescent="0.2">
      <c r="E15168" s="95"/>
      <c r="F15168" s="95"/>
      <c r="G15168" s="95"/>
      <c r="H15168" s="95"/>
    </row>
    <row r="15169" spans="5:8" x14ac:dyDescent="0.2">
      <c r="E15169" s="95"/>
      <c r="F15169" s="95"/>
      <c r="G15169" s="95"/>
      <c r="H15169" s="95"/>
    </row>
    <row r="15170" spans="5:8" x14ac:dyDescent="0.2">
      <c r="E15170" s="95"/>
      <c r="F15170" s="95"/>
      <c r="G15170" s="95"/>
      <c r="H15170" s="95"/>
    </row>
    <row r="15171" spans="5:8" x14ac:dyDescent="0.2">
      <c r="E15171" s="95"/>
      <c r="F15171" s="95"/>
      <c r="G15171" s="95"/>
      <c r="H15171" s="95"/>
    </row>
    <row r="15172" spans="5:8" x14ac:dyDescent="0.2">
      <c r="E15172" s="95"/>
      <c r="F15172" s="95"/>
      <c r="G15172" s="95"/>
      <c r="H15172" s="95"/>
    </row>
    <row r="15173" spans="5:8" x14ac:dyDescent="0.2">
      <c r="E15173" s="95"/>
      <c r="F15173" s="95"/>
      <c r="G15173" s="95"/>
      <c r="H15173" s="95"/>
    </row>
    <row r="15174" spans="5:8" x14ac:dyDescent="0.2">
      <c r="E15174" s="95"/>
      <c r="F15174" s="95"/>
      <c r="G15174" s="95"/>
      <c r="H15174" s="95"/>
    </row>
    <row r="15175" spans="5:8" x14ac:dyDescent="0.2">
      <c r="E15175" s="95"/>
      <c r="F15175" s="95"/>
      <c r="G15175" s="95"/>
      <c r="H15175" s="95"/>
    </row>
    <row r="15176" spans="5:8" x14ac:dyDescent="0.2">
      <c r="E15176" s="95"/>
      <c r="F15176" s="95"/>
      <c r="G15176" s="95"/>
      <c r="H15176" s="95"/>
    </row>
    <row r="15177" spans="5:8" x14ac:dyDescent="0.2">
      <c r="E15177" s="95"/>
      <c r="F15177" s="95"/>
      <c r="G15177" s="95"/>
      <c r="H15177" s="95"/>
    </row>
    <row r="15178" spans="5:8" x14ac:dyDescent="0.2">
      <c r="E15178" s="95"/>
      <c r="F15178" s="95"/>
      <c r="G15178" s="95"/>
      <c r="H15178" s="95"/>
    </row>
    <row r="15179" spans="5:8" x14ac:dyDescent="0.2">
      <c r="E15179" s="95"/>
      <c r="F15179" s="95"/>
      <c r="G15179" s="95"/>
      <c r="H15179" s="95"/>
    </row>
    <row r="15180" spans="5:8" x14ac:dyDescent="0.2">
      <c r="E15180" s="95"/>
      <c r="F15180" s="95"/>
      <c r="G15180" s="95"/>
      <c r="H15180" s="95"/>
    </row>
    <row r="15181" spans="5:8" x14ac:dyDescent="0.2">
      <c r="E15181" s="95"/>
      <c r="F15181" s="95"/>
      <c r="G15181" s="95"/>
      <c r="H15181" s="95"/>
    </row>
    <row r="15182" spans="5:8" x14ac:dyDescent="0.2">
      <c r="E15182" s="95"/>
      <c r="F15182" s="95"/>
      <c r="G15182" s="95"/>
      <c r="H15182" s="95"/>
    </row>
    <row r="15183" spans="5:8" x14ac:dyDescent="0.2">
      <c r="E15183" s="95"/>
      <c r="F15183" s="95"/>
      <c r="G15183" s="95"/>
      <c r="H15183" s="95"/>
    </row>
    <row r="15184" spans="5:8" x14ac:dyDescent="0.2">
      <c r="E15184" s="95"/>
      <c r="F15184" s="95"/>
      <c r="G15184" s="95"/>
      <c r="H15184" s="95"/>
    </row>
    <row r="15185" spans="5:8" x14ac:dyDescent="0.2">
      <c r="E15185" s="95"/>
      <c r="F15185" s="95"/>
      <c r="G15185" s="95"/>
      <c r="H15185" s="95"/>
    </row>
    <row r="15186" spans="5:8" x14ac:dyDescent="0.2">
      <c r="E15186" s="95"/>
      <c r="F15186" s="95"/>
      <c r="G15186" s="95"/>
      <c r="H15186" s="95"/>
    </row>
    <row r="15187" spans="5:8" x14ac:dyDescent="0.2">
      <c r="E15187" s="95"/>
      <c r="F15187" s="95"/>
      <c r="G15187" s="95"/>
      <c r="H15187" s="95"/>
    </row>
    <row r="15188" spans="5:8" x14ac:dyDescent="0.2">
      <c r="E15188" s="95"/>
      <c r="F15188" s="95"/>
      <c r="G15188" s="95"/>
      <c r="H15188" s="95"/>
    </row>
    <row r="15189" spans="5:8" x14ac:dyDescent="0.2">
      <c r="E15189" s="95"/>
      <c r="F15189" s="95"/>
      <c r="G15189" s="95"/>
      <c r="H15189" s="95"/>
    </row>
    <row r="15190" spans="5:8" x14ac:dyDescent="0.2">
      <c r="E15190" s="95"/>
      <c r="F15190" s="95"/>
      <c r="G15190" s="95"/>
      <c r="H15190" s="95"/>
    </row>
    <row r="15191" spans="5:8" x14ac:dyDescent="0.2">
      <c r="E15191" s="95"/>
      <c r="F15191" s="95"/>
      <c r="G15191" s="95"/>
      <c r="H15191" s="95"/>
    </row>
    <row r="15192" spans="5:8" x14ac:dyDescent="0.2">
      <c r="E15192" s="95"/>
      <c r="F15192" s="95"/>
      <c r="G15192" s="95"/>
      <c r="H15192" s="95"/>
    </row>
    <row r="15193" spans="5:8" x14ac:dyDescent="0.2">
      <c r="E15193" s="95"/>
      <c r="F15193" s="95"/>
      <c r="G15193" s="95"/>
      <c r="H15193" s="95"/>
    </row>
    <row r="15194" spans="5:8" x14ac:dyDescent="0.2">
      <c r="E15194" s="95"/>
      <c r="F15194" s="95"/>
      <c r="G15194" s="95"/>
      <c r="H15194" s="95"/>
    </row>
    <row r="15195" spans="5:8" x14ac:dyDescent="0.2">
      <c r="E15195" s="95"/>
      <c r="F15195" s="95"/>
      <c r="G15195" s="95"/>
      <c r="H15195" s="95"/>
    </row>
    <row r="15196" spans="5:8" x14ac:dyDescent="0.2">
      <c r="E15196" s="95"/>
      <c r="F15196" s="95"/>
      <c r="G15196" s="95"/>
      <c r="H15196" s="95"/>
    </row>
    <row r="15197" spans="5:8" x14ac:dyDescent="0.2">
      <c r="E15197" s="95"/>
      <c r="F15197" s="95"/>
      <c r="G15197" s="95"/>
      <c r="H15197" s="95"/>
    </row>
    <row r="15198" spans="5:8" x14ac:dyDescent="0.2">
      <c r="E15198" s="95"/>
      <c r="F15198" s="95"/>
      <c r="G15198" s="95"/>
      <c r="H15198" s="95"/>
    </row>
    <row r="15199" spans="5:8" x14ac:dyDescent="0.2">
      <c r="E15199" s="95"/>
      <c r="F15199" s="95"/>
      <c r="G15199" s="95"/>
      <c r="H15199" s="95"/>
    </row>
    <row r="15200" spans="5:8" x14ac:dyDescent="0.2">
      <c r="E15200" s="95"/>
      <c r="F15200" s="95"/>
      <c r="G15200" s="95"/>
      <c r="H15200" s="95"/>
    </row>
    <row r="15201" spans="5:8" x14ac:dyDescent="0.2">
      <c r="E15201" s="95"/>
      <c r="F15201" s="95"/>
      <c r="G15201" s="95"/>
      <c r="H15201" s="95"/>
    </row>
    <row r="15202" spans="5:8" x14ac:dyDescent="0.2">
      <c r="E15202" s="95"/>
      <c r="F15202" s="95"/>
      <c r="G15202" s="95"/>
      <c r="H15202" s="95"/>
    </row>
    <row r="15203" spans="5:8" x14ac:dyDescent="0.2">
      <c r="E15203" s="95"/>
      <c r="F15203" s="95"/>
      <c r="G15203" s="95"/>
      <c r="H15203" s="95"/>
    </row>
    <row r="15204" spans="5:8" x14ac:dyDescent="0.2">
      <c r="E15204" s="95"/>
      <c r="F15204" s="95"/>
      <c r="G15204" s="95"/>
      <c r="H15204" s="95"/>
    </row>
    <row r="15205" spans="5:8" x14ac:dyDescent="0.2">
      <c r="E15205" s="95"/>
      <c r="F15205" s="95"/>
      <c r="G15205" s="95"/>
      <c r="H15205" s="95"/>
    </row>
    <row r="15206" spans="5:8" x14ac:dyDescent="0.2">
      <c r="E15206" s="95"/>
      <c r="F15206" s="95"/>
      <c r="G15206" s="95"/>
      <c r="H15206" s="95"/>
    </row>
    <row r="15207" spans="5:8" x14ac:dyDescent="0.2">
      <c r="E15207" s="95"/>
      <c r="F15207" s="95"/>
      <c r="G15207" s="95"/>
      <c r="H15207" s="95"/>
    </row>
    <row r="15208" spans="5:8" x14ac:dyDescent="0.2">
      <c r="E15208" s="95"/>
      <c r="F15208" s="95"/>
      <c r="G15208" s="95"/>
      <c r="H15208" s="95"/>
    </row>
    <row r="15209" spans="5:8" x14ac:dyDescent="0.2">
      <c r="E15209" s="95"/>
      <c r="F15209" s="95"/>
      <c r="G15209" s="95"/>
      <c r="H15209" s="95"/>
    </row>
    <row r="15210" spans="5:8" x14ac:dyDescent="0.2">
      <c r="E15210" s="95"/>
      <c r="F15210" s="95"/>
      <c r="G15210" s="95"/>
      <c r="H15210" s="95"/>
    </row>
    <row r="15211" spans="5:8" x14ac:dyDescent="0.2">
      <c r="E15211" s="95"/>
      <c r="F15211" s="95"/>
      <c r="G15211" s="95"/>
      <c r="H15211" s="95"/>
    </row>
    <row r="15212" spans="5:8" x14ac:dyDescent="0.2">
      <c r="E15212" s="95"/>
      <c r="F15212" s="95"/>
      <c r="G15212" s="95"/>
      <c r="H15212" s="95"/>
    </row>
    <row r="15213" spans="5:8" x14ac:dyDescent="0.2">
      <c r="E15213" s="95"/>
      <c r="F15213" s="95"/>
      <c r="G15213" s="95"/>
      <c r="H15213" s="95"/>
    </row>
    <row r="15214" spans="5:8" x14ac:dyDescent="0.2">
      <c r="E15214" s="95"/>
      <c r="F15214" s="95"/>
      <c r="G15214" s="95"/>
      <c r="H15214" s="95"/>
    </row>
    <row r="15215" spans="5:8" x14ac:dyDescent="0.2">
      <c r="E15215" s="95"/>
      <c r="F15215" s="95"/>
      <c r="G15215" s="95"/>
      <c r="H15215" s="95"/>
    </row>
    <row r="15216" spans="5:8" x14ac:dyDescent="0.2">
      <c r="E15216" s="95"/>
      <c r="F15216" s="95"/>
      <c r="G15216" s="95"/>
      <c r="H15216" s="95"/>
    </row>
    <row r="15217" spans="5:8" x14ac:dyDescent="0.2">
      <c r="E15217" s="95"/>
      <c r="F15217" s="95"/>
      <c r="G15217" s="95"/>
      <c r="H15217" s="95"/>
    </row>
    <row r="15218" spans="5:8" x14ac:dyDescent="0.2">
      <c r="E15218" s="95"/>
      <c r="F15218" s="95"/>
      <c r="G15218" s="95"/>
      <c r="H15218" s="95"/>
    </row>
    <row r="15219" spans="5:8" x14ac:dyDescent="0.2">
      <c r="E15219" s="95"/>
      <c r="F15219" s="95"/>
      <c r="G15219" s="95"/>
      <c r="H15219" s="95"/>
    </row>
    <row r="15220" spans="5:8" x14ac:dyDescent="0.2">
      <c r="E15220" s="95"/>
      <c r="F15220" s="95"/>
      <c r="G15220" s="95"/>
      <c r="H15220" s="95"/>
    </row>
    <row r="15221" spans="5:8" x14ac:dyDescent="0.2">
      <c r="E15221" s="95"/>
      <c r="F15221" s="95"/>
      <c r="G15221" s="95"/>
      <c r="H15221" s="95"/>
    </row>
    <row r="15222" spans="5:8" x14ac:dyDescent="0.2">
      <c r="E15222" s="95"/>
      <c r="F15222" s="95"/>
      <c r="G15222" s="95"/>
      <c r="H15222" s="95"/>
    </row>
    <row r="15223" spans="5:8" x14ac:dyDescent="0.2">
      <c r="E15223" s="95"/>
      <c r="F15223" s="95"/>
      <c r="G15223" s="95"/>
      <c r="H15223" s="95"/>
    </row>
    <row r="15224" spans="5:8" x14ac:dyDescent="0.2">
      <c r="E15224" s="95"/>
      <c r="F15224" s="95"/>
      <c r="G15224" s="95"/>
      <c r="H15224" s="95"/>
    </row>
    <row r="15225" spans="5:8" x14ac:dyDescent="0.2">
      <c r="E15225" s="95"/>
      <c r="F15225" s="95"/>
      <c r="G15225" s="95"/>
      <c r="H15225" s="95"/>
    </row>
    <row r="15226" spans="5:8" x14ac:dyDescent="0.2">
      <c r="E15226" s="95"/>
      <c r="F15226" s="95"/>
      <c r="G15226" s="95"/>
      <c r="H15226" s="95"/>
    </row>
    <row r="15227" spans="5:8" x14ac:dyDescent="0.2">
      <c r="E15227" s="95"/>
      <c r="F15227" s="95"/>
      <c r="G15227" s="95"/>
      <c r="H15227" s="95"/>
    </row>
    <row r="15228" spans="5:8" x14ac:dyDescent="0.2">
      <c r="E15228" s="95"/>
      <c r="F15228" s="95"/>
      <c r="G15228" s="95"/>
      <c r="H15228" s="95"/>
    </row>
    <row r="15229" spans="5:8" x14ac:dyDescent="0.2">
      <c r="E15229" s="95"/>
      <c r="F15229" s="95"/>
      <c r="G15229" s="95"/>
      <c r="H15229" s="95"/>
    </row>
    <row r="15230" spans="5:8" x14ac:dyDescent="0.2">
      <c r="E15230" s="95"/>
      <c r="F15230" s="95"/>
      <c r="G15230" s="95"/>
      <c r="H15230" s="95"/>
    </row>
    <row r="15231" spans="5:8" x14ac:dyDescent="0.2">
      <c r="E15231" s="95"/>
      <c r="F15231" s="95"/>
      <c r="G15231" s="95"/>
      <c r="H15231" s="95"/>
    </row>
    <row r="15232" spans="5:8" x14ac:dyDescent="0.2">
      <c r="E15232" s="95"/>
      <c r="F15232" s="95"/>
      <c r="G15232" s="95"/>
      <c r="H15232" s="95"/>
    </row>
    <row r="15233" spans="5:8" x14ac:dyDescent="0.2">
      <c r="E15233" s="95"/>
      <c r="F15233" s="95"/>
      <c r="G15233" s="95"/>
      <c r="H15233" s="95"/>
    </row>
    <row r="15234" spans="5:8" x14ac:dyDescent="0.2">
      <c r="E15234" s="95"/>
      <c r="F15234" s="95"/>
      <c r="G15234" s="95"/>
      <c r="H15234" s="95"/>
    </row>
    <row r="15235" spans="5:8" x14ac:dyDescent="0.2">
      <c r="E15235" s="95"/>
      <c r="F15235" s="95"/>
      <c r="G15235" s="95"/>
      <c r="H15235" s="95"/>
    </row>
    <row r="15236" spans="5:8" x14ac:dyDescent="0.2">
      <c r="E15236" s="95"/>
      <c r="F15236" s="95"/>
      <c r="G15236" s="95"/>
      <c r="H15236" s="95"/>
    </row>
    <row r="15237" spans="5:8" x14ac:dyDescent="0.2">
      <c r="E15237" s="95"/>
      <c r="F15237" s="95"/>
      <c r="G15237" s="95"/>
      <c r="H15237" s="95"/>
    </row>
    <row r="15238" spans="5:8" x14ac:dyDescent="0.2">
      <c r="E15238" s="95"/>
      <c r="F15238" s="95"/>
      <c r="G15238" s="95"/>
      <c r="H15238" s="95"/>
    </row>
    <row r="15239" spans="5:8" x14ac:dyDescent="0.2">
      <c r="E15239" s="95"/>
      <c r="F15239" s="95"/>
      <c r="G15239" s="95"/>
      <c r="H15239" s="95"/>
    </row>
    <row r="15240" spans="5:8" x14ac:dyDescent="0.2">
      <c r="E15240" s="95"/>
      <c r="F15240" s="95"/>
      <c r="G15240" s="95"/>
      <c r="H15240" s="95"/>
    </row>
    <row r="15241" spans="5:8" x14ac:dyDescent="0.2">
      <c r="E15241" s="95"/>
      <c r="F15241" s="95"/>
      <c r="G15241" s="95"/>
      <c r="H15241" s="95"/>
    </row>
    <row r="15242" spans="5:8" x14ac:dyDescent="0.2">
      <c r="E15242" s="95"/>
      <c r="F15242" s="95"/>
      <c r="G15242" s="95"/>
      <c r="H15242" s="95"/>
    </row>
    <row r="15243" spans="5:8" x14ac:dyDescent="0.2">
      <c r="E15243" s="95"/>
      <c r="F15243" s="95"/>
      <c r="G15243" s="95"/>
      <c r="H15243" s="95"/>
    </row>
    <row r="15244" spans="5:8" x14ac:dyDescent="0.2">
      <c r="E15244" s="95"/>
      <c r="F15244" s="95"/>
      <c r="G15244" s="95"/>
      <c r="H15244" s="95"/>
    </row>
    <row r="15245" spans="5:8" x14ac:dyDescent="0.2">
      <c r="E15245" s="95"/>
      <c r="F15245" s="95"/>
      <c r="G15245" s="95"/>
      <c r="H15245" s="95"/>
    </row>
    <row r="15246" spans="5:8" x14ac:dyDescent="0.2">
      <c r="E15246" s="95"/>
      <c r="F15246" s="95"/>
      <c r="G15246" s="95"/>
      <c r="H15246" s="95"/>
    </row>
    <row r="15247" spans="5:8" x14ac:dyDescent="0.2">
      <c r="E15247" s="95"/>
      <c r="F15247" s="95"/>
      <c r="G15247" s="95"/>
      <c r="H15247" s="95"/>
    </row>
    <row r="15248" spans="5:8" x14ac:dyDescent="0.2">
      <c r="E15248" s="95"/>
      <c r="F15248" s="95"/>
      <c r="G15248" s="95"/>
      <c r="H15248" s="95"/>
    </row>
    <row r="15249" spans="5:8" x14ac:dyDescent="0.2">
      <c r="E15249" s="95"/>
      <c r="F15249" s="95"/>
      <c r="G15249" s="95"/>
      <c r="H15249" s="95"/>
    </row>
    <row r="15250" spans="5:8" x14ac:dyDescent="0.2">
      <c r="E15250" s="95"/>
      <c r="F15250" s="95"/>
      <c r="G15250" s="95"/>
      <c r="H15250" s="95"/>
    </row>
    <row r="15251" spans="5:8" x14ac:dyDescent="0.2">
      <c r="E15251" s="95"/>
      <c r="F15251" s="95"/>
      <c r="G15251" s="95"/>
      <c r="H15251" s="95"/>
    </row>
    <row r="15252" spans="5:8" x14ac:dyDescent="0.2">
      <c r="E15252" s="95"/>
      <c r="F15252" s="95"/>
      <c r="G15252" s="95"/>
      <c r="H15252" s="95"/>
    </row>
    <row r="15253" spans="5:8" x14ac:dyDescent="0.2">
      <c r="E15253" s="95"/>
      <c r="F15253" s="95"/>
      <c r="G15253" s="95"/>
      <c r="H15253" s="95"/>
    </row>
    <row r="15254" spans="5:8" x14ac:dyDescent="0.2">
      <c r="E15254" s="95"/>
      <c r="F15254" s="95"/>
      <c r="G15254" s="95"/>
      <c r="H15254" s="95"/>
    </row>
    <row r="15255" spans="5:8" x14ac:dyDescent="0.2">
      <c r="E15255" s="95"/>
      <c r="F15255" s="95"/>
      <c r="G15255" s="95"/>
      <c r="H15255" s="95"/>
    </row>
    <row r="15256" spans="5:8" x14ac:dyDescent="0.2">
      <c r="E15256" s="95"/>
      <c r="F15256" s="95"/>
      <c r="G15256" s="95"/>
      <c r="H15256" s="95"/>
    </row>
    <row r="15257" spans="5:8" x14ac:dyDescent="0.2">
      <c r="E15257" s="95"/>
      <c r="F15257" s="95"/>
      <c r="G15257" s="95"/>
      <c r="H15257" s="95"/>
    </row>
    <row r="15258" spans="5:8" x14ac:dyDescent="0.2">
      <c r="E15258" s="95"/>
      <c r="F15258" s="95"/>
      <c r="G15258" s="95"/>
      <c r="H15258" s="95"/>
    </row>
    <row r="15259" spans="5:8" x14ac:dyDescent="0.2">
      <c r="E15259" s="95"/>
      <c r="F15259" s="95"/>
      <c r="G15259" s="95"/>
      <c r="H15259" s="95"/>
    </row>
    <row r="15260" spans="5:8" x14ac:dyDescent="0.2">
      <c r="E15260" s="95"/>
      <c r="F15260" s="95"/>
      <c r="G15260" s="95"/>
      <c r="H15260" s="95"/>
    </row>
    <row r="15261" spans="5:8" x14ac:dyDescent="0.2">
      <c r="E15261" s="95"/>
      <c r="F15261" s="95"/>
      <c r="G15261" s="95"/>
      <c r="H15261" s="95"/>
    </row>
    <row r="15262" spans="5:8" x14ac:dyDescent="0.2">
      <c r="E15262" s="95"/>
      <c r="F15262" s="95"/>
      <c r="G15262" s="95"/>
      <c r="H15262" s="95"/>
    </row>
    <row r="15263" spans="5:8" x14ac:dyDescent="0.2">
      <c r="E15263" s="95"/>
      <c r="F15263" s="95"/>
      <c r="G15263" s="95"/>
      <c r="H15263" s="95"/>
    </row>
    <row r="15264" spans="5:8" x14ac:dyDescent="0.2">
      <c r="E15264" s="95"/>
      <c r="F15264" s="95"/>
      <c r="G15264" s="95"/>
      <c r="H15264" s="95"/>
    </row>
    <row r="15265" spans="5:8" x14ac:dyDescent="0.2">
      <c r="E15265" s="95"/>
      <c r="F15265" s="95"/>
      <c r="G15265" s="95"/>
      <c r="H15265" s="95"/>
    </row>
    <row r="15266" spans="5:8" x14ac:dyDescent="0.2">
      <c r="E15266" s="95"/>
      <c r="F15266" s="95"/>
      <c r="G15266" s="95"/>
      <c r="H15266" s="95"/>
    </row>
    <row r="15267" spans="5:8" x14ac:dyDescent="0.2">
      <c r="E15267" s="95"/>
      <c r="F15267" s="95"/>
      <c r="G15267" s="95"/>
      <c r="H15267" s="95"/>
    </row>
    <row r="15268" spans="5:8" x14ac:dyDescent="0.2">
      <c r="E15268" s="95"/>
      <c r="F15268" s="95"/>
      <c r="G15268" s="95"/>
      <c r="H15268" s="95"/>
    </row>
    <row r="15269" spans="5:8" x14ac:dyDescent="0.2">
      <c r="E15269" s="95"/>
      <c r="F15269" s="95"/>
      <c r="G15269" s="95"/>
      <c r="H15269" s="95"/>
    </row>
    <row r="15270" spans="5:8" x14ac:dyDescent="0.2">
      <c r="E15270" s="95"/>
      <c r="F15270" s="95"/>
      <c r="G15270" s="95"/>
      <c r="H15270" s="95"/>
    </row>
    <row r="15271" spans="5:8" x14ac:dyDescent="0.2">
      <c r="E15271" s="95"/>
      <c r="F15271" s="95"/>
      <c r="G15271" s="95"/>
      <c r="H15271" s="95"/>
    </row>
    <row r="15272" spans="5:8" x14ac:dyDescent="0.2">
      <c r="E15272" s="95"/>
      <c r="F15272" s="95"/>
      <c r="G15272" s="95"/>
      <c r="H15272" s="95"/>
    </row>
    <row r="15273" spans="5:8" x14ac:dyDescent="0.2">
      <c r="E15273" s="95"/>
      <c r="F15273" s="95"/>
      <c r="G15273" s="95"/>
      <c r="H15273" s="95"/>
    </row>
    <row r="15274" spans="5:8" x14ac:dyDescent="0.2">
      <c r="E15274" s="95"/>
      <c r="F15274" s="95"/>
      <c r="G15274" s="95"/>
      <c r="H15274" s="95"/>
    </row>
    <row r="15275" spans="5:8" x14ac:dyDescent="0.2">
      <c r="E15275" s="95"/>
      <c r="F15275" s="95"/>
      <c r="G15275" s="95"/>
      <c r="H15275" s="95"/>
    </row>
    <row r="15276" spans="5:8" x14ac:dyDescent="0.2">
      <c r="E15276" s="95"/>
      <c r="F15276" s="95"/>
      <c r="G15276" s="95"/>
      <c r="H15276" s="95"/>
    </row>
    <row r="15277" spans="5:8" x14ac:dyDescent="0.2">
      <c r="E15277" s="95"/>
      <c r="F15277" s="95"/>
      <c r="G15277" s="95"/>
      <c r="H15277" s="95"/>
    </row>
    <row r="15278" spans="5:8" x14ac:dyDescent="0.2">
      <c r="E15278" s="95"/>
      <c r="F15278" s="95"/>
      <c r="G15278" s="95"/>
      <c r="H15278" s="95"/>
    </row>
    <row r="15279" spans="5:8" x14ac:dyDescent="0.2">
      <c r="E15279" s="95"/>
      <c r="F15279" s="95"/>
      <c r="G15279" s="95"/>
      <c r="H15279" s="95"/>
    </row>
    <row r="15280" spans="5:8" x14ac:dyDescent="0.2">
      <c r="E15280" s="95"/>
      <c r="F15280" s="95"/>
      <c r="G15280" s="95"/>
      <c r="H15280" s="95"/>
    </row>
    <row r="15281" spans="5:8" x14ac:dyDescent="0.2">
      <c r="E15281" s="95"/>
      <c r="F15281" s="95"/>
      <c r="G15281" s="95"/>
      <c r="H15281" s="95"/>
    </row>
    <row r="15282" spans="5:8" x14ac:dyDescent="0.2">
      <c r="E15282" s="95"/>
      <c r="F15282" s="95"/>
      <c r="G15282" s="95"/>
      <c r="H15282" s="95"/>
    </row>
    <row r="15283" spans="5:8" x14ac:dyDescent="0.2">
      <c r="E15283" s="95"/>
      <c r="F15283" s="95"/>
      <c r="G15283" s="95"/>
      <c r="H15283" s="95"/>
    </row>
    <row r="15284" spans="5:8" x14ac:dyDescent="0.2">
      <c r="E15284" s="95"/>
      <c r="F15284" s="95"/>
      <c r="G15284" s="95"/>
      <c r="H15284" s="95"/>
    </row>
    <row r="15285" spans="5:8" x14ac:dyDescent="0.2">
      <c r="E15285" s="95"/>
      <c r="F15285" s="95"/>
      <c r="G15285" s="95"/>
      <c r="H15285" s="95"/>
    </row>
    <row r="15286" spans="5:8" x14ac:dyDescent="0.2">
      <c r="E15286" s="95"/>
      <c r="F15286" s="95"/>
      <c r="G15286" s="95"/>
      <c r="H15286" s="95"/>
    </row>
    <row r="15287" spans="5:8" x14ac:dyDescent="0.2">
      <c r="E15287" s="95"/>
      <c r="F15287" s="95"/>
      <c r="G15287" s="95"/>
      <c r="H15287" s="95"/>
    </row>
    <row r="15288" spans="5:8" x14ac:dyDescent="0.2">
      <c r="E15288" s="95"/>
      <c r="F15288" s="95"/>
      <c r="G15288" s="95"/>
      <c r="H15288" s="95"/>
    </row>
    <row r="15289" spans="5:8" x14ac:dyDescent="0.2">
      <c r="E15289" s="95"/>
      <c r="F15289" s="95"/>
      <c r="G15289" s="95"/>
      <c r="H15289" s="95"/>
    </row>
    <row r="15290" spans="5:8" x14ac:dyDescent="0.2">
      <c r="E15290" s="95"/>
      <c r="F15290" s="95"/>
      <c r="G15290" s="95"/>
      <c r="H15290" s="95"/>
    </row>
    <row r="15291" spans="5:8" x14ac:dyDescent="0.2">
      <c r="E15291" s="95"/>
      <c r="F15291" s="95"/>
      <c r="G15291" s="95"/>
      <c r="H15291" s="95"/>
    </row>
    <row r="15292" spans="5:8" x14ac:dyDescent="0.2">
      <c r="E15292" s="95"/>
      <c r="F15292" s="95"/>
      <c r="G15292" s="95"/>
      <c r="H15292" s="95"/>
    </row>
    <row r="15293" spans="5:8" x14ac:dyDescent="0.2">
      <c r="E15293" s="95"/>
      <c r="F15293" s="95"/>
      <c r="G15293" s="95"/>
      <c r="H15293" s="95"/>
    </row>
    <row r="15294" spans="5:8" x14ac:dyDescent="0.2">
      <c r="E15294" s="95"/>
      <c r="F15294" s="95"/>
      <c r="G15294" s="95"/>
      <c r="H15294" s="95"/>
    </row>
    <row r="15295" spans="5:8" x14ac:dyDescent="0.2">
      <c r="E15295" s="95"/>
      <c r="F15295" s="95"/>
      <c r="G15295" s="95"/>
      <c r="H15295" s="95"/>
    </row>
    <row r="15296" spans="5:8" x14ac:dyDescent="0.2">
      <c r="E15296" s="95"/>
      <c r="F15296" s="95"/>
      <c r="G15296" s="95"/>
      <c r="H15296" s="95"/>
    </row>
    <row r="15297" spans="5:8" x14ac:dyDescent="0.2">
      <c r="E15297" s="95"/>
      <c r="F15297" s="95"/>
      <c r="G15297" s="95"/>
      <c r="H15297" s="95"/>
    </row>
    <row r="15298" spans="5:8" x14ac:dyDescent="0.2">
      <c r="E15298" s="95"/>
      <c r="F15298" s="95"/>
      <c r="G15298" s="95"/>
      <c r="H15298" s="95"/>
    </row>
    <row r="15299" spans="5:8" x14ac:dyDescent="0.2">
      <c r="E15299" s="95"/>
      <c r="F15299" s="95"/>
      <c r="G15299" s="95"/>
      <c r="H15299" s="95"/>
    </row>
    <row r="15300" spans="5:8" x14ac:dyDescent="0.2">
      <c r="E15300" s="95"/>
      <c r="F15300" s="95"/>
      <c r="G15300" s="95"/>
      <c r="H15300" s="95"/>
    </row>
    <row r="15301" spans="5:8" x14ac:dyDescent="0.2">
      <c r="E15301" s="95"/>
      <c r="F15301" s="95"/>
      <c r="G15301" s="95"/>
      <c r="H15301" s="95"/>
    </row>
    <row r="15302" spans="5:8" x14ac:dyDescent="0.2">
      <c r="E15302" s="95"/>
      <c r="F15302" s="95"/>
      <c r="G15302" s="95"/>
      <c r="H15302" s="95"/>
    </row>
    <row r="15303" spans="5:8" x14ac:dyDescent="0.2">
      <c r="E15303" s="95"/>
      <c r="F15303" s="95"/>
      <c r="G15303" s="95"/>
      <c r="H15303" s="95"/>
    </row>
    <row r="15304" spans="5:8" x14ac:dyDescent="0.2">
      <c r="E15304" s="95"/>
      <c r="F15304" s="95"/>
      <c r="G15304" s="95"/>
      <c r="H15304" s="95"/>
    </row>
    <row r="15305" spans="5:8" x14ac:dyDescent="0.2">
      <c r="E15305" s="95"/>
      <c r="F15305" s="95"/>
      <c r="G15305" s="95"/>
      <c r="H15305" s="95"/>
    </row>
    <row r="15306" spans="5:8" x14ac:dyDescent="0.2">
      <c r="E15306" s="95"/>
      <c r="F15306" s="95"/>
      <c r="G15306" s="95"/>
      <c r="H15306" s="95"/>
    </row>
    <row r="15307" spans="5:8" x14ac:dyDescent="0.2">
      <c r="E15307" s="95"/>
      <c r="F15307" s="95"/>
      <c r="G15307" s="95"/>
      <c r="H15307" s="95"/>
    </row>
    <row r="15308" spans="5:8" x14ac:dyDescent="0.2">
      <c r="E15308" s="95"/>
      <c r="F15308" s="95"/>
      <c r="G15308" s="95"/>
      <c r="H15308" s="95"/>
    </row>
    <row r="15309" spans="5:8" x14ac:dyDescent="0.2">
      <c r="E15309" s="95"/>
      <c r="F15309" s="95"/>
      <c r="G15309" s="95"/>
      <c r="H15309" s="95"/>
    </row>
    <row r="15310" spans="5:8" x14ac:dyDescent="0.2">
      <c r="E15310" s="95"/>
      <c r="F15310" s="95"/>
      <c r="G15310" s="95"/>
      <c r="H15310" s="95"/>
    </row>
    <row r="15311" spans="5:8" x14ac:dyDescent="0.2">
      <c r="E15311" s="95"/>
      <c r="F15311" s="95"/>
      <c r="G15311" s="95"/>
      <c r="H15311" s="95"/>
    </row>
    <row r="15312" spans="5:8" x14ac:dyDescent="0.2">
      <c r="E15312" s="95"/>
      <c r="F15312" s="95"/>
      <c r="G15312" s="95"/>
      <c r="H15312" s="95"/>
    </row>
    <row r="15313" spans="5:8" x14ac:dyDescent="0.2">
      <c r="E15313" s="95"/>
      <c r="F15313" s="95"/>
      <c r="G15313" s="95"/>
      <c r="H15313" s="95"/>
    </row>
    <row r="15314" spans="5:8" x14ac:dyDescent="0.2">
      <c r="E15314" s="95"/>
      <c r="F15314" s="95"/>
      <c r="G15314" s="95"/>
      <c r="H15314" s="95"/>
    </row>
    <row r="15315" spans="5:8" x14ac:dyDescent="0.2">
      <c r="E15315" s="95"/>
      <c r="F15315" s="95"/>
      <c r="G15315" s="95"/>
      <c r="H15315" s="95"/>
    </row>
    <row r="15316" spans="5:8" x14ac:dyDescent="0.2">
      <c r="E15316" s="95"/>
      <c r="F15316" s="95"/>
      <c r="G15316" s="95"/>
      <c r="H15316" s="95"/>
    </row>
    <row r="15317" spans="5:8" x14ac:dyDescent="0.2">
      <c r="E15317" s="95"/>
      <c r="F15317" s="95"/>
      <c r="G15317" s="95"/>
      <c r="H15317" s="95"/>
    </row>
    <row r="15318" spans="5:8" x14ac:dyDescent="0.2">
      <c r="E15318" s="95"/>
      <c r="F15318" s="95"/>
      <c r="G15318" s="95"/>
      <c r="H15318" s="95"/>
    </row>
    <row r="15319" spans="5:8" x14ac:dyDescent="0.2">
      <c r="E15319" s="95"/>
      <c r="F15319" s="95"/>
      <c r="G15319" s="95"/>
      <c r="H15319" s="95"/>
    </row>
    <row r="15320" spans="5:8" x14ac:dyDescent="0.2">
      <c r="E15320" s="95"/>
      <c r="F15320" s="95"/>
      <c r="G15320" s="95"/>
      <c r="H15320" s="95"/>
    </row>
    <row r="15321" spans="5:8" x14ac:dyDescent="0.2">
      <c r="E15321" s="95"/>
      <c r="F15321" s="95"/>
      <c r="G15321" s="95"/>
      <c r="H15321" s="95"/>
    </row>
    <row r="15322" spans="5:8" x14ac:dyDescent="0.2">
      <c r="E15322" s="95"/>
      <c r="F15322" s="95"/>
      <c r="G15322" s="95"/>
      <c r="H15322" s="95"/>
    </row>
    <row r="15323" spans="5:8" x14ac:dyDescent="0.2">
      <c r="E15323" s="95"/>
      <c r="F15323" s="95"/>
      <c r="G15323" s="95"/>
      <c r="H15323" s="95"/>
    </row>
    <row r="15324" spans="5:8" x14ac:dyDescent="0.2">
      <c r="E15324" s="95"/>
      <c r="F15324" s="95"/>
      <c r="G15324" s="95"/>
      <c r="H15324" s="95"/>
    </row>
    <row r="15325" spans="5:8" x14ac:dyDescent="0.2">
      <c r="E15325" s="95"/>
      <c r="F15325" s="95"/>
      <c r="G15325" s="95"/>
      <c r="H15325" s="95"/>
    </row>
    <row r="15326" spans="5:8" x14ac:dyDescent="0.2">
      <c r="E15326" s="95"/>
      <c r="F15326" s="95"/>
      <c r="G15326" s="95"/>
      <c r="H15326" s="95"/>
    </row>
    <row r="15327" spans="5:8" x14ac:dyDescent="0.2">
      <c r="E15327" s="95"/>
      <c r="F15327" s="95"/>
      <c r="G15327" s="95"/>
      <c r="H15327" s="95"/>
    </row>
    <row r="15328" spans="5:8" x14ac:dyDescent="0.2">
      <c r="E15328" s="95"/>
      <c r="F15328" s="95"/>
      <c r="G15328" s="95"/>
      <c r="H15328" s="95"/>
    </row>
    <row r="15329" spans="5:8" x14ac:dyDescent="0.2">
      <c r="E15329" s="95"/>
      <c r="F15329" s="95"/>
      <c r="G15329" s="95"/>
      <c r="H15329" s="95"/>
    </row>
    <row r="15330" spans="5:8" x14ac:dyDescent="0.2">
      <c r="E15330" s="95"/>
      <c r="F15330" s="95"/>
      <c r="G15330" s="95"/>
      <c r="H15330" s="95"/>
    </row>
    <row r="15331" spans="5:8" x14ac:dyDescent="0.2">
      <c r="E15331" s="95"/>
      <c r="F15331" s="95"/>
      <c r="G15331" s="95"/>
      <c r="H15331" s="95"/>
    </row>
    <row r="15332" spans="5:8" x14ac:dyDescent="0.2">
      <c r="E15332" s="95"/>
      <c r="F15332" s="95"/>
      <c r="G15332" s="95"/>
      <c r="H15332" s="95"/>
    </row>
    <row r="15333" spans="5:8" x14ac:dyDescent="0.2">
      <c r="E15333" s="95"/>
      <c r="F15333" s="95"/>
      <c r="G15333" s="95"/>
      <c r="H15333" s="95"/>
    </row>
    <row r="15334" spans="5:8" x14ac:dyDescent="0.2">
      <c r="E15334" s="95"/>
      <c r="F15334" s="95"/>
      <c r="G15334" s="95"/>
      <c r="H15334" s="95"/>
    </row>
    <row r="15335" spans="5:8" x14ac:dyDescent="0.2">
      <c r="E15335" s="95"/>
      <c r="F15335" s="95"/>
      <c r="G15335" s="95"/>
      <c r="H15335" s="95"/>
    </row>
    <row r="15336" spans="5:8" x14ac:dyDescent="0.2">
      <c r="E15336" s="95"/>
      <c r="F15336" s="95"/>
      <c r="G15336" s="95"/>
      <c r="H15336" s="95"/>
    </row>
    <row r="15337" spans="5:8" x14ac:dyDescent="0.2">
      <c r="E15337" s="95"/>
      <c r="F15337" s="95"/>
      <c r="G15337" s="95"/>
      <c r="H15337" s="95"/>
    </row>
    <row r="15338" spans="5:8" x14ac:dyDescent="0.2">
      <c r="E15338" s="95"/>
      <c r="F15338" s="95"/>
      <c r="G15338" s="95"/>
      <c r="H15338" s="95"/>
    </row>
    <row r="15339" spans="5:8" x14ac:dyDescent="0.2">
      <c r="E15339" s="95"/>
      <c r="F15339" s="95"/>
      <c r="G15339" s="95"/>
      <c r="H15339" s="95"/>
    </row>
    <row r="15340" spans="5:8" x14ac:dyDescent="0.2">
      <c r="E15340" s="95"/>
      <c r="F15340" s="95"/>
      <c r="G15340" s="95"/>
      <c r="H15340" s="95"/>
    </row>
    <row r="15341" spans="5:8" x14ac:dyDescent="0.2">
      <c r="E15341" s="95"/>
      <c r="F15341" s="95"/>
      <c r="G15341" s="95"/>
      <c r="H15341" s="95"/>
    </row>
    <row r="15342" spans="5:8" x14ac:dyDescent="0.2">
      <c r="E15342" s="95"/>
      <c r="F15342" s="95"/>
      <c r="G15342" s="95"/>
      <c r="H15342" s="95"/>
    </row>
    <row r="15343" spans="5:8" x14ac:dyDescent="0.2">
      <c r="E15343" s="95"/>
      <c r="F15343" s="95"/>
      <c r="G15343" s="95"/>
      <c r="H15343" s="95"/>
    </row>
    <row r="15344" spans="5:8" x14ac:dyDescent="0.2">
      <c r="E15344" s="95"/>
      <c r="F15344" s="95"/>
      <c r="G15344" s="95"/>
      <c r="H15344" s="95"/>
    </row>
    <row r="15345" spans="5:8" x14ac:dyDescent="0.2">
      <c r="E15345" s="95"/>
      <c r="F15345" s="95"/>
      <c r="G15345" s="95"/>
      <c r="H15345" s="95"/>
    </row>
    <row r="15346" spans="5:8" x14ac:dyDescent="0.2">
      <c r="E15346" s="95"/>
      <c r="F15346" s="95"/>
      <c r="G15346" s="95"/>
      <c r="H15346" s="95"/>
    </row>
    <row r="15347" spans="5:8" x14ac:dyDescent="0.2">
      <c r="E15347" s="95"/>
      <c r="F15347" s="95"/>
      <c r="G15347" s="95"/>
      <c r="H15347" s="95"/>
    </row>
    <row r="15348" spans="5:8" x14ac:dyDescent="0.2">
      <c r="E15348" s="95"/>
      <c r="F15348" s="95"/>
      <c r="G15348" s="95"/>
      <c r="H15348" s="95"/>
    </row>
    <row r="15349" spans="5:8" x14ac:dyDescent="0.2">
      <c r="E15349" s="95"/>
      <c r="F15349" s="95"/>
      <c r="G15349" s="95"/>
      <c r="H15349" s="95"/>
    </row>
    <row r="15350" spans="5:8" x14ac:dyDescent="0.2">
      <c r="E15350" s="95"/>
      <c r="F15350" s="95"/>
      <c r="G15350" s="95"/>
      <c r="H15350" s="95"/>
    </row>
    <row r="15351" spans="5:8" x14ac:dyDescent="0.2">
      <c r="E15351" s="95"/>
      <c r="F15351" s="95"/>
      <c r="G15351" s="95"/>
      <c r="H15351" s="95"/>
    </row>
    <row r="15352" spans="5:8" x14ac:dyDescent="0.2">
      <c r="E15352" s="95"/>
      <c r="F15352" s="95"/>
      <c r="G15352" s="95"/>
      <c r="H15352" s="95"/>
    </row>
    <row r="15353" spans="5:8" x14ac:dyDescent="0.2">
      <c r="E15353" s="95"/>
      <c r="F15353" s="95"/>
      <c r="G15353" s="95"/>
      <c r="H15353" s="95"/>
    </row>
    <row r="15354" spans="5:8" x14ac:dyDescent="0.2">
      <c r="E15354" s="95"/>
      <c r="F15354" s="95"/>
      <c r="G15354" s="95"/>
      <c r="H15354" s="95"/>
    </row>
    <row r="15355" spans="5:8" x14ac:dyDescent="0.2">
      <c r="E15355" s="95"/>
      <c r="F15355" s="95"/>
      <c r="G15355" s="95"/>
      <c r="H15355" s="95"/>
    </row>
    <row r="15356" spans="5:8" x14ac:dyDescent="0.2">
      <c r="E15356" s="95"/>
      <c r="F15356" s="95"/>
      <c r="G15356" s="95"/>
      <c r="H15356" s="95"/>
    </row>
    <row r="15357" spans="5:8" x14ac:dyDescent="0.2">
      <c r="E15357" s="95"/>
      <c r="F15357" s="95"/>
      <c r="G15357" s="95"/>
      <c r="H15357" s="95"/>
    </row>
    <row r="15358" spans="5:8" x14ac:dyDescent="0.2">
      <c r="E15358" s="95"/>
      <c r="F15358" s="95"/>
      <c r="G15358" s="95"/>
      <c r="H15358" s="95"/>
    </row>
    <row r="15359" spans="5:8" x14ac:dyDescent="0.2">
      <c r="E15359" s="95"/>
      <c r="F15359" s="95"/>
      <c r="G15359" s="95"/>
      <c r="H15359" s="95"/>
    </row>
    <row r="15360" spans="5:8" x14ac:dyDescent="0.2">
      <c r="E15360" s="95"/>
      <c r="F15360" s="95"/>
      <c r="G15360" s="95"/>
      <c r="H15360" s="95"/>
    </row>
    <row r="15361" spans="5:8" x14ac:dyDescent="0.2">
      <c r="E15361" s="95"/>
      <c r="F15361" s="95"/>
      <c r="G15361" s="95"/>
      <c r="H15361" s="95"/>
    </row>
    <row r="15362" spans="5:8" x14ac:dyDescent="0.2">
      <c r="E15362" s="95"/>
      <c r="F15362" s="95"/>
      <c r="G15362" s="95"/>
      <c r="H15362" s="95"/>
    </row>
    <row r="15363" spans="5:8" x14ac:dyDescent="0.2">
      <c r="E15363" s="95"/>
      <c r="F15363" s="95"/>
      <c r="G15363" s="95"/>
      <c r="H15363" s="95"/>
    </row>
    <row r="15364" spans="5:8" x14ac:dyDescent="0.2">
      <c r="E15364" s="95"/>
      <c r="F15364" s="95"/>
      <c r="G15364" s="95"/>
      <c r="H15364" s="95"/>
    </row>
    <row r="15365" spans="5:8" x14ac:dyDescent="0.2">
      <c r="E15365" s="95"/>
      <c r="F15365" s="95"/>
      <c r="G15365" s="95"/>
      <c r="H15365" s="95"/>
    </row>
    <row r="15366" spans="5:8" x14ac:dyDescent="0.2">
      <c r="E15366" s="95"/>
      <c r="F15366" s="95"/>
      <c r="G15366" s="95"/>
      <c r="H15366" s="95"/>
    </row>
    <row r="15367" spans="5:8" x14ac:dyDescent="0.2">
      <c r="E15367" s="95"/>
      <c r="F15367" s="95"/>
      <c r="G15367" s="95"/>
      <c r="H15367" s="95"/>
    </row>
    <row r="15368" spans="5:8" x14ac:dyDescent="0.2">
      <c r="E15368" s="95"/>
      <c r="F15368" s="95"/>
      <c r="G15368" s="95"/>
      <c r="H15368" s="95"/>
    </row>
    <row r="15369" spans="5:8" x14ac:dyDescent="0.2">
      <c r="E15369" s="95"/>
      <c r="F15369" s="95"/>
      <c r="G15369" s="95"/>
      <c r="H15369" s="95"/>
    </row>
    <row r="15370" spans="5:8" x14ac:dyDescent="0.2">
      <c r="E15370" s="95"/>
      <c r="F15370" s="95"/>
      <c r="G15370" s="95"/>
      <c r="H15370" s="95"/>
    </row>
    <row r="15371" spans="5:8" x14ac:dyDescent="0.2">
      <c r="E15371" s="95"/>
      <c r="F15371" s="95"/>
      <c r="G15371" s="95"/>
      <c r="H15371" s="95"/>
    </row>
    <row r="15372" spans="5:8" x14ac:dyDescent="0.2">
      <c r="E15372" s="95"/>
      <c r="F15372" s="95"/>
      <c r="G15372" s="95"/>
      <c r="H15372" s="95"/>
    </row>
    <row r="15373" spans="5:8" x14ac:dyDescent="0.2">
      <c r="E15373" s="95"/>
      <c r="F15373" s="95"/>
      <c r="G15373" s="95"/>
      <c r="H15373" s="95"/>
    </row>
    <row r="15374" spans="5:8" x14ac:dyDescent="0.2">
      <c r="E15374" s="95"/>
      <c r="F15374" s="95"/>
      <c r="G15374" s="95"/>
      <c r="H15374" s="95"/>
    </row>
    <row r="15375" spans="5:8" x14ac:dyDescent="0.2">
      <c r="E15375" s="95"/>
      <c r="F15375" s="95"/>
      <c r="G15375" s="95"/>
      <c r="H15375" s="95"/>
    </row>
    <row r="15376" spans="5:8" x14ac:dyDescent="0.2">
      <c r="E15376" s="95"/>
      <c r="F15376" s="95"/>
      <c r="G15376" s="95"/>
      <c r="H15376" s="95"/>
    </row>
    <row r="15377" spans="5:8" x14ac:dyDescent="0.2">
      <c r="E15377" s="95"/>
      <c r="F15377" s="95"/>
      <c r="G15377" s="95"/>
      <c r="H15377" s="95"/>
    </row>
    <row r="15378" spans="5:8" x14ac:dyDescent="0.2">
      <c r="E15378" s="95"/>
      <c r="F15378" s="95"/>
      <c r="G15378" s="95"/>
      <c r="H15378" s="95"/>
    </row>
    <row r="15379" spans="5:8" x14ac:dyDescent="0.2">
      <c r="E15379" s="95"/>
      <c r="F15379" s="95"/>
      <c r="G15379" s="95"/>
      <c r="H15379" s="95"/>
    </row>
    <row r="15380" spans="5:8" x14ac:dyDescent="0.2">
      <c r="E15380" s="95"/>
      <c r="F15380" s="95"/>
      <c r="G15380" s="95"/>
      <c r="H15380" s="95"/>
    </row>
    <row r="15381" spans="5:8" x14ac:dyDescent="0.2">
      <c r="E15381" s="95"/>
      <c r="F15381" s="95"/>
      <c r="G15381" s="95"/>
      <c r="H15381" s="95"/>
    </row>
    <row r="15382" spans="5:8" x14ac:dyDescent="0.2">
      <c r="E15382" s="95"/>
      <c r="F15382" s="95"/>
      <c r="G15382" s="95"/>
      <c r="H15382" s="95"/>
    </row>
    <row r="15383" spans="5:8" x14ac:dyDescent="0.2">
      <c r="E15383" s="95"/>
      <c r="F15383" s="95"/>
      <c r="G15383" s="95"/>
      <c r="H15383" s="95"/>
    </row>
    <row r="15384" spans="5:8" x14ac:dyDescent="0.2">
      <c r="E15384" s="95"/>
      <c r="F15384" s="95"/>
      <c r="G15384" s="95"/>
      <c r="H15384" s="95"/>
    </row>
    <row r="15385" spans="5:8" x14ac:dyDescent="0.2">
      <c r="E15385" s="95"/>
      <c r="F15385" s="95"/>
      <c r="G15385" s="95"/>
      <c r="H15385" s="95"/>
    </row>
    <row r="15386" spans="5:8" x14ac:dyDescent="0.2">
      <c r="E15386" s="95"/>
      <c r="F15386" s="95"/>
      <c r="G15386" s="95"/>
      <c r="H15386" s="95"/>
    </row>
    <row r="15387" spans="5:8" x14ac:dyDescent="0.2">
      <c r="E15387" s="95"/>
      <c r="F15387" s="95"/>
      <c r="G15387" s="95"/>
      <c r="H15387" s="95"/>
    </row>
    <row r="15388" spans="5:8" x14ac:dyDescent="0.2">
      <c r="E15388" s="95"/>
      <c r="F15388" s="95"/>
      <c r="G15388" s="95"/>
      <c r="H15388" s="95"/>
    </row>
    <row r="15389" spans="5:8" x14ac:dyDescent="0.2">
      <c r="E15389" s="95"/>
      <c r="F15389" s="95"/>
      <c r="G15389" s="95"/>
      <c r="H15389" s="95"/>
    </row>
    <row r="15390" spans="5:8" x14ac:dyDescent="0.2">
      <c r="E15390" s="95"/>
      <c r="F15390" s="95"/>
      <c r="G15390" s="95"/>
      <c r="H15390" s="95"/>
    </row>
    <row r="15391" spans="5:8" x14ac:dyDescent="0.2">
      <c r="E15391" s="95"/>
      <c r="F15391" s="95"/>
      <c r="G15391" s="95"/>
      <c r="H15391" s="95"/>
    </row>
    <row r="15392" spans="5:8" x14ac:dyDescent="0.2">
      <c r="E15392" s="95"/>
      <c r="F15392" s="95"/>
      <c r="G15392" s="95"/>
      <c r="H15392" s="95"/>
    </row>
    <row r="15393" spans="5:8" x14ac:dyDescent="0.2">
      <c r="E15393" s="95"/>
      <c r="F15393" s="95"/>
      <c r="G15393" s="95"/>
      <c r="H15393" s="95"/>
    </row>
    <row r="15394" spans="5:8" x14ac:dyDescent="0.2">
      <c r="E15394" s="95"/>
      <c r="F15394" s="95"/>
      <c r="G15394" s="95"/>
      <c r="H15394" s="95"/>
    </row>
    <row r="15395" spans="5:8" x14ac:dyDescent="0.2">
      <c r="E15395" s="95"/>
      <c r="F15395" s="95"/>
      <c r="G15395" s="95"/>
      <c r="H15395" s="95"/>
    </row>
    <row r="15396" spans="5:8" x14ac:dyDescent="0.2">
      <c r="E15396" s="95"/>
      <c r="F15396" s="95"/>
      <c r="G15396" s="95"/>
      <c r="H15396" s="95"/>
    </row>
    <row r="15397" spans="5:8" x14ac:dyDescent="0.2">
      <c r="E15397" s="95"/>
      <c r="F15397" s="95"/>
      <c r="G15397" s="95"/>
      <c r="H15397" s="95"/>
    </row>
    <row r="15398" spans="5:8" x14ac:dyDescent="0.2">
      <c r="E15398" s="95"/>
      <c r="F15398" s="95"/>
      <c r="G15398" s="95"/>
      <c r="H15398" s="95"/>
    </row>
    <row r="15399" spans="5:8" x14ac:dyDescent="0.2">
      <c r="E15399" s="95"/>
      <c r="F15399" s="95"/>
      <c r="G15399" s="95"/>
      <c r="H15399" s="95"/>
    </row>
    <row r="15400" spans="5:8" x14ac:dyDescent="0.2">
      <c r="E15400" s="95"/>
      <c r="F15400" s="95"/>
      <c r="G15400" s="95"/>
      <c r="H15400" s="95"/>
    </row>
    <row r="15401" spans="5:8" x14ac:dyDescent="0.2">
      <c r="E15401" s="95"/>
      <c r="F15401" s="95"/>
      <c r="G15401" s="95"/>
      <c r="H15401" s="95"/>
    </row>
    <row r="15402" spans="5:8" x14ac:dyDescent="0.2">
      <c r="E15402" s="95"/>
      <c r="F15402" s="95"/>
      <c r="G15402" s="95"/>
      <c r="H15402" s="95"/>
    </row>
    <row r="15403" spans="5:8" x14ac:dyDescent="0.2">
      <c r="E15403" s="95"/>
      <c r="F15403" s="95"/>
      <c r="G15403" s="95"/>
      <c r="H15403" s="95"/>
    </row>
    <row r="15404" spans="5:8" x14ac:dyDescent="0.2">
      <c r="E15404" s="95"/>
      <c r="F15404" s="95"/>
      <c r="G15404" s="95"/>
      <c r="H15404" s="95"/>
    </row>
    <row r="15405" spans="5:8" x14ac:dyDescent="0.2">
      <c r="E15405" s="95"/>
      <c r="F15405" s="95"/>
      <c r="G15405" s="95"/>
      <c r="H15405" s="95"/>
    </row>
    <row r="15406" spans="5:8" x14ac:dyDescent="0.2">
      <c r="E15406" s="95"/>
      <c r="F15406" s="95"/>
      <c r="G15406" s="95"/>
      <c r="H15406" s="95"/>
    </row>
    <row r="15407" spans="5:8" x14ac:dyDescent="0.2">
      <c r="E15407" s="95"/>
      <c r="F15407" s="95"/>
      <c r="G15407" s="95"/>
      <c r="H15407" s="95"/>
    </row>
    <row r="15408" spans="5:8" x14ac:dyDescent="0.2">
      <c r="E15408" s="95"/>
      <c r="F15408" s="95"/>
      <c r="G15408" s="95"/>
      <c r="H15408" s="95"/>
    </row>
    <row r="15409" spans="5:8" x14ac:dyDescent="0.2">
      <c r="E15409" s="95"/>
      <c r="F15409" s="95"/>
      <c r="G15409" s="95"/>
      <c r="H15409" s="95"/>
    </row>
    <row r="15410" spans="5:8" x14ac:dyDescent="0.2">
      <c r="E15410" s="95"/>
      <c r="F15410" s="95"/>
      <c r="G15410" s="95"/>
      <c r="H15410" s="95"/>
    </row>
    <row r="15411" spans="5:8" x14ac:dyDescent="0.2">
      <c r="E15411" s="95"/>
      <c r="F15411" s="95"/>
      <c r="G15411" s="95"/>
      <c r="H15411" s="95"/>
    </row>
    <row r="15412" spans="5:8" x14ac:dyDescent="0.2">
      <c r="E15412" s="95"/>
      <c r="F15412" s="95"/>
      <c r="G15412" s="95"/>
      <c r="H15412" s="95"/>
    </row>
    <row r="15413" spans="5:8" x14ac:dyDescent="0.2">
      <c r="E15413" s="95"/>
      <c r="F15413" s="95"/>
      <c r="G15413" s="95"/>
      <c r="H15413" s="95"/>
    </row>
    <row r="15414" spans="5:8" x14ac:dyDescent="0.2">
      <c r="E15414" s="95"/>
      <c r="F15414" s="95"/>
      <c r="G15414" s="95"/>
      <c r="H15414" s="95"/>
    </row>
    <row r="15415" spans="5:8" x14ac:dyDescent="0.2">
      <c r="E15415" s="95"/>
      <c r="F15415" s="95"/>
      <c r="G15415" s="95"/>
      <c r="H15415" s="95"/>
    </row>
    <row r="15416" spans="5:8" x14ac:dyDescent="0.2">
      <c r="E15416" s="95"/>
      <c r="F15416" s="95"/>
      <c r="G15416" s="95"/>
      <c r="H15416" s="95"/>
    </row>
    <row r="15417" spans="5:8" x14ac:dyDescent="0.2">
      <c r="E15417" s="95"/>
      <c r="F15417" s="95"/>
      <c r="G15417" s="95"/>
      <c r="H15417" s="95"/>
    </row>
    <row r="15418" spans="5:8" x14ac:dyDescent="0.2">
      <c r="E15418" s="95"/>
      <c r="F15418" s="95"/>
      <c r="G15418" s="95"/>
      <c r="H15418" s="95"/>
    </row>
    <row r="15419" spans="5:8" x14ac:dyDescent="0.2">
      <c r="E15419" s="95"/>
      <c r="F15419" s="95"/>
      <c r="G15419" s="95"/>
      <c r="H15419" s="95"/>
    </row>
    <row r="15420" spans="5:8" x14ac:dyDescent="0.2">
      <c r="E15420" s="95"/>
      <c r="F15420" s="95"/>
      <c r="G15420" s="95"/>
      <c r="H15420" s="95"/>
    </row>
    <row r="15421" spans="5:8" x14ac:dyDescent="0.2">
      <c r="E15421" s="95"/>
      <c r="F15421" s="95"/>
      <c r="G15421" s="95"/>
      <c r="H15421" s="95"/>
    </row>
    <row r="15422" spans="5:8" x14ac:dyDescent="0.2">
      <c r="E15422" s="95"/>
      <c r="F15422" s="95"/>
      <c r="G15422" s="95"/>
      <c r="H15422" s="95"/>
    </row>
    <row r="15423" spans="5:8" x14ac:dyDescent="0.2">
      <c r="E15423" s="95"/>
      <c r="F15423" s="95"/>
      <c r="G15423" s="95"/>
      <c r="H15423" s="95"/>
    </row>
    <row r="15424" spans="5:8" x14ac:dyDescent="0.2">
      <c r="E15424" s="95"/>
      <c r="F15424" s="95"/>
      <c r="G15424" s="95"/>
      <c r="H15424" s="95"/>
    </row>
    <row r="15425" spans="5:8" x14ac:dyDescent="0.2">
      <c r="E15425" s="95"/>
      <c r="F15425" s="95"/>
      <c r="G15425" s="95"/>
      <c r="H15425" s="95"/>
    </row>
    <row r="15426" spans="5:8" x14ac:dyDescent="0.2">
      <c r="E15426" s="95"/>
      <c r="F15426" s="95"/>
      <c r="G15426" s="95"/>
      <c r="H15426" s="95"/>
    </row>
    <row r="15427" spans="5:8" x14ac:dyDescent="0.2">
      <c r="E15427" s="95"/>
      <c r="F15427" s="95"/>
      <c r="G15427" s="95"/>
      <c r="H15427" s="95"/>
    </row>
    <row r="15428" spans="5:8" x14ac:dyDescent="0.2">
      <c r="E15428" s="95"/>
      <c r="F15428" s="95"/>
      <c r="G15428" s="95"/>
      <c r="H15428" s="95"/>
    </row>
    <row r="15429" spans="5:8" x14ac:dyDescent="0.2">
      <c r="E15429" s="95"/>
      <c r="F15429" s="95"/>
      <c r="G15429" s="95"/>
      <c r="H15429" s="95"/>
    </row>
    <row r="15430" spans="5:8" x14ac:dyDescent="0.2">
      <c r="E15430" s="95"/>
      <c r="F15430" s="95"/>
      <c r="G15430" s="95"/>
      <c r="H15430" s="95"/>
    </row>
    <row r="15431" spans="5:8" x14ac:dyDescent="0.2">
      <c r="E15431" s="95"/>
      <c r="F15431" s="95"/>
      <c r="G15431" s="95"/>
      <c r="H15431" s="95"/>
    </row>
    <row r="15432" spans="5:8" x14ac:dyDescent="0.2">
      <c r="E15432" s="95"/>
      <c r="F15432" s="95"/>
      <c r="G15432" s="95"/>
      <c r="H15432" s="95"/>
    </row>
    <row r="15433" spans="5:8" x14ac:dyDescent="0.2">
      <c r="E15433" s="95"/>
      <c r="F15433" s="95"/>
      <c r="G15433" s="95"/>
      <c r="H15433" s="95"/>
    </row>
    <row r="15434" spans="5:8" x14ac:dyDescent="0.2">
      <c r="E15434" s="95"/>
      <c r="F15434" s="95"/>
      <c r="G15434" s="95"/>
      <c r="H15434" s="95"/>
    </row>
    <row r="15435" spans="5:8" x14ac:dyDescent="0.2">
      <c r="E15435" s="95"/>
      <c r="F15435" s="95"/>
      <c r="G15435" s="95"/>
      <c r="H15435" s="95"/>
    </row>
    <row r="15436" spans="5:8" x14ac:dyDescent="0.2">
      <c r="E15436" s="95"/>
      <c r="F15436" s="95"/>
      <c r="G15436" s="95"/>
      <c r="H15436" s="95"/>
    </row>
    <row r="15437" spans="5:8" x14ac:dyDescent="0.2">
      <c r="E15437" s="95"/>
      <c r="F15437" s="95"/>
      <c r="G15437" s="95"/>
      <c r="H15437" s="95"/>
    </row>
    <row r="15438" spans="5:8" x14ac:dyDescent="0.2">
      <c r="E15438" s="95"/>
      <c r="F15438" s="95"/>
      <c r="G15438" s="95"/>
      <c r="H15438" s="95"/>
    </row>
    <row r="15439" spans="5:8" x14ac:dyDescent="0.2">
      <c r="E15439" s="95"/>
      <c r="F15439" s="95"/>
      <c r="G15439" s="95"/>
      <c r="H15439" s="95"/>
    </row>
    <row r="15440" spans="5:8" x14ac:dyDescent="0.2">
      <c r="E15440" s="95"/>
      <c r="F15440" s="95"/>
      <c r="G15440" s="95"/>
      <c r="H15440" s="95"/>
    </row>
    <row r="15441" spans="5:8" x14ac:dyDescent="0.2">
      <c r="E15441" s="95"/>
      <c r="F15441" s="95"/>
      <c r="G15441" s="95"/>
      <c r="H15441" s="95"/>
    </row>
    <row r="15442" spans="5:8" x14ac:dyDescent="0.2">
      <c r="E15442" s="95"/>
      <c r="F15442" s="95"/>
      <c r="G15442" s="95"/>
      <c r="H15442" s="95"/>
    </row>
    <row r="15443" spans="5:8" x14ac:dyDescent="0.2">
      <c r="E15443" s="95"/>
      <c r="F15443" s="95"/>
      <c r="G15443" s="95"/>
      <c r="H15443" s="95"/>
    </row>
    <row r="15444" spans="5:8" x14ac:dyDescent="0.2">
      <c r="E15444" s="95"/>
      <c r="F15444" s="95"/>
      <c r="G15444" s="95"/>
      <c r="H15444" s="95"/>
    </row>
    <row r="15445" spans="5:8" x14ac:dyDescent="0.2">
      <c r="E15445" s="95"/>
      <c r="F15445" s="95"/>
      <c r="G15445" s="95"/>
      <c r="H15445" s="95"/>
    </row>
    <row r="15446" spans="5:8" x14ac:dyDescent="0.2">
      <c r="E15446" s="95"/>
      <c r="F15446" s="95"/>
      <c r="G15446" s="95"/>
      <c r="H15446" s="95"/>
    </row>
    <row r="15447" spans="5:8" x14ac:dyDescent="0.2">
      <c r="E15447" s="95"/>
      <c r="F15447" s="95"/>
      <c r="G15447" s="95"/>
      <c r="H15447" s="95"/>
    </row>
    <row r="15448" spans="5:8" x14ac:dyDescent="0.2">
      <c r="E15448" s="95"/>
      <c r="F15448" s="95"/>
      <c r="G15448" s="95"/>
      <c r="H15448" s="95"/>
    </row>
    <row r="15449" spans="5:8" x14ac:dyDescent="0.2">
      <c r="E15449" s="95"/>
      <c r="F15449" s="95"/>
      <c r="G15449" s="95"/>
      <c r="H15449" s="95"/>
    </row>
    <row r="15450" spans="5:8" x14ac:dyDescent="0.2">
      <c r="E15450" s="95"/>
      <c r="F15450" s="95"/>
      <c r="G15450" s="95"/>
      <c r="H15450" s="95"/>
    </row>
    <row r="15451" spans="5:8" x14ac:dyDescent="0.2">
      <c r="E15451" s="95"/>
      <c r="F15451" s="95"/>
      <c r="G15451" s="95"/>
      <c r="H15451" s="95"/>
    </row>
    <row r="15452" spans="5:8" x14ac:dyDescent="0.2">
      <c r="E15452" s="95"/>
      <c r="F15452" s="95"/>
      <c r="G15452" s="95"/>
      <c r="H15452" s="95"/>
    </row>
    <row r="15453" spans="5:8" x14ac:dyDescent="0.2">
      <c r="E15453" s="95"/>
      <c r="F15453" s="95"/>
      <c r="G15453" s="95"/>
      <c r="H15453" s="95"/>
    </row>
    <row r="15454" spans="5:8" x14ac:dyDescent="0.2">
      <c r="E15454" s="95"/>
      <c r="F15454" s="95"/>
      <c r="G15454" s="95"/>
      <c r="H15454" s="95"/>
    </row>
    <row r="15455" spans="5:8" x14ac:dyDescent="0.2">
      <c r="E15455" s="95"/>
      <c r="F15455" s="95"/>
      <c r="G15455" s="95"/>
      <c r="H15455" s="95"/>
    </row>
    <row r="15456" spans="5:8" x14ac:dyDescent="0.2">
      <c r="E15456" s="95"/>
      <c r="F15456" s="95"/>
      <c r="G15456" s="95"/>
      <c r="H15456" s="95"/>
    </row>
    <row r="15457" spans="5:8" x14ac:dyDescent="0.2">
      <c r="E15457" s="95"/>
      <c r="F15457" s="95"/>
      <c r="G15457" s="95"/>
      <c r="H15457" s="95"/>
    </row>
    <row r="15458" spans="5:8" x14ac:dyDescent="0.2">
      <c r="E15458" s="95"/>
      <c r="F15458" s="95"/>
      <c r="G15458" s="95"/>
      <c r="H15458" s="95"/>
    </row>
    <row r="15459" spans="5:8" x14ac:dyDescent="0.2">
      <c r="E15459" s="95"/>
      <c r="F15459" s="95"/>
      <c r="G15459" s="95"/>
      <c r="H15459" s="95"/>
    </row>
    <row r="15460" spans="5:8" x14ac:dyDescent="0.2">
      <c r="E15460" s="95"/>
      <c r="F15460" s="95"/>
      <c r="G15460" s="95"/>
      <c r="H15460" s="95"/>
    </row>
    <row r="15461" spans="5:8" x14ac:dyDescent="0.2">
      <c r="E15461" s="95"/>
      <c r="F15461" s="95"/>
      <c r="G15461" s="95"/>
      <c r="H15461" s="95"/>
    </row>
    <row r="15462" spans="5:8" x14ac:dyDescent="0.2">
      <c r="E15462" s="95"/>
      <c r="F15462" s="95"/>
      <c r="G15462" s="95"/>
      <c r="H15462" s="95"/>
    </row>
    <row r="15463" spans="5:8" x14ac:dyDescent="0.2">
      <c r="E15463" s="95"/>
      <c r="F15463" s="95"/>
      <c r="G15463" s="95"/>
      <c r="H15463" s="95"/>
    </row>
    <row r="15464" spans="5:8" x14ac:dyDescent="0.2">
      <c r="E15464" s="95"/>
      <c r="F15464" s="95"/>
      <c r="G15464" s="95"/>
      <c r="H15464" s="95"/>
    </row>
    <row r="15465" spans="5:8" x14ac:dyDescent="0.2">
      <c r="E15465" s="95"/>
      <c r="F15465" s="95"/>
      <c r="G15465" s="95"/>
      <c r="H15465" s="95"/>
    </row>
    <row r="15466" spans="5:8" x14ac:dyDescent="0.2">
      <c r="E15466" s="95"/>
      <c r="F15466" s="95"/>
      <c r="G15466" s="95"/>
      <c r="H15466" s="95"/>
    </row>
    <row r="15467" spans="5:8" x14ac:dyDescent="0.2">
      <c r="E15467" s="95"/>
      <c r="F15467" s="95"/>
      <c r="G15467" s="95"/>
      <c r="H15467" s="95"/>
    </row>
    <row r="15468" spans="5:8" x14ac:dyDescent="0.2">
      <c r="E15468" s="95"/>
      <c r="F15468" s="95"/>
      <c r="G15468" s="95"/>
      <c r="H15468" s="95"/>
    </row>
    <row r="15469" spans="5:8" x14ac:dyDescent="0.2">
      <c r="E15469" s="95"/>
      <c r="F15469" s="95"/>
      <c r="G15469" s="95"/>
      <c r="H15469" s="95"/>
    </row>
    <row r="15470" spans="5:8" x14ac:dyDescent="0.2">
      <c r="E15470" s="95"/>
      <c r="F15470" s="95"/>
      <c r="G15470" s="95"/>
      <c r="H15470" s="95"/>
    </row>
    <row r="15471" spans="5:8" x14ac:dyDescent="0.2">
      <c r="E15471" s="95"/>
      <c r="F15471" s="95"/>
      <c r="G15471" s="95"/>
      <c r="H15471" s="95"/>
    </row>
    <row r="15472" spans="5:8" x14ac:dyDescent="0.2">
      <c r="E15472" s="95"/>
      <c r="F15472" s="95"/>
      <c r="G15472" s="95"/>
      <c r="H15472" s="95"/>
    </row>
    <row r="15473" spans="5:8" x14ac:dyDescent="0.2">
      <c r="E15473" s="95"/>
      <c r="F15473" s="95"/>
      <c r="G15473" s="95"/>
      <c r="H15473" s="95"/>
    </row>
    <row r="15474" spans="5:8" x14ac:dyDescent="0.2">
      <c r="E15474" s="95"/>
      <c r="F15474" s="95"/>
      <c r="G15474" s="95"/>
      <c r="H15474" s="95"/>
    </row>
    <row r="15475" spans="5:8" x14ac:dyDescent="0.2">
      <c r="E15475" s="95"/>
      <c r="F15475" s="95"/>
      <c r="G15475" s="95"/>
      <c r="H15475" s="95"/>
    </row>
    <row r="15476" spans="5:8" x14ac:dyDescent="0.2">
      <c r="E15476" s="95"/>
      <c r="F15476" s="95"/>
      <c r="G15476" s="95"/>
      <c r="H15476" s="95"/>
    </row>
    <row r="15477" spans="5:8" x14ac:dyDescent="0.2">
      <c r="E15477" s="95"/>
      <c r="F15477" s="95"/>
      <c r="G15477" s="95"/>
      <c r="H15477" s="95"/>
    </row>
    <row r="15478" spans="5:8" x14ac:dyDescent="0.2">
      <c r="E15478" s="95"/>
      <c r="F15478" s="95"/>
      <c r="G15478" s="95"/>
      <c r="H15478" s="95"/>
    </row>
    <row r="15479" spans="5:8" x14ac:dyDescent="0.2">
      <c r="E15479" s="95"/>
      <c r="F15479" s="95"/>
      <c r="G15479" s="95"/>
      <c r="H15479" s="95"/>
    </row>
    <row r="15480" spans="5:8" x14ac:dyDescent="0.2">
      <c r="E15480" s="95"/>
      <c r="F15480" s="95"/>
      <c r="G15480" s="95"/>
      <c r="H15480" s="95"/>
    </row>
    <row r="15481" spans="5:8" x14ac:dyDescent="0.2">
      <c r="E15481" s="95"/>
      <c r="F15481" s="95"/>
      <c r="G15481" s="95"/>
      <c r="H15481" s="95"/>
    </row>
    <row r="15482" spans="5:8" x14ac:dyDescent="0.2">
      <c r="E15482" s="95"/>
      <c r="F15482" s="95"/>
      <c r="G15482" s="95"/>
      <c r="H15482" s="95"/>
    </row>
    <row r="15483" spans="5:8" x14ac:dyDescent="0.2">
      <c r="E15483" s="95"/>
      <c r="F15483" s="95"/>
      <c r="G15483" s="95"/>
      <c r="H15483" s="95"/>
    </row>
    <row r="15484" spans="5:8" x14ac:dyDescent="0.2">
      <c r="E15484" s="95"/>
      <c r="F15484" s="95"/>
      <c r="G15484" s="95"/>
      <c r="H15484" s="95"/>
    </row>
    <row r="15485" spans="5:8" x14ac:dyDescent="0.2">
      <c r="E15485" s="95"/>
      <c r="F15485" s="95"/>
      <c r="G15485" s="95"/>
      <c r="H15485" s="95"/>
    </row>
    <row r="15486" spans="5:8" x14ac:dyDescent="0.2">
      <c r="E15486" s="95"/>
      <c r="F15486" s="95"/>
      <c r="G15486" s="95"/>
      <c r="H15486" s="95"/>
    </row>
    <row r="15487" spans="5:8" x14ac:dyDescent="0.2">
      <c r="E15487" s="95"/>
      <c r="F15487" s="95"/>
      <c r="G15487" s="95"/>
      <c r="H15487" s="95"/>
    </row>
    <row r="15488" spans="5:8" x14ac:dyDescent="0.2">
      <c r="E15488" s="95"/>
      <c r="F15488" s="95"/>
      <c r="G15488" s="95"/>
      <c r="H15488" s="95"/>
    </row>
    <row r="15489" spans="5:8" x14ac:dyDescent="0.2">
      <c r="E15489" s="95"/>
      <c r="F15489" s="95"/>
      <c r="G15489" s="95"/>
      <c r="H15489" s="95"/>
    </row>
    <row r="15490" spans="5:8" x14ac:dyDescent="0.2">
      <c r="E15490" s="95"/>
      <c r="F15490" s="95"/>
      <c r="G15490" s="95"/>
      <c r="H15490" s="95"/>
    </row>
    <row r="15491" spans="5:8" x14ac:dyDescent="0.2">
      <c r="E15491" s="95"/>
      <c r="F15491" s="95"/>
      <c r="G15491" s="95"/>
      <c r="H15491" s="95"/>
    </row>
    <row r="15492" spans="5:8" x14ac:dyDescent="0.2">
      <c r="E15492" s="95"/>
      <c r="F15492" s="95"/>
      <c r="G15492" s="95"/>
      <c r="H15492" s="95"/>
    </row>
    <row r="15493" spans="5:8" x14ac:dyDescent="0.2">
      <c r="E15493" s="95"/>
      <c r="F15493" s="95"/>
      <c r="G15493" s="95"/>
      <c r="H15493" s="95"/>
    </row>
    <row r="15494" spans="5:8" x14ac:dyDescent="0.2">
      <c r="E15494" s="95"/>
      <c r="F15494" s="95"/>
      <c r="G15494" s="95"/>
      <c r="H15494" s="95"/>
    </row>
    <row r="15495" spans="5:8" x14ac:dyDescent="0.2">
      <c r="E15495" s="95"/>
      <c r="F15495" s="95"/>
      <c r="G15495" s="95"/>
      <c r="H15495" s="95"/>
    </row>
    <row r="15496" spans="5:8" x14ac:dyDescent="0.2">
      <c r="E15496" s="95"/>
      <c r="F15496" s="95"/>
      <c r="G15496" s="95"/>
      <c r="H15496" s="95"/>
    </row>
    <row r="15497" spans="5:8" x14ac:dyDescent="0.2">
      <c r="E15497" s="95"/>
      <c r="F15497" s="95"/>
      <c r="G15497" s="95"/>
      <c r="H15497" s="95"/>
    </row>
    <row r="15498" spans="5:8" x14ac:dyDescent="0.2">
      <c r="E15498" s="95"/>
      <c r="F15498" s="95"/>
      <c r="G15498" s="95"/>
      <c r="H15498" s="95"/>
    </row>
    <row r="15499" spans="5:8" x14ac:dyDescent="0.2">
      <c r="E15499" s="95"/>
      <c r="F15499" s="95"/>
      <c r="G15499" s="95"/>
      <c r="H15499" s="95"/>
    </row>
    <row r="15500" spans="5:8" x14ac:dyDescent="0.2">
      <c r="E15500" s="95"/>
      <c r="F15500" s="95"/>
      <c r="G15500" s="95"/>
      <c r="H15500" s="95"/>
    </row>
    <row r="15501" spans="5:8" x14ac:dyDescent="0.2">
      <c r="E15501" s="95"/>
      <c r="F15501" s="95"/>
      <c r="G15501" s="95"/>
      <c r="H15501" s="95"/>
    </row>
    <row r="15502" spans="5:8" x14ac:dyDescent="0.2">
      <c r="E15502" s="95"/>
      <c r="F15502" s="95"/>
      <c r="G15502" s="95"/>
      <c r="H15502" s="95"/>
    </row>
    <row r="15503" spans="5:8" x14ac:dyDescent="0.2">
      <c r="E15503" s="95"/>
      <c r="F15503" s="95"/>
      <c r="G15503" s="95"/>
      <c r="H15503" s="95"/>
    </row>
    <row r="15504" spans="5:8" x14ac:dyDescent="0.2">
      <c r="E15504" s="95"/>
      <c r="F15504" s="95"/>
      <c r="G15504" s="95"/>
      <c r="H15504" s="95"/>
    </row>
    <row r="15505" spans="5:8" x14ac:dyDescent="0.2">
      <c r="E15505" s="95"/>
      <c r="F15505" s="95"/>
      <c r="G15505" s="95"/>
      <c r="H15505" s="95"/>
    </row>
    <row r="15506" spans="5:8" x14ac:dyDescent="0.2">
      <c r="E15506" s="95"/>
      <c r="F15506" s="95"/>
      <c r="G15506" s="95"/>
      <c r="H15506" s="95"/>
    </row>
    <row r="15507" spans="5:8" x14ac:dyDescent="0.2">
      <c r="E15507" s="95"/>
      <c r="F15507" s="95"/>
      <c r="G15507" s="95"/>
      <c r="H15507" s="95"/>
    </row>
    <row r="15508" spans="5:8" x14ac:dyDescent="0.2">
      <c r="E15508" s="95"/>
      <c r="F15508" s="95"/>
      <c r="G15508" s="95"/>
      <c r="H15508" s="95"/>
    </row>
    <row r="15509" spans="5:8" x14ac:dyDescent="0.2">
      <c r="E15509" s="95"/>
      <c r="F15509" s="95"/>
      <c r="G15509" s="95"/>
      <c r="H15509" s="95"/>
    </row>
    <row r="15510" spans="5:8" x14ac:dyDescent="0.2">
      <c r="E15510" s="95"/>
      <c r="F15510" s="95"/>
      <c r="G15510" s="95"/>
      <c r="H15510" s="95"/>
    </row>
    <row r="15511" spans="5:8" x14ac:dyDescent="0.2">
      <c r="E15511" s="95"/>
      <c r="F15511" s="95"/>
      <c r="G15511" s="95"/>
      <c r="H15511" s="95"/>
    </row>
    <row r="15512" spans="5:8" x14ac:dyDescent="0.2">
      <c r="E15512" s="95"/>
      <c r="F15512" s="95"/>
      <c r="G15512" s="95"/>
      <c r="H15512" s="95"/>
    </row>
    <row r="15513" spans="5:8" x14ac:dyDescent="0.2">
      <c r="E15513" s="95"/>
      <c r="F15513" s="95"/>
      <c r="G15513" s="95"/>
      <c r="H15513" s="95"/>
    </row>
    <row r="15514" spans="5:8" x14ac:dyDescent="0.2">
      <c r="E15514" s="95"/>
      <c r="F15514" s="95"/>
      <c r="G15514" s="95"/>
      <c r="H15514" s="95"/>
    </row>
    <row r="15515" spans="5:8" x14ac:dyDescent="0.2">
      <c r="E15515" s="95"/>
      <c r="F15515" s="95"/>
      <c r="G15515" s="95"/>
      <c r="H15515" s="95"/>
    </row>
    <row r="15516" spans="5:8" x14ac:dyDescent="0.2">
      <c r="E15516" s="95"/>
      <c r="F15516" s="95"/>
      <c r="G15516" s="95"/>
      <c r="H15516" s="95"/>
    </row>
    <row r="15517" spans="5:8" x14ac:dyDescent="0.2">
      <c r="E15517" s="95"/>
      <c r="F15517" s="95"/>
      <c r="G15517" s="95"/>
      <c r="H15517" s="95"/>
    </row>
    <row r="15518" spans="5:8" x14ac:dyDescent="0.2">
      <c r="E15518" s="95"/>
      <c r="F15518" s="95"/>
      <c r="G15518" s="95"/>
      <c r="H15518" s="95"/>
    </row>
    <row r="15519" spans="5:8" x14ac:dyDescent="0.2">
      <c r="E15519" s="95"/>
      <c r="F15519" s="95"/>
      <c r="G15519" s="95"/>
      <c r="H15519" s="95"/>
    </row>
    <row r="15520" spans="5:8" x14ac:dyDescent="0.2">
      <c r="E15520" s="95"/>
      <c r="F15520" s="95"/>
      <c r="G15520" s="95"/>
      <c r="H15520" s="95"/>
    </row>
    <row r="15521" spans="5:8" x14ac:dyDescent="0.2">
      <c r="E15521" s="95"/>
      <c r="F15521" s="95"/>
      <c r="G15521" s="95"/>
      <c r="H15521" s="95"/>
    </row>
    <row r="15522" spans="5:8" x14ac:dyDescent="0.2">
      <c r="E15522" s="95"/>
      <c r="F15522" s="95"/>
      <c r="G15522" s="95"/>
      <c r="H15522" s="95"/>
    </row>
    <row r="15523" spans="5:8" x14ac:dyDescent="0.2">
      <c r="E15523" s="95"/>
      <c r="F15523" s="95"/>
      <c r="G15523" s="95"/>
      <c r="H15523" s="95"/>
    </row>
    <row r="15524" spans="5:8" x14ac:dyDescent="0.2">
      <c r="E15524" s="95"/>
      <c r="F15524" s="95"/>
      <c r="G15524" s="95"/>
      <c r="H15524" s="95"/>
    </row>
    <row r="15525" spans="5:8" x14ac:dyDescent="0.2">
      <c r="E15525" s="95"/>
      <c r="F15525" s="95"/>
      <c r="G15525" s="95"/>
      <c r="H15525" s="95"/>
    </row>
    <row r="15526" spans="5:8" x14ac:dyDescent="0.2">
      <c r="E15526" s="95"/>
      <c r="F15526" s="95"/>
      <c r="G15526" s="95"/>
      <c r="H15526" s="95"/>
    </row>
    <row r="15527" spans="5:8" x14ac:dyDescent="0.2">
      <c r="E15527" s="95"/>
      <c r="F15527" s="95"/>
      <c r="G15527" s="95"/>
      <c r="H15527" s="95"/>
    </row>
    <row r="15528" spans="5:8" x14ac:dyDescent="0.2">
      <c r="E15528" s="95"/>
      <c r="F15528" s="95"/>
      <c r="G15528" s="95"/>
      <c r="H15528" s="95"/>
    </row>
    <row r="15529" spans="5:8" x14ac:dyDescent="0.2">
      <c r="E15529" s="95"/>
      <c r="F15529" s="95"/>
      <c r="G15529" s="95"/>
      <c r="H15529" s="95"/>
    </row>
    <row r="15530" spans="5:8" x14ac:dyDescent="0.2">
      <c r="E15530" s="95"/>
      <c r="F15530" s="95"/>
      <c r="G15530" s="95"/>
      <c r="H15530" s="95"/>
    </row>
    <row r="15531" spans="5:8" x14ac:dyDescent="0.2">
      <c r="E15531" s="95"/>
      <c r="F15531" s="95"/>
      <c r="G15531" s="95"/>
      <c r="H15531" s="95"/>
    </row>
    <row r="15532" spans="5:8" x14ac:dyDescent="0.2">
      <c r="E15532" s="95"/>
      <c r="F15532" s="95"/>
      <c r="G15532" s="95"/>
      <c r="H15532" s="95"/>
    </row>
    <row r="15533" spans="5:8" x14ac:dyDescent="0.2">
      <c r="E15533" s="95"/>
      <c r="F15533" s="95"/>
      <c r="G15533" s="95"/>
      <c r="H15533" s="95"/>
    </row>
    <row r="15534" spans="5:8" x14ac:dyDescent="0.2">
      <c r="E15534" s="95"/>
      <c r="F15534" s="95"/>
      <c r="G15534" s="95"/>
      <c r="H15534" s="95"/>
    </row>
    <row r="15535" spans="5:8" x14ac:dyDescent="0.2">
      <c r="E15535" s="95"/>
      <c r="F15535" s="95"/>
      <c r="G15535" s="95"/>
      <c r="H15535" s="95"/>
    </row>
    <row r="15536" spans="5:8" x14ac:dyDescent="0.2">
      <c r="E15536" s="95"/>
      <c r="F15536" s="95"/>
      <c r="G15536" s="95"/>
      <c r="H15536" s="95"/>
    </row>
    <row r="15537" spans="5:8" x14ac:dyDescent="0.2">
      <c r="E15537" s="95"/>
      <c r="F15537" s="95"/>
      <c r="G15537" s="95"/>
      <c r="H15537" s="95"/>
    </row>
    <row r="15538" spans="5:8" x14ac:dyDescent="0.2">
      <c r="E15538" s="95"/>
      <c r="F15538" s="95"/>
      <c r="G15538" s="95"/>
      <c r="H15538" s="95"/>
    </row>
    <row r="15539" spans="5:8" x14ac:dyDescent="0.2">
      <c r="E15539" s="95"/>
      <c r="F15539" s="95"/>
      <c r="G15539" s="95"/>
      <c r="H15539" s="95"/>
    </row>
    <row r="15540" spans="5:8" x14ac:dyDescent="0.2">
      <c r="E15540" s="95"/>
      <c r="F15540" s="95"/>
      <c r="G15540" s="95"/>
      <c r="H15540" s="95"/>
    </row>
    <row r="15541" spans="5:8" x14ac:dyDescent="0.2">
      <c r="E15541" s="95"/>
      <c r="F15541" s="95"/>
      <c r="G15541" s="95"/>
      <c r="H15541" s="95"/>
    </row>
    <row r="15542" spans="5:8" x14ac:dyDescent="0.2">
      <c r="E15542" s="95"/>
      <c r="F15542" s="95"/>
      <c r="G15542" s="95"/>
      <c r="H15542" s="95"/>
    </row>
    <row r="15543" spans="5:8" x14ac:dyDescent="0.2">
      <c r="E15543" s="95"/>
      <c r="F15543" s="95"/>
      <c r="G15543" s="95"/>
      <c r="H15543" s="95"/>
    </row>
    <row r="15544" spans="5:8" x14ac:dyDescent="0.2">
      <c r="E15544" s="95"/>
      <c r="F15544" s="95"/>
      <c r="G15544" s="95"/>
      <c r="H15544" s="95"/>
    </row>
    <row r="15545" spans="5:8" x14ac:dyDescent="0.2">
      <c r="E15545" s="95"/>
      <c r="F15545" s="95"/>
      <c r="G15545" s="95"/>
      <c r="H15545" s="95"/>
    </row>
    <row r="15546" spans="5:8" x14ac:dyDescent="0.2">
      <c r="E15546" s="95"/>
      <c r="F15546" s="95"/>
      <c r="G15546" s="95"/>
      <c r="H15546" s="95"/>
    </row>
    <row r="15547" spans="5:8" x14ac:dyDescent="0.2">
      <c r="E15547" s="95"/>
      <c r="F15547" s="95"/>
      <c r="G15547" s="95"/>
      <c r="H15547" s="95"/>
    </row>
    <row r="15548" spans="5:8" x14ac:dyDescent="0.2">
      <c r="E15548" s="95"/>
      <c r="F15548" s="95"/>
      <c r="G15548" s="95"/>
      <c r="H15548" s="95"/>
    </row>
    <row r="15549" spans="5:8" x14ac:dyDescent="0.2">
      <c r="E15549" s="95"/>
      <c r="F15549" s="95"/>
      <c r="G15549" s="95"/>
      <c r="H15549" s="95"/>
    </row>
    <row r="15550" spans="5:8" x14ac:dyDescent="0.2">
      <c r="E15550" s="95"/>
      <c r="F15550" s="95"/>
      <c r="G15550" s="95"/>
      <c r="H15550" s="95"/>
    </row>
    <row r="15551" spans="5:8" x14ac:dyDescent="0.2">
      <c r="E15551" s="95"/>
      <c r="F15551" s="95"/>
      <c r="G15551" s="95"/>
      <c r="H15551" s="95"/>
    </row>
    <row r="15552" spans="5:8" x14ac:dyDescent="0.2">
      <c r="E15552" s="95"/>
      <c r="F15552" s="95"/>
      <c r="G15552" s="95"/>
      <c r="H15552" s="95"/>
    </row>
    <row r="15553" spans="5:8" x14ac:dyDescent="0.2">
      <c r="E15553" s="95"/>
      <c r="F15553" s="95"/>
      <c r="G15553" s="95"/>
      <c r="H15553" s="95"/>
    </row>
    <row r="15554" spans="5:8" x14ac:dyDescent="0.2">
      <c r="E15554" s="95"/>
      <c r="F15554" s="95"/>
      <c r="G15554" s="95"/>
      <c r="H15554" s="95"/>
    </row>
    <row r="15555" spans="5:8" x14ac:dyDescent="0.2">
      <c r="E15555" s="95"/>
      <c r="F15555" s="95"/>
      <c r="G15555" s="95"/>
      <c r="H15555" s="95"/>
    </row>
    <row r="15556" spans="5:8" x14ac:dyDescent="0.2">
      <c r="E15556" s="95"/>
      <c r="F15556" s="95"/>
      <c r="G15556" s="95"/>
      <c r="H15556" s="95"/>
    </row>
    <row r="15557" spans="5:8" x14ac:dyDescent="0.2">
      <c r="E15557" s="95"/>
      <c r="F15557" s="95"/>
      <c r="G15557" s="95"/>
      <c r="H15557" s="95"/>
    </row>
    <row r="15558" spans="5:8" x14ac:dyDescent="0.2">
      <c r="E15558" s="95"/>
      <c r="F15558" s="95"/>
      <c r="G15558" s="95"/>
      <c r="H15558" s="95"/>
    </row>
    <row r="15559" spans="5:8" x14ac:dyDescent="0.2">
      <c r="E15559" s="95"/>
      <c r="F15559" s="95"/>
      <c r="G15559" s="95"/>
      <c r="H15559" s="95"/>
    </row>
    <row r="15560" spans="5:8" x14ac:dyDescent="0.2">
      <c r="E15560" s="95"/>
      <c r="F15560" s="95"/>
      <c r="G15560" s="95"/>
      <c r="H15560" s="95"/>
    </row>
    <row r="15561" spans="5:8" x14ac:dyDescent="0.2">
      <c r="E15561" s="95"/>
      <c r="F15561" s="95"/>
      <c r="G15561" s="95"/>
      <c r="H15561" s="95"/>
    </row>
    <row r="15562" spans="5:8" x14ac:dyDescent="0.2">
      <c r="E15562" s="95"/>
      <c r="F15562" s="95"/>
      <c r="G15562" s="95"/>
      <c r="H15562" s="95"/>
    </row>
    <row r="15563" spans="5:8" x14ac:dyDescent="0.2">
      <c r="E15563" s="95"/>
      <c r="F15563" s="95"/>
      <c r="G15563" s="95"/>
      <c r="H15563" s="95"/>
    </row>
    <row r="15564" spans="5:8" x14ac:dyDescent="0.2">
      <c r="E15564" s="95"/>
      <c r="F15564" s="95"/>
      <c r="G15564" s="95"/>
      <c r="H15564" s="95"/>
    </row>
    <row r="15565" spans="5:8" x14ac:dyDescent="0.2">
      <c r="E15565" s="95"/>
      <c r="F15565" s="95"/>
      <c r="G15565" s="95"/>
      <c r="H15565" s="95"/>
    </row>
    <row r="15566" spans="5:8" x14ac:dyDescent="0.2">
      <c r="E15566" s="95"/>
      <c r="F15566" s="95"/>
      <c r="G15566" s="95"/>
      <c r="H15566" s="95"/>
    </row>
    <row r="15567" spans="5:8" x14ac:dyDescent="0.2">
      <c r="E15567" s="95"/>
      <c r="F15567" s="95"/>
      <c r="G15567" s="95"/>
      <c r="H15567" s="95"/>
    </row>
    <row r="15568" spans="5:8" x14ac:dyDescent="0.2">
      <c r="E15568" s="95"/>
      <c r="F15568" s="95"/>
      <c r="G15568" s="95"/>
      <c r="H15568" s="95"/>
    </row>
    <row r="15569" spans="5:8" x14ac:dyDescent="0.2">
      <c r="E15569" s="95"/>
      <c r="F15569" s="95"/>
      <c r="G15569" s="95"/>
      <c r="H15569" s="95"/>
    </row>
    <row r="15570" spans="5:8" x14ac:dyDescent="0.2">
      <c r="E15570" s="95"/>
      <c r="F15570" s="95"/>
      <c r="G15570" s="95"/>
      <c r="H15570" s="95"/>
    </row>
    <row r="15571" spans="5:8" x14ac:dyDescent="0.2">
      <c r="E15571" s="95"/>
      <c r="F15571" s="95"/>
      <c r="G15571" s="95"/>
      <c r="H15571" s="95"/>
    </row>
    <row r="15572" spans="5:8" x14ac:dyDescent="0.2">
      <c r="E15572" s="95"/>
      <c r="F15572" s="95"/>
      <c r="G15572" s="95"/>
      <c r="H15572" s="95"/>
    </row>
    <row r="15573" spans="5:8" x14ac:dyDescent="0.2">
      <c r="E15573" s="95"/>
      <c r="F15573" s="95"/>
      <c r="G15573" s="95"/>
      <c r="H15573" s="95"/>
    </row>
    <row r="15574" spans="5:8" x14ac:dyDescent="0.2">
      <c r="E15574" s="95"/>
      <c r="F15574" s="95"/>
      <c r="G15574" s="95"/>
      <c r="H15574" s="95"/>
    </row>
    <row r="15575" spans="5:8" x14ac:dyDescent="0.2">
      <c r="E15575" s="95"/>
      <c r="F15575" s="95"/>
      <c r="G15575" s="95"/>
      <c r="H15575" s="95"/>
    </row>
    <row r="15576" spans="5:8" x14ac:dyDescent="0.2">
      <c r="E15576" s="95"/>
      <c r="F15576" s="95"/>
      <c r="G15576" s="95"/>
      <c r="H15576" s="95"/>
    </row>
    <row r="15577" spans="5:8" x14ac:dyDescent="0.2">
      <c r="E15577" s="95"/>
      <c r="F15577" s="95"/>
      <c r="G15577" s="95"/>
      <c r="H15577" s="95"/>
    </row>
    <row r="15578" spans="5:8" x14ac:dyDescent="0.2">
      <c r="E15578" s="95"/>
      <c r="F15578" s="95"/>
      <c r="G15578" s="95"/>
      <c r="H15578" s="95"/>
    </row>
    <row r="15579" spans="5:8" x14ac:dyDescent="0.2">
      <c r="E15579" s="95"/>
      <c r="F15579" s="95"/>
      <c r="G15579" s="95"/>
      <c r="H15579" s="95"/>
    </row>
    <row r="15580" spans="5:8" x14ac:dyDescent="0.2">
      <c r="E15580" s="95"/>
      <c r="F15580" s="95"/>
      <c r="G15580" s="95"/>
      <c r="H15580" s="95"/>
    </row>
    <row r="15581" spans="5:8" x14ac:dyDescent="0.2">
      <c r="E15581" s="95"/>
      <c r="F15581" s="95"/>
      <c r="G15581" s="95"/>
      <c r="H15581" s="95"/>
    </row>
    <row r="15582" spans="5:8" x14ac:dyDescent="0.2">
      <c r="E15582" s="95"/>
      <c r="F15582" s="95"/>
      <c r="G15582" s="95"/>
      <c r="H15582" s="95"/>
    </row>
    <row r="15583" spans="5:8" x14ac:dyDescent="0.2">
      <c r="E15583" s="95"/>
      <c r="F15583" s="95"/>
      <c r="G15583" s="95"/>
      <c r="H15583" s="95"/>
    </row>
    <row r="15584" spans="5:8" x14ac:dyDescent="0.2">
      <c r="E15584" s="95"/>
      <c r="F15584" s="95"/>
      <c r="G15584" s="95"/>
      <c r="H15584" s="95"/>
    </row>
    <row r="15585" spans="5:8" x14ac:dyDescent="0.2">
      <c r="E15585" s="95"/>
      <c r="F15585" s="95"/>
      <c r="G15585" s="95"/>
      <c r="H15585" s="95"/>
    </row>
    <row r="15586" spans="5:8" x14ac:dyDescent="0.2">
      <c r="E15586" s="95"/>
      <c r="F15586" s="95"/>
      <c r="G15586" s="95"/>
      <c r="H15586" s="95"/>
    </row>
    <row r="15587" spans="5:8" x14ac:dyDescent="0.2">
      <c r="E15587" s="95"/>
      <c r="F15587" s="95"/>
      <c r="G15587" s="95"/>
      <c r="H15587" s="95"/>
    </row>
    <row r="15588" spans="5:8" x14ac:dyDescent="0.2">
      <c r="E15588" s="95"/>
      <c r="F15588" s="95"/>
      <c r="G15588" s="95"/>
      <c r="H15588" s="95"/>
    </row>
    <row r="15589" spans="5:8" x14ac:dyDescent="0.2">
      <c r="E15589" s="95"/>
      <c r="F15589" s="95"/>
      <c r="G15589" s="95"/>
      <c r="H15589" s="95"/>
    </row>
    <row r="15590" spans="5:8" x14ac:dyDescent="0.2">
      <c r="E15590" s="95"/>
      <c r="F15590" s="95"/>
      <c r="G15590" s="95"/>
      <c r="H15590" s="95"/>
    </row>
    <row r="15591" spans="5:8" x14ac:dyDescent="0.2">
      <c r="E15591" s="95"/>
      <c r="F15591" s="95"/>
      <c r="G15591" s="95"/>
      <c r="H15591" s="95"/>
    </row>
    <row r="15592" spans="5:8" x14ac:dyDescent="0.2">
      <c r="E15592" s="95"/>
      <c r="F15592" s="95"/>
      <c r="G15592" s="95"/>
      <c r="H15592" s="95"/>
    </row>
    <row r="15593" spans="5:8" x14ac:dyDescent="0.2">
      <c r="E15593" s="95"/>
      <c r="F15593" s="95"/>
      <c r="G15593" s="95"/>
      <c r="H15593" s="95"/>
    </row>
    <row r="15594" spans="5:8" x14ac:dyDescent="0.2">
      <c r="E15594" s="95"/>
      <c r="F15594" s="95"/>
      <c r="G15594" s="95"/>
      <c r="H15594" s="95"/>
    </row>
    <row r="15595" spans="5:8" x14ac:dyDescent="0.2">
      <c r="E15595" s="95"/>
      <c r="F15595" s="95"/>
      <c r="G15595" s="95"/>
      <c r="H15595" s="95"/>
    </row>
    <row r="15596" spans="5:8" x14ac:dyDescent="0.2">
      <c r="E15596" s="95"/>
      <c r="F15596" s="95"/>
      <c r="G15596" s="95"/>
      <c r="H15596" s="95"/>
    </row>
    <row r="15597" spans="5:8" x14ac:dyDescent="0.2">
      <c r="E15597" s="95"/>
      <c r="F15597" s="95"/>
      <c r="G15597" s="95"/>
      <c r="H15597" s="95"/>
    </row>
    <row r="15598" spans="5:8" x14ac:dyDescent="0.2">
      <c r="E15598" s="95"/>
      <c r="F15598" s="95"/>
      <c r="G15598" s="95"/>
      <c r="H15598" s="95"/>
    </row>
    <row r="15599" spans="5:8" x14ac:dyDescent="0.2">
      <c r="E15599" s="95"/>
      <c r="F15599" s="95"/>
      <c r="G15599" s="95"/>
      <c r="H15599" s="95"/>
    </row>
    <row r="15600" spans="5:8" x14ac:dyDescent="0.2">
      <c r="E15600" s="95"/>
      <c r="F15600" s="95"/>
      <c r="G15600" s="95"/>
      <c r="H15600" s="95"/>
    </row>
    <row r="15601" spans="5:8" x14ac:dyDescent="0.2">
      <c r="E15601" s="95"/>
      <c r="F15601" s="95"/>
      <c r="G15601" s="95"/>
      <c r="H15601" s="95"/>
    </row>
    <row r="15602" spans="5:8" x14ac:dyDescent="0.2">
      <c r="E15602" s="95"/>
      <c r="F15602" s="95"/>
      <c r="G15602" s="95"/>
      <c r="H15602" s="95"/>
    </row>
    <row r="15603" spans="5:8" x14ac:dyDescent="0.2">
      <c r="E15603" s="95"/>
      <c r="F15603" s="95"/>
      <c r="G15603" s="95"/>
      <c r="H15603" s="95"/>
    </row>
    <row r="15604" spans="5:8" x14ac:dyDescent="0.2">
      <c r="E15604" s="95"/>
      <c r="F15604" s="95"/>
      <c r="G15604" s="95"/>
      <c r="H15604" s="95"/>
    </row>
    <row r="15605" spans="5:8" x14ac:dyDescent="0.2">
      <c r="E15605" s="95"/>
      <c r="F15605" s="95"/>
      <c r="G15605" s="95"/>
      <c r="H15605" s="95"/>
    </row>
    <row r="15606" spans="5:8" x14ac:dyDescent="0.2">
      <c r="E15606" s="95"/>
      <c r="F15606" s="95"/>
      <c r="G15606" s="95"/>
      <c r="H15606" s="95"/>
    </row>
    <row r="15607" spans="5:8" x14ac:dyDescent="0.2">
      <c r="E15607" s="95"/>
      <c r="F15607" s="95"/>
      <c r="G15607" s="95"/>
      <c r="H15607" s="95"/>
    </row>
    <row r="15608" spans="5:8" x14ac:dyDescent="0.2">
      <c r="E15608" s="95"/>
      <c r="F15608" s="95"/>
      <c r="G15608" s="95"/>
      <c r="H15608" s="95"/>
    </row>
    <row r="15609" spans="5:8" x14ac:dyDescent="0.2">
      <c r="E15609" s="95"/>
      <c r="F15609" s="95"/>
      <c r="G15609" s="95"/>
      <c r="H15609" s="95"/>
    </row>
    <row r="15610" spans="5:8" x14ac:dyDescent="0.2">
      <c r="E15610" s="95"/>
      <c r="F15610" s="95"/>
      <c r="G15610" s="95"/>
      <c r="H15610" s="95"/>
    </row>
    <row r="15611" spans="5:8" x14ac:dyDescent="0.2">
      <c r="E15611" s="95"/>
      <c r="F15611" s="95"/>
      <c r="G15611" s="95"/>
      <c r="H15611" s="95"/>
    </row>
    <row r="15612" spans="5:8" x14ac:dyDescent="0.2">
      <c r="E15612" s="95"/>
      <c r="F15612" s="95"/>
      <c r="G15612" s="95"/>
      <c r="H15612" s="95"/>
    </row>
    <row r="15613" spans="5:8" x14ac:dyDescent="0.2">
      <c r="E15613" s="95"/>
      <c r="F15613" s="95"/>
      <c r="G15613" s="95"/>
      <c r="H15613" s="95"/>
    </row>
    <row r="15614" spans="5:8" x14ac:dyDescent="0.2">
      <c r="E15614" s="95"/>
      <c r="F15614" s="95"/>
      <c r="G15614" s="95"/>
      <c r="H15614" s="95"/>
    </row>
    <row r="15615" spans="5:8" x14ac:dyDescent="0.2">
      <c r="E15615" s="95"/>
      <c r="F15615" s="95"/>
      <c r="G15615" s="95"/>
      <c r="H15615" s="95"/>
    </row>
    <row r="15616" spans="5:8" x14ac:dyDescent="0.2">
      <c r="E15616" s="95"/>
      <c r="F15616" s="95"/>
      <c r="G15616" s="95"/>
      <c r="H15616" s="95"/>
    </row>
    <row r="15617" spans="5:8" x14ac:dyDescent="0.2">
      <c r="E15617" s="95"/>
      <c r="F15617" s="95"/>
      <c r="G15617" s="95"/>
      <c r="H15617" s="95"/>
    </row>
    <row r="15618" spans="5:8" x14ac:dyDescent="0.2">
      <c r="E15618" s="95"/>
      <c r="F15618" s="95"/>
      <c r="G15618" s="95"/>
      <c r="H15618" s="95"/>
    </row>
    <row r="15619" spans="5:8" x14ac:dyDescent="0.2">
      <c r="E15619" s="95"/>
      <c r="F15619" s="95"/>
      <c r="G15619" s="95"/>
      <c r="H15619" s="95"/>
    </row>
    <row r="15620" spans="5:8" x14ac:dyDescent="0.2">
      <c r="E15620" s="95"/>
      <c r="F15620" s="95"/>
      <c r="G15620" s="95"/>
      <c r="H15620" s="95"/>
    </row>
    <row r="15621" spans="5:8" x14ac:dyDescent="0.2">
      <c r="E15621" s="95"/>
      <c r="F15621" s="95"/>
      <c r="G15621" s="95"/>
      <c r="H15621" s="95"/>
    </row>
    <row r="15622" spans="5:8" x14ac:dyDescent="0.2">
      <c r="E15622" s="95"/>
      <c r="F15622" s="95"/>
      <c r="G15622" s="95"/>
      <c r="H15622" s="95"/>
    </row>
    <row r="15623" spans="5:8" x14ac:dyDescent="0.2">
      <c r="E15623" s="95"/>
      <c r="F15623" s="95"/>
      <c r="G15623" s="95"/>
      <c r="H15623" s="95"/>
    </row>
    <row r="15624" spans="5:8" x14ac:dyDescent="0.2">
      <c r="E15624" s="95"/>
      <c r="F15624" s="95"/>
      <c r="G15624" s="95"/>
      <c r="H15624" s="95"/>
    </row>
    <row r="15625" spans="5:8" x14ac:dyDescent="0.2">
      <c r="E15625" s="95"/>
      <c r="F15625" s="95"/>
      <c r="G15625" s="95"/>
      <c r="H15625" s="95"/>
    </row>
    <row r="15626" spans="5:8" x14ac:dyDescent="0.2">
      <c r="E15626" s="95"/>
      <c r="F15626" s="95"/>
      <c r="G15626" s="95"/>
      <c r="H15626" s="95"/>
    </row>
    <row r="15627" spans="5:8" x14ac:dyDescent="0.2">
      <c r="E15627" s="95"/>
      <c r="F15627" s="95"/>
      <c r="G15627" s="95"/>
      <c r="H15627" s="95"/>
    </row>
    <row r="15628" spans="5:8" x14ac:dyDescent="0.2">
      <c r="E15628" s="95"/>
      <c r="F15628" s="95"/>
      <c r="G15628" s="95"/>
      <c r="H15628" s="95"/>
    </row>
    <row r="15629" spans="5:8" x14ac:dyDescent="0.2">
      <c r="E15629" s="95"/>
      <c r="F15629" s="95"/>
      <c r="G15629" s="95"/>
      <c r="H15629" s="95"/>
    </row>
    <row r="15630" spans="5:8" x14ac:dyDescent="0.2">
      <c r="E15630" s="95"/>
      <c r="F15630" s="95"/>
      <c r="G15630" s="95"/>
      <c r="H15630" s="95"/>
    </row>
    <row r="15631" spans="5:8" x14ac:dyDescent="0.2">
      <c r="E15631" s="95"/>
      <c r="F15631" s="95"/>
      <c r="G15631" s="95"/>
      <c r="H15631" s="95"/>
    </row>
    <row r="15632" spans="5:8" x14ac:dyDescent="0.2">
      <c r="E15632" s="95"/>
      <c r="F15632" s="95"/>
      <c r="G15632" s="95"/>
      <c r="H15632" s="95"/>
    </row>
    <row r="15633" spans="5:8" x14ac:dyDescent="0.2">
      <c r="E15633" s="95"/>
      <c r="F15633" s="95"/>
      <c r="G15633" s="95"/>
      <c r="H15633" s="95"/>
    </row>
    <row r="15634" spans="5:8" x14ac:dyDescent="0.2">
      <c r="E15634" s="95"/>
      <c r="F15634" s="95"/>
      <c r="G15634" s="95"/>
      <c r="H15634" s="95"/>
    </row>
    <row r="15635" spans="5:8" x14ac:dyDescent="0.2">
      <c r="E15635" s="95"/>
      <c r="F15635" s="95"/>
      <c r="G15635" s="95"/>
      <c r="H15635" s="95"/>
    </row>
    <row r="15636" spans="5:8" x14ac:dyDescent="0.2">
      <c r="E15636" s="95"/>
      <c r="F15636" s="95"/>
      <c r="G15636" s="95"/>
      <c r="H15636" s="95"/>
    </row>
    <row r="15637" spans="5:8" x14ac:dyDescent="0.2">
      <c r="E15637" s="95"/>
      <c r="F15637" s="95"/>
      <c r="G15637" s="95"/>
      <c r="H15637" s="95"/>
    </row>
    <row r="15638" spans="5:8" x14ac:dyDescent="0.2">
      <c r="E15638" s="95"/>
      <c r="F15638" s="95"/>
      <c r="G15638" s="95"/>
      <c r="H15638" s="95"/>
    </row>
    <row r="15639" spans="5:8" x14ac:dyDescent="0.2">
      <c r="E15639" s="95"/>
      <c r="F15639" s="95"/>
      <c r="G15639" s="95"/>
      <c r="H15639" s="95"/>
    </row>
    <row r="15640" spans="5:8" x14ac:dyDescent="0.2">
      <c r="E15640" s="95"/>
      <c r="F15640" s="95"/>
      <c r="G15640" s="95"/>
      <c r="H15640" s="95"/>
    </row>
    <row r="15641" spans="5:8" x14ac:dyDescent="0.2">
      <c r="E15641" s="95"/>
      <c r="F15641" s="95"/>
      <c r="G15641" s="95"/>
      <c r="H15641" s="95"/>
    </row>
    <row r="15642" spans="5:8" x14ac:dyDescent="0.2">
      <c r="E15642" s="95"/>
      <c r="F15642" s="95"/>
      <c r="G15642" s="95"/>
      <c r="H15642" s="95"/>
    </row>
    <row r="15643" spans="5:8" x14ac:dyDescent="0.2">
      <c r="E15643" s="95"/>
      <c r="F15643" s="95"/>
      <c r="G15643" s="95"/>
      <c r="H15643" s="95"/>
    </row>
    <row r="15644" spans="5:8" x14ac:dyDescent="0.2">
      <c r="E15644" s="95"/>
      <c r="F15644" s="95"/>
      <c r="G15644" s="95"/>
      <c r="H15644" s="95"/>
    </row>
    <row r="15645" spans="5:8" x14ac:dyDescent="0.2">
      <c r="E15645" s="95"/>
      <c r="F15645" s="95"/>
      <c r="G15645" s="95"/>
      <c r="H15645" s="95"/>
    </row>
    <row r="15646" spans="5:8" x14ac:dyDescent="0.2">
      <c r="E15646" s="95"/>
      <c r="F15646" s="95"/>
      <c r="G15646" s="95"/>
      <c r="H15646" s="95"/>
    </row>
    <row r="15647" spans="5:8" x14ac:dyDescent="0.2">
      <c r="E15647" s="95"/>
      <c r="F15647" s="95"/>
      <c r="G15647" s="95"/>
      <c r="H15647" s="95"/>
    </row>
    <row r="15648" spans="5:8" x14ac:dyDescent="0.2">
      <c r="E15648" s="95"/>
      <c r="F15648" s="95"/>
      <c r="G15648" s="95"/>
      <c r="H15648" s="95"/>
    </row>
    <row r="15649" spans="5:8" x14ac:dyDescent="0.2">
      <c r="E15649" s="95"/>
      <c r="F15649" s="95"/>
      <c r="G15649" s="95"/>
      <c r="H15649" s="95"/>
    </row>
    <row r="15650" spans="5:8" x14ac:dyDescent="0.2">
      <c r="E15650" s="95"/>
      <c r="F15650" s="95"/>
      <c r="G15650" s="95"/>
      <c r="H15650" s="95"/>
    </row>
    <row r="15651" spans="5:8" x14ac:dyDescent="0.2">
      <c r="E15651" s="95"/>
      <c r="F15651" s="95"/>
      <c r="G15651" s="95"/>
      <c r="H15651" s="95"/>
    </row>
    <row r="15652" spans="5:8" x14ac:dyDescent="0.2">
      <c r="E15652" s="95"/>
      <c r="F15652" s="95"/>
      <c r="G15652" s="95"/>
      <c r="H15652" s="95"/>
    </row>
    <row r="15653" spans="5:8" x14ac:dyDescent="0.2">
      <c r="E15653" s="95"/>
      <c r="F15653" s="95"/>
      <c r="G15653" s="95"/>
      <c r="H15653" s="95"/>
    </row>
    <row r="15654" spans="5:8" x14ac:dyDescent="0.2">
      <c r="E15654" s="95"/>
      <c r="F15654" s="95"/>
      <c r="G15654" s="95"/>
      <c r="H15654" s="95"/>
    </row>
    <row r="15655" spans="5:8" x14ac:dyDescent="0.2">
      <c r="E15655" s="95"/>
      <c r="F15655" s="95"/>
      <c r="G15655" s="95"/>
      <c r="H15655" s="95"/>
    </row>
    <row r="15656" spans="5:8" x14ac:dyDescent="0.2">
      <c r="E15656" s="95"/>
      <c r="F15656" s="95"/>
      <c r="G15656" s="95"/>
      <c r="H15656" s="95"/>
    </row>
    <row r="15657" spans="5:8" x14ac:dyDescent="0.2">
      <c r="E15657" s="95"/>
      <c r="F15657" s="95"/>
      <c r="G15657" s="95"/>
      <c r="H15657" s="95"/>
    </row>
    <row r="15658" spans="5:8" x14ac:dyDescent="0.2">
      <c r="E15658" s="95"/>
      <c r="F15658" s="95"/>
      <c r="G15658" s="95"/>
      <c r="H15658" s="95"/>
    </row>
    <row r="15659" spans="5:8" x14ac:dyDescent="0.2">
      <c r="E15659" s="95"/>
      <c r="F15659" s="95"/>
      <c r="G15659" s="95"/>
      <c r="H15659" s="95"/>
    </row>
    <row r="15660" spans="5:8" x14ac:dyDescent="0.2">
      <c r="E15660" s="95"/>
      <c r="F15660" s="95"/>
      <c r="G15660" s="95"/>
      <c r="H15660" s="95"/>
    </row>
    <row r="15661" spans="5:8" x14ac:dyDescent="0.2">
      <c r="E15661" s="95"/>
      <c r="F15661" s="95"/>
      <c r="G15661" s="95"/>
      <c r="H15661" s="95"/>
    </row>
    <row r="15662" spans="5:8" x14ac:dyDescent="0.2">
      <c r="E15662" s="95"/>
      <c r="F15662" s="95"/>
      <c r="G15662" s="95"/>
      <c r="H15662" s="95"/>
    </row>
    <row r="15663" spans="5:8" x14ac:dyDescent="0.2">
      <c r="E15663" s="95"/>
      <c r="F15663" s="95"/>
      <c r="G15663" s="95"/>
      <c r="H15663" s="95"/>
    </row>
    <row r="15664" spans="5:8" x14ac:dyDescent="0.2">
      <c r="E15664" s="95"/>
      <c r="F15664" s="95"/>
      <c r="G15664" s="95"/>
      <c r="H15664" s="95"/>
    </row>
    <row r="15665" spans="5:8" x14ac:dyDescent="0.2">
      <c r="E15665" s="95"/>
      <c r="F15665" s="95"/>
      <c r="G15665" s="95"/>
      <c r="H15665" s="95"/>
    </row>
    <row r="15666" spans="5:8" x14ac:dyDescent="0.2">
      <c r="E15666" s="95"/>
      <c r="F15666" s="95"/>
      <c r="G15666" s="95"/>
      <c r="H15666" s="95"/>
    </row>
    <row r="15667" spans="5:8" x14ac:dyDescent="0.2">
      <c r="E15667" s="95"/>
      <c r="F15667" s="95"/>
      <c r="G15667" s="95"/>
      <c r="H15667" s="95"/>
    </row>
    <row r="15668" spans="5:8" x14ac:dyDescent="0.2">
      <c r="E15668" s="95"/>
      <c r="F15668" s="95"/>
      <c r="G15668" s="95"/>
      <c r="H15668" s="95"/>
    </row>
    <row r="15669" spans="5:8" x14ac:dyDescent="0.2">
      <c r="E15669" s="95"/>
      <c r="F15669" s="95"/>
      <c r="G15669" s="95"/>
      <c r="H15669" s="95"/>
    </row>
    <row r="15670" spans="5:8" x14ac:dyDescent="0.2">
      <c r="E15670" s="95"/>
      <c r="F15670" s="95"/>
      <c r="G15670" s="95"/>
      <c r="H15670" s="95"/>
    </row>
    <row r="15671" spans="5:8" x14ac:dyDescent="0.2">
      <c r="E15671" s="95"/>
      <c r="F15671" s="95"/>
      <c r="G15671" s="95"/>
      <c r="H15671" s="95"/>
    </row>
    <row r="15672" spans="5:8" x14ac:dyDescent="0.2">
      <c r="E15672" s="95"/>
      <c r="F15672" s="95"/>
      <c r="G15672" s="95"/>
      <c r="H15672" s="95"/>
    </row>
    <row r="15673" spans="5:8" x14ac:dyDescent="0.2">
      <c r="E15673" s="95"/>
      <c r="F15673" s="95"/>
      <c r="G15673" s="95"/>
      <c r="H15673" s="95"/>
    </row>
    <row r="15674" spans="5:8" x14ac:dyDescent="0.2">
      <c r="E15674" s="95"/>
      <c r="F15674" s="95"/>
      <c r="G15674" s="95"/>
      <c r="H15674" s="95"/>
    </row>
    <row r="15675" spans="5:8" x14ac:dyDescent="0.2">
      <c r="E15675" s="95"/>
      <c r="F15675" s="95"/>
      <c r="G15675" s="95"/>
      <c r="H15675" s="95"/>
    </row>
    <row r="15676" spans="5:8" x14ac:dyDescent="0.2">
      <c r="E15676" s="95"/>
      <c r="F15676" s="95"/>
      <c r="G15676" s="95"/>
      <c r="H15676" s="95"/>
    </row>
    <row r="15677" spans="5:8" x14ac:dyDescent="0.2">
      <c r="E15677" s="95"/>
      <c r="F15677" s="95"/>
      <c r="G15677" s="95"/>
      <c r="H15677" s="95"/>
    </row>
    <row r="15678" spans="5:8" x14ac:dyDescent="0.2">
      <c r="E15678" s="95"/>
      <c r="F15678" s="95"/>
      <c r="G15678" s="95"/>
      <c r="H15678" s="95"/>
    </row>
    <row r="15679" spans="5:8" x14ac:dyDescent="0.2">
      <c r="E15679" s="95"/>
      <c r="F15679" s="95"/>
      <c r="G15679" s="95"/>
      <c r="H15679" s="95"/>
    </row>
    <row r="15680" spans="5:8" x14ac:dyDescent="0.2">
      <c r="E15680" s="95"/>
      <c r="F15680" s="95"/>
      <c r="G15680" s="95"/>
      <c r="H15680" s="95"/>
    </row>
    <row r="15681" spans="5:8" x14ac:dyDescent="0.2">
      <c r="E15681" s="95"/>
      <c r="F15681" s="95"/>
      <c r="G15681" s="95"/>
      <c r="H15681" s="95"/>
    </row>
    <row r="15682" spans="5:8" x14ac:dyDescent="0.2">
      <c r="E15682" s="95"/>
      <c r="F15682" s="95"/>
      <c r="G15682" s="95"/>
      <c r="H15682" s="95"/>
    </row>
    <row r="15683" spans="5:8" x14ac:dyDescent="0.2">
      <c r="E15683" s="95"/>
      <c r="F15683" s="95"/>
      <c r="G15683" s="95"/>
      <c r="H15683" s="95"/>
    </row>
    <row r="15684" spans="5:8" x14ac:dyDescent="0.2">
      <c r="E15684" s="95"/>
      <c r="F15684" s="95"/>
      <c r="G15684" s="95"/>
      <c r="H15684" s="95"/>
    </row>
    <row r="15685" spans="5:8" x14ac:dyDescent="0.2">
      <c r="E15685" s="95"/>
      <c r="F15685" s="95"/>
      <c r="G15685" s="95"/>
      <c r="H15685" s="95"/>
    </row>
    <row r="15686" spans="5:8" x14ac:dyDescent="0.2">
      <c r="E15686" s="95"/>
      <c r="F15686" s="95"/>
      <c r="G15686" s="95"/>
      <c r="H15686" s="95"/>
    </row>
    <row r="15687" spans="5:8" x14ac:dyDescent="0.2">
      <c r="E15687" s="95"/>
      <c r="F15687" s="95"/>
      <c r="G15687" s="95"/>
      <c r="H15687" s="95"/>
    </row>
    <row r="15688" spans="5:8" x14ac:dyDescent="0.2">
      <c r="E15688" s="95"/>
      <c r="F15688" s="95"/>
      <c r="G15688" s="95"/>
      <c r="H15688" s="95"/>
    </row>
    <row r="15689" spans="5:8" x14ac:dyDescent="0.2">
      <c r="E15689" s="95"/>
      <c r="F15689" s="95"/>
      <c r="G15689" s="95"/>
      <c r="H15689" s="95"/>
    </row>
    <row r="15690" spans="5:8" x14ac:dyDescent="0.2">
      <c r="E15690" s="95"/>
      <c r="F15690" s="95"/>
      <c r="G15690" s="95"/>
      <c r="H15690" s="95"/>
    </row>
    <row r="15691" spans="5:8" x14ac:dyDescent="0.2">
      <c r="E15691" s="95"/>
      <c r="F15691" s="95"/>
      <c r="G15691" s="95"/>
      <c r="H15691" s="95"/>
    </row>
    <row r="15692" spans="5:8" x14ac:dyDescent="0.2">
      <c r="E15692" s="95"/>
      <c r="F15692" s="95"/>
      <c r="G15692" s="95"/>
      <c r="H15692" s="95"/>
    </row>
    <row r="15693" spans="5:8" x14ac:dyDescent="0.2">
      <c r="E15693" s="95"/>
      <c r="F15693" s="95"/>
      <c r="G15693" s="95"/>
      <c r="H15693" s="95"/>
    </row>
    <row r="15694" spans="5:8" x14ac:dyDescent="0.2">
      <c r="E15694" s="95"/>
      <c r="F15694" s="95"/>
      <c r="G15694" s="95"/>
      <c r="H15694" s="95"/>
    </row>
    <row r="15695" spans="5:8" x14ac:dyDescent="0.2">
      <c r="E15695" s="95"/>
      <c r="F15695" s="95"/>
      <c r="G15695" s="95"/>
      <c r="H15695" s="95"/>
    </row>
    <row r="15696" spans="5:8" x14ac:dyDescent="0.2">
      <c r="E15696" s="95"/>
      <c r="F15696" s="95"/>
      <c r="G15696" s="95"/>
      <c r="H15696" s="95"/>
    </row>
    <row r="15697" spans="5:8" x14ac:dyDescent="0.2">
      <c r="E15697" s="95"/>
      <c r="F15697" s="95"/>
      <c r="G15697" s="95"/>
      <c r="H15697" s="95"/>
    </row>
    <row r="15698" spans="5:8" x14ac:dyDescent="0.2">
      <c r="E15698" s="95"/>
      <c r="F15698" s="95"/>
      <c r="G15698" s="95"/>
      <c r="H15698" s="95"/>
    </row>
    <row r="15699" spans="5:8" x14ac:dyDescent="0.2">
      <c r="E15699" s="95"/>
      <c r="F15699" s="95"/>
      <c r="G15699" s="95"/>
      <c r="H15699" s="95"/>
    </row>
    <row r="15700" spans="5:8" x14ac:dyDescent="0.2">
      <c r="E15700" s="95"/>
      <c r="F15700" s="95"/>
      <c r="G15700" s="95"/>
      <c r="H15700" s="95"/>
    </row>
    <row r="15701" spans="5:8" x14ac:dyDescent="0.2">
      <c r="E15701" s="95"/>
      <c r="F15701" s="95"/>
      <c r="G15701" s="95"/>
      <c r="H15701" s="95"/>
    </row>
    <row r="15702" spans="5:8" x14ac:dyDescent="0.2">
      <c r="E15702" s="95"/>
      <c r="F15702" s="95"/>
      <c r="G15702" s="95"/>
      <c r="H15702" s="95"/>
    </row>
    <row r="15703" spans="5:8" x14ac:dyDescent="0.2">
      <c r="E15703" s="95"/>
      <c r="F15703" s="95"/>
      <c r="G15703" s="95"/>
      <c r="H15703" s="95"/>
    </row>
    <row r="15704" spans="5:8" x14ac:dyDescent="0.2">
      <c r="E15704" s="95"/>
      <c r="F15704" s="95"/>
      <c r="G15704" s="95"/>
      <c r="H15704" s="95"/>
    </row>
    <row r="15705" spans="5:8" x14ac:dyDescent="0.2">
      <c r="E15705" s="95"/>
      <c r="F15705" s="95"/>
      <c r="G15705" s="95"/>
      <c r="H15705" s="95"/>
    </row>
    <row r="15706" spans="5:8" x14ac:dyDescent="0.2">
      <c r="E15706" s="95"/>
      <c r="F15706" s="95"/>
      <c r="G15706" s="95"/>
      <c r="H15706" s="95"/>
    </row>
    <row r="15707" spans="5:8" x14ac:dyDescent="0.2">
      <c r="E15707" s="95"/>
      <c r="F15707" s="95"/>
      <c r="G15707" s="95"/>
      <c r="H15707" s="95"/>
    </row>
    <row r="15708" spans="5:8" x14ac:dyDescent="0.2">
      <c r="E15708" s="95"/>
      <c r="F15708" s="95"/>
      <c r="G15708" s="95"/>
      <c r="H15708" s="95"/>
    </row>
    <row r="15709" spans="5:8" x14ac:dyDescent="0.2">
      <c r="E15709" s="95"/>
      <c r="F15709" s="95"/>
      <c r="G15709" s="95"/>
      <c r="H15709" s="95"/>
    </row>
    <row r="15710" spans="5:8" x14ac:dyDescent="0.2">
      <c r="E15710" s="95"/>
      <c r="F15710" s="95"/>
      <c r="G15710" s="95"/>
      <c r="H15710" s="95"/>
    </row>
    <row r="15711" spans="5:8" x14ac:dyDescent="0.2">
      <c r="E15711" s="95"/>
      <c r="F15711" s="95"/>
      <c r="G15711" s="95"/>
      <c r="H15711" s="95"/>
    </row>
    <row r="15712" spans="5:8" x14ac:dyDescent="0.2">
      <c r="E15712" s="95"/>
      <c r="F15712" s="95"/>
      <c r="G15712" s="95"/>
      <c r="H15712" s="95"/>
    </row>
    <row r="15713" spans="5:8" x14ac:dyDescent="0.2">
      <c r="E15713" s="95"/>
      <c r="F15713" s="95"/>
      <c r="G15713" s="95"/>
      <c r="H15713" s="95"/>
    </row>
    <row r="15714" spans="5:8" x14ac:dyDescent="0.2">
      <c r="E15714" s="95"/>
      <c r="F15714" s="95"/>
      <c r="G15714" s="95"/>
      <c r="H15714" s="95"/>
    </row>
    <row r="15715" spans="5:8" x14ac:dyDescent="0.2">
      <c r="E15715" s="95"/>
      <c r="F15715" s="95"/>
      <c r="G15715" s="95"/>
      <c r="H15715" s="95"/>
    </row>
    <row r="15716" spans="5:8" x14ac:dyDescent="0.2">
      <c r="E15716" s="95"/>
      <c r="F15716" s="95"/>
      <c r="G15716" s="95"/>
      <c r="H15716" s="95"/>
    </row>
    <row r="15717" spans="5:8" x14ac:dyDescent="0.2">
      <c r="E15717" s="95"/>
      <c r="F15717" s="95"/>
      <c r="G15717" s="95"/>
      <c r="H15717" s="95"/>
    </row>
    <row r="15718" spans="5:8" x14ac:dyDescent="0.2">
      <c r="E15718" s="95"/>
      <c r="F15718" s="95"/>
      <c r="G15718" s="95"/>
      <c r="H15718" s="95"/>
    </row>
    <row r="15719" spans="5:8" x14ac:dyDescent="0.2">
      <c r="E15719" s="95"/>
      <c r="F15719" s="95"/>
      <c r="G15719" s="95"/>
      <c r="H15719" s="95"/>
    </row>
    <row r="15720" spans="5:8" x14ac:dyDescent="0.2">
      <c r="E15720" s="95"/>
      <c r="F15720" s="95"/>
      <c r="G15720" s="95"/>
      <c r="H15720" s="95"/>
    </row>
    <row r="15721" spans="5:8" x14ac:dyDescent="0.2">
      <c r="E15721" s="95"/>
      <c r="F15721" s="95"/>
      <c r="G15721" s="95"/>
      <c r="H15721" s="95"/>
    </row>
    <row r="15722" spans="5:8" x14ac:dyDescent="0.2">
      <c r="E15722" s="95"/>
      <c r="F15722" s="95"/>
      <c r="G15722" s="95"/>
      <c r="H15722" s="95"/>
    </row>
    <row r="15723" spans="5:8" x14ac:dyDescent="0.2">
      <c r="E15723" s="95"/>
      <c r="F15723" s="95"/>
      <c r="G15723" s="95"/>
      <c r="H15723" s="95"/>
    </row>
    <row r="15724" spans="5:8" x14ac:dyDescent="0.2">
      <c r="E15724" s="95"/>
      <c r="F15724" s="95"/>
      <c r="G15724" s="95"/>
      <c r="H15724" s="95"/>
    </row>
    <row r="15725" spans="5:8" x14ac:dyDescent="0.2">
      <c r="E15725" s="95"/>
      <c r="F15725" s="95"/>
      <c r="G15725" s="95"/>
      <c r="H15725" s="95"/>
    </row>
    <row r="15726" spans="5:8" x14ac:dyDescent="0.2">
      <c r="E15726" s="95"/>
      <c r="F15726" s="95"/>
      <c r="G15726" s="95"/>
      <c r="H15726" s="95"/>
    </row>
    <row r="15727" spans="5:8" x14ac:dyDescent="0.2">
      <c r="E15727" s="95"/>
      <c r="F15727" s="95"/>
      <c r="G15727" s="95"/>
      <c r="H15727" s="95"/>
    </row>
    <row r="15728" spans="5:8" x14ac:dyDescent="0.2">
      <c r="E15728" s="95"/>
      <c r="F15728" s="95"/>
      <c r="G15728" s="95"/>
      <c r="H15728" s="95"/>
    </row>
    <row r="15729" spans="5:8" x14ac:dyDescent="0.2">
      <c r="E15729" s="95"/>
      <c r="F15729" s="95"/>
      <c r="G15729" s="95"/>
      <c r="H15729" s="95"/>
    </row>
    <row r="15730" spans="5:8" x14ac:dyDescent="0.2">
      <c r="E15730" s="95"/>
      <c r="F15730" s="95"/>
      <c r="G15730" s="95"/>
      <c r="H15730" s="95"/>
    </row>
    <row r="15731" spans="5:8" x14ac:dyDescent="0.2">
      <c r="E15731" s="95"/>
      <c r="F15731" s="95"/>
      <c r="G15731" s="95"/>
      <c r="H15731" s="95"/>
    </row>
    <row r="15732" spans="5:8" x14ac:dyDescent="0.2">
      <c r="E15732" s="95"/>
      <c r="F15732" s="95"/>
      <c r="G15732" s="95"/>
      <c r="H15732" s="95"/>
    </row>
    <row r="15733" spans="5:8" x14ac:dyDescent="0.2">
      <c r="E15733" s="95"/>
      <c r="F15733" s="95"/>
      <c r="G15733" s="95"/>
      <c r="H15733" s="95"/>
    </row>
    <row r="15734" spans="5:8" x14ac:dyDescent="0.2">
      <c r="E15734" s="95"/>
      <c r="F15734" s="95"/>
      <c r="G15734" s="95"/>
      <c r="H15734" s="95"/>
    </row>
    <row r="15735" spans="5:8" x14ac:dyDescent="0.2">
      <c r="E15735" s="95"/>
      <c r="F15735" s="95"/>
      <c r="G15735" s="95"/>
      <c r="H15735" s="95"/>
    </row>
    <row r="15736" spans="5:8" x14ac:dyDescent="0.2">
      <c r="E15736" s="95"/>
      <c r="F15736" s="95"/>
      <c r="G15736" s="95"/>
      <c r="H15736" s="95"/>
    </row>
    <row r="15737" spans="5:8" x14ac:dyDescent="0.2">
      <c r="E15737" s="95"/>
      <c r="F15737" s="95"/>
      <c r="G15737" s="95"/>
      <c r="H15737" s="95"/>
    </row>
    <row r="15738" spans="5:8" x14ac:dyDescent="0.2">
      <c r="E15738" s="95"/>
      <c r="F15738" s="95"/>
      <c r="G15738" s="95"/>
      <c r="H15738" s="95"/>
    </row>
    <row r="15739" spans="5:8" x14ac:dyDescent="0.2">
      <c r="E15739" s="95"/>
      <c r="F15739" s="95"/>
      <c r="G15739" s="95"/>
      <c r="H15739" s="95"/>
    </row>
    <row r="15740" spans="5:8" x14ac:dyDescent="0.2">
      <c r="E15740" s="95"/>
      <c r="F15740" s="95"/>
      <c r="G15740" s="95"/>
      <c r="H15740" s="95"/>
    </row>
    <row r="15741" spans="5:8" x14ac:dyDescent="0.2">
      <c r="E15741" s="95"/>
      <c r="F15741" s="95"/>
      <c r="G15741" s="95"/>
      <c r="H15741" s="95"/>
    </row>
    <row r="15742" spans="5:8" x14ac:dyDescent="0.2">
      <c r="E15742" s="95"/>
      <c r="F15742" s="95"/>
      <c r="G15742" s="95"/>
      <c r="H15742" s="95"/>
    </row>
    <row r="15743" spans="5:8" x14ac:dyDescent="0.2">
      <c r="E15743" s="95"/>
      <c r="F15743" s="95"/>
      <c r="G15743" s="95"/>
      <c r="H15743" s="95"/>
    </row>
    <row r="15744" spans="5:8" x14ac:dyDescent="0.2">
      <c r="E15744" s="95"/>
      <c r="F15744" s="95"/>
      <c r="G15744" s="95"/>
      <c r="H15744" s="95"/>
    </row>
    <row r="15745" spans="5:8" x14ac:dyDescent="0.2">
      <c r="E15745" s="95"/>
      <c r="F15745" s="95"/>
      <c r="G15745" s="95"/>
      <c r="H15745" s="95"/>
    </row>
    <row r="15746" spans="5:8" x14ac:dyDescent="0.2">
      <c r="E15746" s="95"/>
      <c r="F15746" s="95"/>
      <c r="G15746" s="95"/>
      <c r="H15746" s="95"/>
    </row>
    <row r="15747" spans="5:8" x14ac:dyDescent="0.2">
      <c r="E15747" s="95"/>
      <c r="F15747" s="95"/>
      <c r="G15747" s="95"/>
      <c r="H15747" s="95"/>
    </row>
    <row r="15748" spans="5:8" x14ac:dyDescent="0.2">
      <c r="E15748" s="95"/>
      <c r="F15748" s="95"/>
      <c r="G15748" s="95"/>
      <c r="H15748" s="95"/>
    </row>
    <row r="15749" spans="5:8" x14ac:dyDescent="0.2">
      <c r="E15749" s="95"/>
      <c r="F15749" s="95"/>
      <c r="G15749" s="95"/>
      <c r="H15749" s="95"/>
    </row>
    <row r="15750" spans="5:8" x14ac:dyDescent="0.2">
      <c r="E15750" s="95"/>
      <c r="F15750" s="95"/>
      <c r="G15750" s="95"/>
      <c r="H15750" s="95"/>
    </row>
    <row r="15751" spans="5:8" x14ac:dyDescent="0.2">
      <c r="E15751" s="95"/>
      <c r="F15751" s="95"/>
      <c r="G15751" s="95"/>
      <c r="H15751" s="95"/>
    </row>
    <row r="15752" spans="5:8" x14ac:dyDescent="0.2">
      <c r="E15752" s="95"/>
      <c r="F15752" s="95"/>
      <c r="G15752" s="95"/>
      <c r="H15752" s="95"/>
    </row>
    <row r="15753" spans="5:8" x14ac:dyDescent="0.2">
      <c r="E15753" s="95"/>
      <c r="F15753" s="95"/>
      <c r="G15753" s="95"/>
      <c r="H15753" s="95"/>
    </row>
    <row r="15754" spans="5:8" x14ac:dyDescent="0.2">
      <c r="E15754" s="95"/>
      <c r="F15754" s="95"/>
      <c r="G15754" s="95"/>
      <c r="H15754" s="95"/>
    </row>
    <row r="15755" spans="5:8" x14ac:dyDescent="0.2">
      <c r="E15755" s="95"/>
      <c r="F15755" s="95"/>
      <c r="G15755" s="95"/>
      <c r="H15755" s="95"/>
    </row>
    <row r="15756" spans="5:8" x14ac:dyDescent="0.2">
      <c r="E15756" s="95"/>
      <c r="F15756" s="95"/>
      <c r="G15756" s="95"/>
      <c r="H15756" s="95"/>
    </row>
    <row r="15757" spans="5:8" x14ac:dyDescent="0.2">
      <c r="E15757" s="95"/>
      <c r="F15757" s="95"/>
      <c r="G15757" s="95"/>
      <c r="H15757" s="95"/>
    </row>
    <row r="15758" spans="5:8" x14ac:dyDescent="0.2">
      <c r="E15758" s="95"/>
      <c r="F15758" s="95"/>
      <c r="G15758" s="95"/>
      <c r="H15758" s="95"/>
    </row>
    <row r="15759" spans="5:8" x14ac:dyDescent="0.2">
      <c r="E15759" s="95"/>
      <c r="F15759" s="95"/>
      <c r="G15759" s="95"/>
      <c r="H15759" s="95"/>
    </row>
    <row r="15760" spans="5:8" x14ac:dyDescent="0.2">
      <c r="E15760" s="95"/>
      <c r="F15760" s="95"/>
      <c r="G15760" s="95"/>
      <c r="H15760" s="95"/>
    </row>
    <row r="15761" spans="5:8" x14ac:dyDescent="0.2">
      <c r="E15761" s="95"/>
      <c r="F15761" s="95"/>
      <c r="G15761" s="95"/>
      <c r="H15761" s="95"/>
    </row>
    <row r="15762" spans="5:8" x14ac:dyDescent="0.2">
      <c r="E15762" s="95"/>
      <c r="F15762" s="95"/>
      <c r="G15762" s="95"/>
      <c r="H15762" s="95"/>
    </row>
    <row r="15763" spans="5:8" x14ac:dyDescent="0.2">
      <c r="E15763" s="95"/>
      <c r="F15763" s="95"/>
      <c r="G15763" s="95"/>
      <c r="H15763" s="95"/>
    </row>
    <row r="15764" spans="5:8" x14ac:dyDescent="0.2">
      <c r="E15764" s="95"/>
      <c r="F15764" s="95"/>
      <c r="G15764" s="95"/>
      <c r="H15764" s="95"/>
    </row>
    <row r="15765" spans="5:8" x14ac:dyDescent="0.2">
      <c r="E15765" s="95"/>
      <c r="F15765" s="95"/>
      <c r="G15765" s="95"/>
      <c r="H15765" s="95"/>
    </row>
    <row r="15766" spans="5:8" x14ac:dyDescent="0.2">
      <c r="E15766" s="95"/>
      <c r="F15766" s="95"/>
      <c r="G15766" s="95"/>
      <c r="H15766" s="95"/>
    </row>
    <row r="15767" spans="5:8" x14ac:dyDescent="0.2">
      <c r="E15767" s="95"/>
      <c r="F15767" s="95"/>
      <c r="G15767" s="95"/>
      <c r="H15767" s="95"/>
    </row>
    <row r="15768" spans="5:8" x14ac:dyDescent="0.2">
      <c r="E15768" s="95"/>
      <c r="F15768" s="95"/>
      <c r="G15768" s="95"/>
      <c r="H15768" s="95"/>
    </row>
    <row r="15769" spans="5:8" x14ac:dyDescent="0.2">
      <c r="E15769" s="95"/>
      <c r="F15769" s="95"/>
      <c r="G15769" s="95"/>
      <c r="H15769" s="95"/>
    </row>
    <row r="15770" spans="5:8" x14ac:dyDescent="0.2">
      <c r="E15770" s="95"/>
      <c r="F15770" s="95"/>
      <c r="G15770" s="95"/>
      <c r="H15770" s="95"/>
    </row>
    <row r="15771" spans="5:8" x14ac:dyDescent="0.2">
      <c r="E15771" s="95"/>
      <c r="F15771" s="95"/>
      <c r="G15771" s="95"/>
      <c r="H15771" s="95"/>
    </row>
    <row r="15772" spans="5:8" x14ac:dyDescent="0.2">
      <c r="E15772" s="95"/>
      <c r="F15772" s="95"/>
      <c r="G15772" s="95"/>
      <c r="H15772" s="95"/>
    </row>
    <row r="15773" spans="5:8" x14ac:dyDescent="0.2">
      <c r="E15773" s="95"/>
      <c r="F15773" s="95"/>
      <c r="G15773" s="95"/>
      <c r="H15773" s="95"/>
    </row>
    <row r="15774" spans="5:8" x14ac:dyDescent="0.2">
      <c r="E15774" s="95"/>
      <c r="F15774" s="95"/>
      <c r="G15774" s="95"/>
      <c r="H15774" s="95"/>
    </row>
    <row r="15775" spans="5:8" x14ac:dyDescent="0.2">
      <c r="E15775" s="95"/>
      <c r="F15775" s="95"/>
      <c r="G15775" s="95"/>
      <c r="H15775" s="95"/>
    </row>
    <row r="15776" spans="5:8" x14ac:dyDescent="0.2">
      <c r="E15776" s="95"/>
      <c r="F15776" s="95"/>
      <c r="G15776" s="95"/>
      <c r="H15776" s="95"/>
    </row>
    <row r="15777" spans="5:8" x14ac:dyDescent="0.2">
      <c r="E15777" s="95"/>
      <c r="F15777" s="95"/>
      <c r="G15777" s="95"/>
      <c r="H15777" s="95"/>
    </row>
    <row r="15778" spans="5:8" x14ac:dyDescent="0.2">
      <c r="E15778" s="95"/>
      <c r="F15778" s="95"/>
      <c r="G15778" s="95"/>
      <c r="H15778" s="95"/>
    </row>
    <row r="15779" spans="5:8" x14ac:dyDescent="0.2">
      <c r="E15779" s="95"/>
      <c r="F15779" s="95"/>
      <c r="G15779" s="95"/>
      <c r="H15779" s="95"/>
    </row>
    <row r="15780" spans="5:8" x14ac:dyDescent="0.2">
      <c r="E15780" s="95"/>
      <c r="F15780" s="95"/>
      <c r="G15780" s="95"/>
      <c r="H15780" s="95"/>
    </row>
    <row r="15781" spans="5:8" x14ac:dyDescent="0.2">
      <c r="E15781" s="95"/>
      <c r="F15781" s="95"/>
      <c r="G15781" s="95"/>
      <c r="H15781" s="95"/>
    </row>
    <row r="15782" spans="5:8" x14ac:dyDescent="0.2">
      <c r="E15782" s="95"/>
      <c r="F15782" s="95"/>
      <c r="G15782" s="95"/>
      <c r="H15782" s="95"/>
    </row>
    <row r="15783" spans="5:8" x14ac:dyDescent="0.2">
      <c r="E15783" s="95"/>
      <c r="F15783" s="95"/>
      <c r="G15783" s="95"/>
      <c r="H15783" s="95"/>
    </row>
    <row r="15784" spans="5:8" x14ac:dyDescent="0.2">
      <c r="E15784" s="95"/>
      <c r="F15784" s="95"/>
      <c r="G15784" s="95"/>
      <c r="H15784" s="95"/>
    </row>
    <row r="15785" spans="5:8" x14ac:dyDescent="0.2">
      <c r="E15785" s="95"/>
      <c r="F15785" s="95"/>
      <c r="G15785" s="95"/>
      <c r="H15785" s="95"/>
    </row>
    <row r="15786" spans="5:8" x14ac:dyDescent="0.2">
      <c r="E15786" s="95"/>
      <c r="F15786" s="95"/>
      <c r="G15786" s="95"/>
      <c r="H15786" s="95"/>
    </row>
    <row r="15787" spans="5:8" x14ac:dyDescent="0.2">
      <c r="E15787" s="95"/>
      <c r="F15787" s="95"/>
      <c r="G15787" s="95"/>
      <c r="H15787" s="95"/>
    </row>
    <row r="15788" spans="5:8" x14ac:dyDescent="0.2">
      <c r="E15788" s="95"/>
      <c r="F15788" s="95"/>
      <c r="G15788" s="95"/>
      <c r="H15788" s="95"/>
    </row>
    <row r="15789" spans="5:8" x14ac:dyDescent="0.2">
      <c r="E15789" s="95"/>
      <c r="F15789" s="95"/>
      <c r="G15789" s="95"/>
      <c r="H15789" s="95"/>
    </row>
    <row r="15790" spans="5:8" x14ac:dyDescent="0.2">
      <c r="E15790" s="95"/>
      <c r="F15790" s="95"/>
      <c r="G15790" s="95"/>
      <c r="H15790" s="95"/>
    </row>
    <row r="15791" spans="5:8" x14ac:dyDescent="0.2">
      <c r="E15791" s="95"/>
      <c r="F15791" s="95"/>
      <c r="G15791" s="95"/>
      <c r="H15791" s="95"/>
    </row>
    <row r="15792" spans="5:8" x14ac:dyDescent="0.2">
      <c r="E15792" s="95"/>
      <c r="F15792" s="95"/>
      <c r="G15792" s="95"/>
      <c r="H15792" s="95"/>
    </row>
    <row r="15793" spans="5:8" x14ac:dyDescent="0.2">
      <c r="E15793" s="95"/>
      <c r="F15793" s="95"/>
      <c r="G15793" s="95"/>
      <c r="H15793" s="95"/>
    </row>
    <row r="15794" spans="5:8" x14ac:dyDescent="0.2">
      <c r="E15794" s="95"/>
      <c r="F15794" s="95"/>
      <c r="G15794" s="95"/>
      <c r="H15794" s="95"/>
    </row>
    <row r="15795" spans="5:8" x14ac:dyDescent="0.2">
      <c r="E15795" s="95"/>
      <c r="F15795" s="95"/>
      <c r="G15795" s="95"/>
      <c r="H15795" s="95"/>
    </row>
    <row r="15796" spans="5:8" x14ac:dyDescent="0.2">
      <c r="E15796" s="95"/>
      <c r="F15796" s="95"/>
      <c r="G15796" s="95"/>
      <c r="H15796" s="95"/>
    </row>
    <row r="15797" spans="5:8" x14ac:dyDescent="0.2">
      <c r="E15797" s="95"/>
      <c r="F15797" s="95"/>
      <c r="G15797" s="95"/>
      <c r="H15797" s="95"/>
    </row>
    <row r="15798" spans="5:8" x14ac:dyDescent="0.2">
      <c r="E15798" s="95"/>
      <c r="F15798" s="95"/>
      <c r="G15798" s="95"/>
      <c r="H15798" s="95"/>
    </row>
    <row r="15799" spans="5:8" x14ac:dyDescent="0.2">
      <c r="E15799" s="95"/>
      <c r="F15799" s="95"/>
      <c r="G15799" s="95"/>
      <c r="H15799" s="95"/>
    </row>
    <row r="15800" spans="5:8" x14ac:dyDescent="0.2">
      <c r="E15800" s="95"/>
      <c r="F15800" s="95"/>
      <c r="G15800" s="95"/>
      <c r="H15800" s="95"/>
    </row>
    <row r="15801" spans="5:8" x14ac:dyDescent="0.2">
      <c r="E15801" s="95"/>
      <c r="F15801" s="95"/>
      <c r="G15801" s="95"/>
      <c r="H15801" s="95"/>
    </row>
    <row r="15802" spans="5:8" x14ac:dyDescent="0.2">
      <c r="E15802" s="95"/>
      <c r="F15802" s="95"/>
      <c r="G15802" s="95"/>
      <c r="H15802" s="95"/>
    </row>
    <row r="15803" spans="5:8" x14ac:dyDescent="0.2">
      <c r="E15803" s="95"/>
      <c r="F15803" s="95"/>
      <c r="G15803" s="95"/>
      <c r="H15803" s="95"/>
    </row>
    <row r="15804" spans="5:8" x14ac:dyDescent="0.2">
      <c r="E15804" s="95"/>
      <c r="F15804" s="95"/>
      <c r="G15804" s="95"/>
      <c r="H15804" s="95"/>
    </row>
    <row r="15805" spans="5:8" x14ac:dyDescent="0.2">
      <c r="E15805" s="95"/>
      <c r="F15805" s="95"/>
      <c r="G15805" s="95"/>
      <c r="H15805" s="95"/>
    </row>
    <row r="15806" spans="5:8" x14ac:dyDescent="0.2">
      <c r="E15806" s="95"/>
      <c r="F15806" s="95"/>
      <c r="G15806" s="95"/>
      <c r="H15806" s="95"/>
    </row>
    <row r="15807" spans="5:8" x14ac:dyDescent="0.2">
      <c r="E15807" s="95"/>
      <c r="F15807" s="95"/>
      <c r="G15807" s="95"/>
      <c r="H15807" s="95"/>
    </row>
    <row r="15808" spans="5:8" x14ac:dyDescent="0.2">
      <c r="E15808" s="95"/>
      <c r="F15808" s="95"/>
      <c r="G15808" s="95"/>
      <c r="H15808" s="95"/>
    </row>
    <row r="15809" spans="5:8" x14ac:dyDescent="0.2">
      <c r="E15809" s="95"/>
      <c r="F15809" s="95"/>
      <c r="G15809" s="95"/>
      <c r="H15809" s="95"/>
    </row>
    <row r="15810" spans="5:8" x14ac:dyDescent="0.2">
      <c r="E15810" s="95"/>
      <c r="F15810" s="95"/>
      <c r="G15810" s="95"/>
      <c r="H15810" s="95"/>
    </row>
    <row r="15811" spans="5:8" x14ac:dyDescent="0.2">
      <c r="E15811" s="95"/>
      <c r="F15811" s="95"/>
      <c r="G15811" s="95"/>
      <c r="H15811" s="95"/>
    </row>
    <row r="15812" spans="5:8" x14ac:dyDescent="0.2">
      <c r="E15812" s="95"/>
      <c r="F15812" s="95"/>
      <c r="G15812" s="95"/>
      <c r="H15812" s="95"/>
    </row>
    <row r="15813" spans="5:8" x14ac:dyDescent="0.2">
      <c r="E15813" s="95"/>
      <c r="F15813" s="95"/>
      <c r="G15813" s="95"/>
      <c r="H15813" s="95"/>
    </row>
    <row r="15814" spans="5:8" x14ac:dyDescent="0.2">
      <c r="E15814" s="95"/>
      <c r="F15814" s="95"/>
      <c r="G15814" s="95"/>
      <c r="H15814" s="95"/>
    </row>
    <row r="15815" spans="5:8" x14ac:dyDescent="0.2">
      <c r="E15815" s="95"/>
      <c r="F15815" s="95"/>
      <c r="G15815" s="95"/>
      <c r="H15815" s="95"/>
    </row>
    <row r="15816" spans="5:8" x14ac:dyDescent="0.2">
      <c r="E15816" s="95"/>
      <c r="F15816" s="95"/>
      <c r="G15816" s="95"/>
      <c r="H15816" s="95"/>
    </row>
    <row r="15817" spans="5:8" x14ac:dyDescent="0.2">
      <c r="E15817" s="95"/>
      <c r="F15817" s="95"/>
      <c r="G15817" s="95"/>
      <c r="H15817" s="95"/>
    </row>
    <row r="15818" spans="5:8" x14ac:dyDescent="0.2">
      <c r="E15818" s="95"/>
      <c r="F15818" s="95"/>
      <c r="G15818" s="95"/>
      <c r="H15818" s="95"/>
    </row>
    <row r="15819" spans="5:8" x14ac:dyDescent="0.2">
      <c r="E15819" s="95"/>
      <c r="F15819" s="95"/>
      <c r="G15819" s="95"/>
      <c r="H15819" s="95"/>
    </row>
    <row r="15820" spans="5:8" x14ac:dyDescent="0.2">
      <c r="E15820" s="95"/>
      <c r="F15820" s="95"/>
      <c r="G15820" s="95"/>
      <c r="H15820" s="95"/>
    </row>
    <row r="15821" spans="5:8" x14ac:dyDescent="0.2">
      <c r="E15821" s="95"/>
      <c r="F15821" s="95"/>
      <c r="G15821" s="95"/>
      <c r="H15821" s="95"/>
    </row>
    <row r="15822" spans="5:8" x14ac:dyDescent="0.2">
      <c r="E15822" s="95"/>
      <c r="F15822" s="95"/>
      <c r="G15822" s="95"/>
      <c r="H15822" s="95"/>
    </row>
    <row r="15823" spans="5:8" x14ac:dyDescent="0.2">
      <c r="E15823" s="95"/>
      <c r="F15823" s="95"/>
      <c r="G15823" s="95"/>
      <c r="H15823" s="95"/>
    </row>
    <row r="15824" spans="5:8" x14ac:dyDescent="0.2">
      <c r="E15824" s="95"/>
      <c r="F15824" s="95"/>
      <c r="G15824" s="95"/>
      <c r="H15824" s="95"/>
    </row>
    <row r="15825" spans="5:8" x14ac:dyDescent="0.2">
      <c r="E15825" s="95"/>
      <c r="F15825" s="95"/>
      <c r="G15825" s="95"/>
      <c r="H15825" s="95"/>
    </row>
    <row r="15826" spans="5:8" x14ac:dyDescent="0.2">
      <c r="E15826" s="95"/>
      <c r="F15826" s="95"/>
      <c r="G15826" s="95"/>
      <c r="H15826" s="95"/>
    </row>
    <row r="15827" spans="5:8" x14ac:dyDescent="0.2">
      <c r="E15827" s="95"/>
      <c r="F15827" s="95"/>
      <c r="G15827" s="95"/>
      <c r="H15827" s="95"/>
    </row>
    <row r="15828" spans="5:8" x14ac:dyDescent="0.2">
      <c r="E15828" s="95"/>
      <c r="F15828" s="95"/>
      <c r="G15828" s="95"/>
      <c r="H15828" s="95"/>
    </row>
    <row r="15829" spans="5:8" x14ac:dyDescent="0.2">
      <c r="E15829" s="95"/>
      <c r="F15829" s="95"/>
      <c r="G15829" s="95"/>
      <c r="H15829" s="95"/>
    </row>
    <row r="15830" spans="5:8" x14ac:dyDescent="0.2">
      <c r="E15830" s="95"/>
      <c r="F15830" s="95"/>
      <c r="G15830" s="95"/>
      <c r="H15830" s="95"/>
    </row>
    <row r="15831" spans="5:8" x14ac:dyDescent="0.2">
      <c r="E15831" s="95"/>
      <c r="F15831" s="95"/>
      <c r="G15831" s="95"/>
      <c r="H15831" s="95"/>
    </row>
    <row r="15832" spans="5:8" x14ac:dyDescent="0.2">
      <c r="E15832" s="95"/>
      <c r="F15832" s="95"/>
      <c r="G15832" s="95"/>
      <c r="H15832" s="95"/>
    </row>
    <row r="15833" spans="5:8" x14ac:dyDescent="0.2">
      <c r="E15833" s="95"/>
      <c r="F15833" s="95"/>
      <c r="G15833" s="95"/>
      <c r="H15833" s="95"/>
    </row>
    <row r="15834" spans="5:8" x14ac:dyDescent="0.2">
      <c r="E15834" s="95"/>
      <c r="F15834" s="95"/>
      <c r="G15834" s="95"/>
      <c r="H15834" s="95"/>
    </row>
    <row r="15835" spans="5:8" x14ac:dyDescent="0.2">
      <c r="E15835" s="95"/>
      <c r="F15835" s="95"/>
      <c r="G15835" s="95"/>
      <c r="H15835" s="95"/>
    </row>
    <row r="15836" spans="5:8" x14ac:dyDescent="0.2">
      <c r="E15836" s="95"/>
      <c r="F15836" s="95"/>
      <c r="G15836" s="95"/>
      <c r="H15836" s="95"/>
    </row>
    <row r="15837" spans="5:8" x14ac:dyDescent="0.2">
      <c r="E15837" s="95"/>
      <c r="F15837" s="95"/>
      <c r="G15837" s="95"/>
      <c r="H15837" s="95"/>
    </row>
    <row r="15838" spans="5:8" x14ac:dyDescent="0.2">
      <c r="E15838" s="95"/>
      <c r="F15838" s="95"/>
      <c r="G15838" s="95"/>
      <c r="H15838" s="95"/>
    </row>
    <row r="15839" spans="5:8" x14ac:dyDescent="0.2">
      <c r="E15839" s="95"/>
      <c r="F15839" s="95"/>
      <c r="G15839" s="95"/>
      <c r="H15839" s="95"/>
    </row>
    <row r="15840" spans="5:8" x14ac:dyDescent="0.2">
      <c r="E15840" s="95"/>
      <c r="F15840" s="95"/>
      <c r="G15840" s="95"/>
      <c r="H15840" s="95"/>
    </row>
    <row r="15841" spans="5:8" x14ac:dyDescent="0.2">
      <c r="E15841" s="95"/>
      <c r="F15841" s="95"/>
      <c r="G15841" s="95"/>
      <c r="H15841" s="95"/>
    </row>
    <row r="15842" spans="5:8" x14ac:dyDescent="0.2">
      <c r="E15842" s="95"/>
      <c r="F15842" s="95"/>
      <c r="G15842" s="95"/>
      <c r="H15842" s="95"/>
    </row>
    <row r="15843" spans="5:8" x14ac:dyDescent="0.2">
      <c r="E15843" s="95"/>
      <c r="F15843" s="95"/>
      <c r="G15843" s="95"/>
      <c r="H15843" s="95"/>
    </row>
    <row r="15844" spans="5:8" x14ac:dyDescent="0.2">
      <c r="E15844" s="95"/>
      <c r="F15844" s="95"/>
      <c r="G15844" s="95"/>
      <c r="H15844" s="95"/>
    </row>
    <row r="15845" spans="5:8" x14ac:dyDescent="0.2">
      <c r="E15845" s="95"/>
      <c r="F15845" s="95"/>
      <c r="G15845" s="95"/>
      <c r="H15845" s="95"/>
    </row>
    <row r="15846" spans="5:8" x14ac:dyDescent="0.2">
      <c r="E15846" s="95"/>
      <c r="F15846" s="95"/>
      <c r="G15846" s="95"/>
      <c r="H15846" s="95"/>
    </row>
    <row r="15847" spans="5:8" x14ac:dyDescent="0.2">
      <c r="E15847" s="95"/>
      <c r="F15847" s="95"/>
      <c r="G15847" s="95"/>
      <c r="H15847" s="95"/>
    </row>
    <row r="15848" spans="5:8" x14ac:dyDescent="0.2">
      <c r="E15848" s="95"/>
      <c r="F15848" s="95"/>
      <c r="G15848" s="95"/>
      <c r="H15848" s="95"/>
    </row>
    <row r="15849" spans="5:8" x14ac:dyDescent="0.2">
      <c r="E15849" s="95"/>
      <c r="F15849" s="95"/>
      <c r="G15849" s="95"/>
      <c r="H15849" s="95"/>
    </row>
    <row r="15850" spans="5:8" x14ac:dyDescent="0.2">
      <c r="E15850" s="95"/>
      <c r="F15850" s="95"/>
      <c r="G15850" s="95"/>
      <c r="H15850" s="95"/>
    </row>
    <row r="15851" spans="5:8" x14ac:dyDescent="0.2">
      <c r="E15851" s="95"/>
      <c r="F15851" s="95"/>
      <c r="G15851" s="95"/>
      <c r="H15851" s="95"/>
    </row>
    <row r="15852" spans="5:8" x14ac:dyDescent="0.2">
      <c r="E15852" s="95"/>
      <c r="F15852" s="95"/>
      <c r="G15852" s="95"/>
      <c r="H15852" s="95"/>
    </row>
    <row r="15853" spans="5:8" x14ac:dyDescent="0.2">
      <c r="E15853" s="95"/>
      <c r="F15853" s="95"/>
      <c r="G15853" s="95"/>
      <c r="H15853" s="95"/>
    </row>
    <row r="15854" spans="5:8" x14ac:dyDescent="0.2">
      <c r="E15854" s="95"/>
      <c r="F15854" s="95"/>
      <c r="G15854" s="95"/>
      <c r="H15854" s="95"/>
    </row>
    <row r="15855" spans="5:8" x14ac:dyDescent="0.2">
      <c r="E15855" s="95"/>
      <c r="F15855" s="95"/>
      <c r="G15855" s="95"/>
      <c r="H15855" s="95"/>
    </row>
    <row r="15856" spans="5:8" x14ac:dyDescent="0.2">
      <c r="E15856" s="95"/>
      <c r="F15856" s="95"/>
      <c r="G15856" s="95"/>
      <c r="H15856" s="95"/>
    </row>
    <row r="15857" spans="5:8" x14ac:dyDescent="0.2">
      <c r="E15857" s="95"/>
      <c r="F15857" s="95"/>
      <c r="G15857" s="95"/>
      <c r="H15857" s="95"/>
    </row>
    <row r="15858" spans="5:8" x14ac:dyDescent="0.2">
      <c r="E15858" s="95"/>
      <c r="F15858" s="95"/>
      <c r="G15858" s="95"/>
      <c r="H15858" s="95"/>
    </row>
    <row r="15859" spans="5:8" x14ac:dyDescent="0.2">
      <c r="E15859" s="95"/>
      <c r="F15859" s="95"/>
      <c r="G15859" s="95"/>
      <c r="H15859" s="95"/>
    </row>
    <row r="15860" spans="5:8" x14ac:dyDescent="0.2">
      <c r="E15860" s="95"/>
      <c r="F15860" s="95"/>
      <c r="G15860" s="95"/>
      <c r="H15860" s="95"/>
    </row>
    <row r="15861" spans="5:8" x14ac:dyDescent="0.2">
      <c r="E15861" s="95"/>
      <c r="F15861" s="95"/>
      <c r="G15861" s="95"/>
      <c r="H15861" s="95"/>
    </row>
    <row r="15862" spans="5:8" x14ac:dyDescent="0.2">
      <c r="E15862" s="95"/>
      <c r="F15862" s="95"/>
      <c r="G15862" s="95"/>
      <c r="H15862" s="95"/>
    </row>
    <row r="15863" spans="5:8" x14ac:dyDescent="0.2">
      <c r="E15863" s="95"/>
      <c r="F15863" s="95"/>
      <c r="G15863" s="95"/>
      <c r="H15863" s="95"/>
    </row>
    <row r="15864" spans="5:8" x14ac:dyDescent="0.2">
      <c r="E15864" s="95"/>
      <c r="F15864" s="95"/>
      <c r="G15864" s="95"/>
      <c r="H15864" s="95"/>
    </row>
    <row r="15865" spans="5:8" x14ac:dyDescent="0.2">
      <c r="E15865" s="95"/>
      <c r="F15865" s="95"/>
      <c r="G15865" s="95"/>
      <c r="H15865" s="95"/>
    </row>
    <row r="15866" spans="5:8" x14ac:dyDescent="0.2">
      <c r="E15866" s="95"/>
      <c r="F15866" s="95"/>
      <c r="G15866" s="95"/>
      <c r="H15866" s="95"/>
    </row>
    <row r="15867" spans="5:8" x14ac:dyDescent="0.2">
      <c r="E15867" s="95"/>
      <c r="F15867" s="95"/>
      <c r="G15867" s="95"/>
      <c r="H15867" s="95"/>
    </row>
    <row r="15868" spans="5:8" x14ac:dyDescent="0.2">
      <c r="E15868" s="95"/>
      <c r="F15868" s="95"/>
      <c r="G15868" s="95"/>
      <c r="H15868" s="95"/>
    </row>
    <row r="15869" spans="5:8" x14ac:dyDescent="0.2">
      <c r="E15869" s="95"/>
      <c r="F15869" s="95"/>
      <c r="G15869" s="95"/>
      <c r="H15869" s="95"/>
    </row>
    <row r="15870" spans="5:8" x14ac:dyDescent="0.2">
      <c r="E15870" s="95"/>
      <c r="F15870" s="95"/>
      <c r="G15870" s="95"/>
      <c r="H15870" s="95"/>
    </row>
    <row r="15871" spans="5:8" x14ac:dyDescent="0.2">
      <c r="E15871" s="95"/>
      <c r="F15871" s="95"/>
      <c r="G15871" s="95"/>
      <c r="H15871" s="95"/>
    </row>
    <row r="15872" spans="5:8" x14ac:dyDescent="0.2">
      <c r="E15872" s="95"/>
      <c r="F15872" s="95"/>
      <c r="G15872" s="95"/>
      <c r="H15872" s="95"/>
    </row>
    <row r="15873" spans="5:8" x14ac:dyDescent="0.2">
      <c r="E15873" s="95"/>
      <c r="F15873" s="95"/>
      <c r="G15873" s="95"/>
      <c r="H15873" s="95"/>
    </row>
    <row r="15874" spans="5:8" x14ac:dyDescent="0.2">
      <c r="E15874" s="95"/>
      <c r="F15874" s="95"/>
      <c r="G15874" s="95"/>
      <c r="H15874" s="95"/>
    </row>
    <row r="15875" spans="5:8" x14ac:dyDescent="0.2">
      <c r="E15875" s="95"/>
      <c r="F15875" s="95"/>
      <c r="G15875" s="95"/>
      <c r="H15875" s="95"/>
    </row>
    <row r="15876" spans="5:8" x14ac:dyDescent="0.2">
      <c r="E15876" s="95"/>
      <c r="F15876" s="95"/>
      <c r="G15876" s="95"/>
      <c r="H15876" s="95"/>
    </row>
    <row r="15877" spans="5:8" x14ac:dyDescent="0.2">
      <c r="E15877" s="95"/>
      <c r="F15877" s="95"/>
      <c r="G15877" s="95"/>
      <c r="H15877" s="95"/>
    </row>
    <row r="15878" spans="5:8" x14ac:dyDescent="0.2">
      <c r="E15878" s="95"/>
      <c r="F15878" s="95"/>
      <c r="G15878" s="95"/>
      <c r="H15878" s="95"/>
    </row>
    <row r="15879" spans="5:8" x14ac:dyDescent="0.2">
      <c r="E15879" s="95"/>
      <c r="F15879" s="95"/>
      <c r="G15879" s="95"/>
      <c r="H15879" s="95"/>
    </row>
    <row r="15880" spans="5:8" x14ac:dyDescent="0.2">
      <c r="E15880" s="95"/>
      <c r="F15880" s="95"/>
      <c r="G15880" s="95"/>
      <c r="H15880" s="95"/>
    </row>
    <row r="15881" spans="5:8" x14ac:dyDescent="0.2">
      <c r="E15881" s="95"/>
      <c r="F15881" s="95"/>
      <c r="G15881" s="95"/>
      <c r="H15881" s="95"/>
    </row>
    <row r="15882" spans="5:8" x14ac:dyDescent="0.2">
      <c r="E15882" s="95"/>
      <c r="F15882" s="95"/>
      <c r="G15882" s="95"/>
      <c r="H15882" s="95"/>
    </row>
    <row r="15883" spans="5:8" x14ac:dyDescent="0.2">
      <c r="E15883" s="95"/>
      <c r="F15883" s="95"/>
      <c r="G15883" s="95"/>
      <c r="H15883" s="95"/>
    </row>
    <row r="15884" spans="5:8" x14ac:dyDescent="0.2">
      <c r="E15884" s="95"/>
      <c r="F15884" s="95"/>
      <c r="G15884" s="95"/>
      <c r="H15884" s="95"/>
    </row>
    <row r="15885" spans="5:8" x14ac:dyDescent="0.2">
      <c r="E15885" s="95"/>
      <c r="F15885" s="95"/>
      <c r="G15885" s="95"/>
      <c r="H15885" s="95"/>
    </row>
    <row r="15886" spans="5:8" x14ac:dyDescent="0.2">
      <c r="E15886" s="95"/>
      <c r="F15886" s="95"/>
      <c r="G15886" s="95"/>
      <c r="H15886" s="95"/>
    </row>
    <row r="15887" spans="5:8" x14ac:dyDescent="0.2">
      <c r="E15887" s="95"/>
      <c r="F15887" s="95"/>
      <c r="G15887" s="95"/>
      <c r="H15887" s="95"/>
    </row>
    <row r="15888" spans="5:8" x14ac:dyDescent="0.2">
      <c r="E15888" s="95"/>
      <c r="F15888" s="95"/>
      <c r="G15888" s="95"/>
      <c r="H15888" s="95"/>
    </row>
    <row r="15889" spans="5:8" x14ac:dyDescent="0.2">
      <c r="E15889" s="95"/>
      <c r="F15889" s="95"/>
      <c r="G15889" s="95"/>
      <c r="H15889" s="95"/>
    </row>
    <row r="15890" spans="5:8" x14ac:dyDescent="0.2">
      <c r="E15890" s="95"/>
      <c r="F15890" s="95"/>
      <c r="G15890" s="95"/>
      <c r="H15890" s="95"/>
    </row>
    <row r="15891" spans="5:8" x14ac:dyDescent="0.2">
      <c r="E15891" s="95"/>
      <c r="F15891" s="95"/>
      <c r="G15891" s="95"/>
      <c r="H15891" s="95"/>
    </row>
    <row r="15892" spans="5:8" x14ac:dyDescent="0.2">
      <c r="E15892" s="95"/>
      <c r="F15892" s="95"/>
      <c r="G15892" s="95"/>
      <c r="H15892" s="95"/>
    </row>
    <row r="15893" spans="5:8" x14ac:dyDescent="0.2">
      <c r="E15893" s="95"/>
      <c r="F15893" s="95"/>
      <c r="G15893" s="95"/>
      <c r="H15893" s="95"/>
    </row>
    <row r="15894" spans="5:8" x14ac:dyDescent="0.2">
      <c r="E15894" s="95"/>
      <c r="F15894" s="95"/>
      <c r="G15894" s="95"/>
      <c r="H15894" s="95"/>
    </row>
    <row r="15895" spans="5:8" x14ac:dyDescent="0.2">
      <c r="E15895" s="95"/>
      <c r="F15895" s="95"/>
      <c r="G15895" s="95"/>
      <c r="H15895" s="95"/>
    </row>
    <row r="15896" spans="5:8" x14ac:dyDescent="0.2">
      <c r="E15896" s="95"/>
      <c r="F15896" s="95"/>
      <c r="G15896" s="95"/>
      <c r="H15896" s="95"/>
    </row>
    <row r="15897" spans="5:8" x14ac:dyDescent="0.2">
      <c r="E15897" s="95"/>
      <c r="F15897" s="95"/>
      <c r="G15897" s="95"/>
      <c r="H15897" s="95"/>
    </row>
    <row r="15898" spans="5:8" x14ac:dyDescent="0.2">
      <c r="E15898" s="95"/>
      <c r="F15898" s="95"/>
      <c r="G15898" s="95"/>
      <c r="H15898" s="95"/>
    </row>
    <row r="15899" spans="5:8" x14ac:dyDescent="0.2">
      <c r="E15899" s="95"/>
      <c r="F15899" s="95"/>
      <c r="G15899" s="95"/>
      <c r="H15899" s="95"/>
    </row>
    <row r="15900" spans="5:8" x14ac:dyDescent="0.2">
      <c r="E15900" s="95"/>
      <c r="F15900" s="95"/>
      <c r="G15900" s="95"/>
      <c r="H15900" s="95"/>
    </row>
    <row r="15901" spans="5:8" x14ac:dyDescent="0.2">
      <c r="E15901" s="95"/>
      <c r="F15901" s="95"/>
      <c r="G15901" s="95"/>
      <c r="H15901" s="95"/>
    </row>
    <row r="15902" spans="5:8" x14ac:dyDescent="0.2">
      <c r="E15902" s="95"/>
      <c r="F15902" s="95"/>
      <c r="G15902" s="95"/>
      <c r="H15902" s="95"/>
    </row>
    <row r="15903" spans="5:8" x14ac:dyDescent="0.2">
      <c r="E15903" s="95"/>
      <c r="F15903" s="95"/>
      <c r="G15903" s="95"/>
      <c r="H15903" s="95"/>
    </row>
    <row r="15904" spans="5:8" x14ac:dyDescent="0.2">
      <c r="E15904" s="95"/>
      <c r="F15904" s="95"/>
      <c r="G15904" s="95"/>
      <c r="H15904" s="95"/>
    </row>
    <row r="15905" spans="5:8" x14ac:dyDescent="0.2">
      <c r="E15905" s="95"/>
      <c r="F15905" s="95"/>
      <c r="G15905" s="95"/>
      <c r="H15905" s="95"/>
    </row>
    <row r="15906" spans="5:8" x14ac:dyDescent="0.2">
      <c r="E15906" s="95"/>
      <c r="F15906" s="95"/>
      <c r="G15906" s="95"/>
      <c r="H15906" s="95"/>
    </row>
    <row r="15907" spans="5:8" x14ac:dyDescent="0.2">
      <c r="E15907" s="95"/>
      <c r="F15907" s="95"/>
      <c r="G15907" s="95"/>
      <c r="H15907" s="95"/>
    </row>
    <row r="15908" spans="5:8" x14ac:dyDescent="0.2">
      <c r="E15908" s="95"/>
      <c r="F15908" s="95"/>
      <c r="G15908" s="95"/>
      <c r="H15908" s="95"/>
    </row>
    <row r="15909" spans="5:8" x14ac:dyDescent="0.2">
      <c r="E15909" s="95"/>
      <c r="F15909" s="95"/>
      <c r="G15909" s="95"/>
      <c r="H15909" s="95"/>
    </row>
    <row r="15910" spans="5:8" x14ac:dyDescent="0.2">
      <c r="E15910" s="95"/>
      <c r="F15910" s="95"/>
      <c r="G15910" s="95"/>
      <c r="H15910" s="95"/>
    </row>
    <row r="15911" spans="5:8" x14ac:dyDescent="0.2">
      <c r="E15911" s="95"/>
      <c r="F15911" s="95"/>
      <c r="G15911" s="95"/>
      <c r="H15911" s="95"/>
    </row>
    <row r="15912" spans="5:8" x14ac:dyDescent="0.2">
      <c r="E15912" s="95"/>
      <c r="F15912" s="95"/>
      <c r="G15912" s="95"/>
      <c r="H15912" s="95"/>
    </row>
    <row r="15913" spans="5:8" x14ac:dyDescent="0.2">
      <c r="E15913" s="95"/>
      <c r="F15913" s="95"/>
      <c r="G15913" s="95"/>
      <c r="H15913" s="95"/>
    </row>
    <row r="15914" spans="5:8" x14ac:dyDescent="0.2">
      <c r="E15914" s="95"/>
      <c r="F15914" s="95"/>
      <c r="G15914" s="95"/>
      <c r="H15914" s="95"/>
    </row>
    <row r="15915" spans="5:8" x14ac:dyDescent="0.2">
      <c r="E15915" s="95"/>
      <c r="F15915" s="95"/>
      <c r="G15915" s="95"/>
      <c r="H15915" s="95"/>
    </row>
    <row r="15916" spans="5:8" x14ac:dyDescent="0.2">
      <c r="E15916" s="95"/>
      <c r="F15916" s="95"/>
      <c r="G15916" s="95"/>
      <c r="H15916" s="95"/>
    </row>
    <row r="15917" spans="5:8" x14ac:dyDescent="0.2">
      <c r="E15917" s="95"/>
      <c r="F15917" s="95"/>
      <c r="G15917" s="95"/>
      <c r="H15917" s="95"/>
    </row>
    <row r="15918" spans="5:8" x14ac:dyDescent="0.2">
      <c r="E15918" s="95"/>
      <c r="F15918" s="95"/>
      <c r="G15918" s="95"/>
      <c r="H15918" s="95"/>
    </row>
    <row r="15919" spans="5:8" x14ac:dyDescent="0.2">
      <c r="E15919" s="95"/>
      <c r="F15919" s="95"/>
      <c r="G15919" s="95"/>
      <c r="H15919" s="95"/>
    </row>
    <row r="15920" spans="5:8" x14ac:dyDescent="0.2">
      <c r="E15920" s="95"/>
      <c r="F15920" s="95"/>
      <c r="G15920" s="95"/>
      <c r="H15920" s="95"/>
    </row>
    <row r="15921" spans="5:8" x14ac:dyDescent="0.2">
      <c r="E15921" s="95"/>
      <c r="F15921" s="95"/>
      <c r="G15921" s="95"/>
      <c r="H15921" s="95"/>
    </row>
    <row r="15922" spans="5:8" x14ac:dyDescent="0.2">
      <c r="E15922" s="95"/>
      <c r="F15922" s="95"/>
      <c r="G15922" s="95"/>
      <c r="H15922" s="95"/>
    </row>
    <row r="15923" spans="5:8" x14ac:dyDescent="0.2">
      <c r="E15923" s="95"/>
      <c r="F15923" s="95"/>
      <c r="G15923" s="95"/>
      <c r="H15923" s="95"/>
    </row>
    <row r="15924" spans="5:8" x14ac:dyDescent="0.2">
      <c r="E15924" s="95"/>
      <c r="F15924" s="95"/>
      <c r="G15924" s="95"/>
      <c r="H15924" s="95"/>
    </row>
    <row r="15925" spans="5:8" x14ac:dyDescent="0.2">
      <c r="E15925" s="95"/>
      <c r="F15925" s="95"/>
      <c r="G15925" s="95"/>
      <c r="H15925" s="95"/>
    </row>
    <row r="15926" spans="5:8" x14ac:dyDescent="0.2">
      <c r="E15926" s="95"/>
      <c r="F15926" s="95"/>
      <c r="G15926" s="95"/>
      <c r="H15926" s="95"/>
    </row>
    <row r="15927" spans="5:8" x14ac:dyDescent="0.2">
      <c r="E15927" s="95"/>
      <c r="F15927" s="95"/>
      <c r="G15927" s="95"/>
      <c r="H15927" s="95"/>
    </row>
    <row r="15928" spans="5:8" x14ac:dyDescent="0.2">
      <c r="E15928" s="95"/>
      <c r="F15928" s="95"/>
      <c r="G15928" s="95"/>
      <c r="H15928" s="95"/>
    </row>
    <row r="15929" spans="5:8" x14ac:dyDescent="0.2">
      <c r="E15929" s="95"/>
      <c r="F15929" s="95"/>
      <c r="G15929" s="95"/>
      <c r="H15929" s="95"/>
    </row>
    <row r="15930" spans="5:8" x14ac:dyDescent="0.2">
      <c r="E15930" s="95"/>
      <c r="F15930" s="95"/>
      <c r="G15930" s="95"/>
      <c r="H15930" s="95"/>
    </row>
    <row r="15931" spans="5:8" x14ac:dyDescent="0.2">
      <c r="E15931" s="95"/>
      <c r="F15931" s="95"/>
      <c r="G15931" s="95"/>
      <c r="H15931" s="95"/>
    </row>
    <row r="15932" spans="5:8" x14ac:dyDescent="0.2">
      <c r="E15932" s="95"/>
      <c r="F15932" s="95"/>
      <c r="G15932" s="95"/>
      <c r="H15932" s="95"/>
    </row>
    <row r="15933" spans="5:8" x14ac:dyDescent="0.2">
      <c r="E15933" s="95"/>
      <c r="F15933" s="95"/>
      <c r="G15933" s="95"/>
      <c r="H15933" s="95"/>
    </row>
    <row r="15934" spans="5:8" x14ac:dyDescent="0.2">
      <c r="E15934" s="95"/>
      <c r="F15934" s="95"/>
      <c r="G15934" s="95"/>
      <c r="H15934" s="95"/>
    </row>
    <row r="15935" spans="5:8" x14ac:dyDescent="0.2">
      <c r="E15935" s="95"/>
      <c r="F15935" s="95"/>
      <c r="G15935" s="95"/>
      <c r="H15935" s="95"/>
    </row>
    <row r="15936" spans="5:8" x14ac:dyDescent="0.2">
      <c r="E15936" s="95"/>
      <c r="F15936" s="95"/>
      <c r="G15936" s="95"/>
      <c r="H15936" s="95"/>
    </row>
    <row r="15937" spans="5:8" x14ac:dyDescent="0.2">
      <c r="E15937" s="95"/>
      <c r="F15937" s="95"/>
      <c r="G15937" s="95"/>
      <c r="H15937" s="95"/>
    </row>
    <row r="15938" spans="5:8" x14ac:dyDescent="0.2">
      <c r="E15938" s="95"/>
      <c r="F15938" s="95"/>
      <c r="G15938" s="95"/>
      <c r="H15938" s="95"/>
    </row>
    <row r="15939" spans="5:8" x14ac:dyDescent="0.2">
      <c r="E15939" s="95"/>
      <c r="F15939" s="95"/>
      <c r="G15939" s="95"/>
      <c r="H15939" s="95"/>
    </row>
    <row r="15940" spans="5:8" x14ac:dyDescent="0.2">
      <c r="E15940" s="95"/>
      <c r="F15940" s="95"/>
      <c r="G15940" s="95"/>
      <c r="H15940" s="95"/>
    </row>
    <row r="15941" spans="5:8" x14ac:dyDescent="0.2">
      <c r="E15941" s="95"/>
      <c r="F15941" s="95"/>
      <c r="G15941" s="95"/>
      <c r="H15941" s="95"/>
    </row>
    <row r="15942" spans="5:8" x14ac:dyDescent="0.2">
      <c r="E15942" s="95"/>
      <c r="F15942" s="95"/>
      <c r="G15942" s="95"/>
      <c r="H15942" s="95"/>
    </row>
    <row r="15943" spans="5:8" x14ac:dyDescent="0.2">
      <c r="E15943" s="95"/>
      <c r="F15943" s="95"/>
      <c r="G15943" s="95"/>
      <c r="H15943" s="95"/>
    </row>
    <row r="15944" spans="5:8" x14ac:dyDescent="0.2">
      <c r="E15944" s="95"/>
      <c r="F15944" s="95"/>
      <c r="G15944" s="95"/>
      <c r="H15944" s="95"/>
    </row>
    <row r="15945" spans="5:8" x14ac:dyDescent="0.2">
      <c r="E15945" s="95"/>
      <c r="F15945" s="95"/>
      <c r="G15945" s="95"/>
      <c r="H15945" s="95"/>
    </row>
    <row r="15946" spans="5:8" x14ac:dyDescent="0.2">
      <c r="E15946" s="95"/>
      <c r="F15946" s="95"/>
      <c r="G15946" s="95"/>
      <c r="H15946" s="95"/>
    </row>
    <row r="15947" spans="5:8" x14ac:dyDescent="0.2">
      <c r="E15947" s="95"/>
      <c r="F15947" s="95"/>
      <c r="G15947" s="95"/>
      <c r="H15947" s="95"/>
    </row>
    <row r="15948" spans="5:8" x14ac:dyDescent="0.2">
      <c r="E15948" s="95"/>
      <c r="F15948" s="95"/>
      <c r="G15948" s="95"/>
      <c r="H15948" s="95"/>
    </row>
    <row r="15949" spans="5:8" x14ac:dyDescent="0.2">
      <c r="E15949" s="95"/>
      <c r="F15949" s="95"/>
      <c r="G15949" s="95"/>
      <c r="H15949" s="95"/>
    </row>
    <row r="15950" spans="5:8" x14ac:dyDescent="0.2">
      <c r="E15950" s="95"/>
      <c r="F15950" s="95"/>
      <c r="G15950" s="95"/>
      <c r="H15950" s="95"/>
    </row>
    <row r="15951" spans="5:8" x14ac:dyDescent="0.2">
      <c r="E15951" s="95"/>
      <c r="F15951" s="95"/>
      <c r="G15951" s="95"/>
      <c r="H15951" s="95"/>
    </row>
    <row r="15952" spans="5:8" x14ac:dyDescent="0.2">
      <c r="E15952" s="95"/>
      <c r="F15952" s="95"/>
      <c r="G15952" s="95"/>
      <c r="H15952" s="95"/>
    </row>
    <row r="15953" spans="5:8" x14ac:dyDescent="0.2">
      <c r="E15953" s="95"/>
      <c r="F15953" s="95"/>
      <c r="G15953" s="95"/>
      <c r="H15953" s="95"/>
    </row>
    <row r="15954" spans="5:8" x14ac:dyDescent="0.2">
      <c r="E15954" s="95"/>
      <c r="F15954" s="95"/>
      <c r="G15954" s="95"/>
      <c r="H15954" s="95"/>
    </row>
    <row r="15955" spans="5:8" x14ac:dyDescent="0.2">
      <c r="E15955" s="95"/>
      <c r="F15955" s="95"/>
      <c r="G15955" s="95"/>
      <c r="H15955" s="95"/>
    </row>
    <row r="15956" spans="5:8" x14ac:dyDescent="0.2">
      <c r="E15956" s="95"/>
      <c r="F15956" s="95"/>
      <c r="G15956" s="95"/>
      <c r="H15956" s="95"/>
    </row>
    <row r="15957" spans="5:8" x14ac:dyDescent="0.2">
      <c r="E15957" s="95"/>
      <c r="F15957" s="95"/>
      <c r="G15957" s="95"/>
      <c r="H15957" s="95"/>
    </row>
    <row r="15958" spans="5:8" x14ac:dyDescent="0.2">
      <c r="E15958" s="95"/>
      <c r="F15958" s="95"/>
      <c r="G15958" s="95"/>
      <c r="H15958" s="95"/>
    </row>
    <row r="15959" spans="5:8" x14ac:dyDescent="0.2">
      <c r="E15959" s="95"/>
      <c r="F15959" s="95"/>
      <c r="G15959" s="95"/>
      <c r="H15959" s="95"/>
    </row>
    <row r="15960" spans="5:8" x14ac:dyDescent="0.2">
      <c r="E15960" s="95"/>
      <c r="F15960" s="95"/>
      <c r="G15960" s="95"/>
      <c r="H15960" s="95"/>
    </row>
    <row r="15961" spans="5:8" x14ac:dyDescent="0.2">
      <c r="E15961" s="95"/>
      <c r="F15961" s="95"/>
      <c r="G15961" s="95"/>
      <c r="H15961" s="95"/>
    </row>
    <row r="15962" spans="5:8" x14ac:dyDescent="0.2">
      <c r="E15962" s="95"/>
      <c r="F15962" s="95"/>
      <c r="G15962" s="95"/>
      <c r="H15962" s="95"/>
    </row>
    <row r="15963" spans="5:8" x14ac:dyDescent="0.2">
      <c r="E15963" s="95"/>
      <c r="F15963" s="95"/>
      <c r="G15963" s="95"/>
      <c r="H15963" s="95"/>
    </row>
    <row r="15964" spans="5:8" x14ac:dyDescent="0.2">
      <c r="E15964" s="95"/>
      <c r="F15964" s="95"/>
      <c r="G15964" s="95"/>
      <c r="H15964" s="95"/>
    </row>
    <row r="15965" spans="5:8" x14ac:dyDescent="0.2">
      <c r="E15965" s="95"/>
      <c r="F15965" s="95"/>
      <c r="G15965" s="95"/>
      <c r="H15965" s="95"/>
    </row>
    <row r="15966" spans="5:8" x14ac:dyDescent="0.2">
      <c r="E15966" s="95"/>
      <c r="F15966" s="95"/>
      <c r="G15966" s="95"/>
      <c r="H15966" s="95"/>
    </row>
    <row r="15967" spans="5:8" x14ac:dyDescent="0.2">
      <c r="E15967" s="95"/>
      <c r="F15967" s="95"/>
      <c r="G15967" s="95"/>
      <c r="H15967" s="95"/>
    </row>
    <row r="15968" spans="5:8" x14ac:dyDescent="0.2">
      <c r="E15968" s="95"/>
      <c r="F15968" s="95"/>
      <c r="G15968" s="95"/>
      <c r="H15968" s="95"/>
    </row>
    <row r="15969" spans="5:8" x14ac:dyDescent="0.2">
      <c r="E15969" s="95"/>
      <c r="F15969" s="95"/>
      <c r="G15969" s="95"/>
      <c r="H15969" s="95"/>
    </row>
    <row r="15970" spans="5:8" x14ac:dyDescent="0.2">
      <c r="E15970" s="95"/>
      <c r="F15970" s="95"/>
      <c r="G15970" s="95"/>
      <c r="H15970" s="95"/>
    </row>
    <row r="15971" spans="5:8" x14ac:dyDescent="0.2">
      <c r="E15971" s="95"/>
      <c r="F15971" s="95"/>
      <c r="G15971" s="95"/>
      <c r="H15971" s="95"/>
    </row>
    <row r="15972" spans="5:8" x14ac:dyDescent="0.2">
      <c r="E15972" s="95"/>
      <c r="F15972" s="95"/>
      <c r="G15972" s="95"/>
      <c r="H15972" s="95"/>
    </row>
    <row r="15973" spans="5:8" x14ac:dyDescent="0.2">
      <c r="E15973" s="95"/>
      <c r="F15973" s="95"/>
      <c r="G15973" s="95"/>
      <c r="H15973" s="95"/>
    </row>
    <row r="15974" spans="5:8" x14ac:dyDescent="0.2">
      <c r="E15974" s="95"/>
      <c r="F15974" s="95"/>
      <c r="G15974" s="95"/>
      <c r="H15974" s="95"/>
    </row>
    <row r="15975" spans="5:8" x14ac:dyDescent="0.2">
      <c r="E15975" s="95"/>
      <c r="F15975" s="95"/>
      <c r="G15975" s="95"/>
      <c r="H15975" s="95"/>
    </row>
    <row r="15976" spans="5:8" x14ac:dyDescent="0.2">
      <c r="E15976" s="95"/>
      <c r="F15976" s="95"/>
      <c r="G15976" s="95"/>
      <c r="H15976" s="95"/>
    </row>
    <row r="15977" spans="5:8" x14ac:dyDescent="0.2">
      <c r="E15977" s="95"/>
      <c r="F15977" s="95"/>
      <c r="G15977" s="95"/>
      <c r="H15977" s="95"/>
    </row>
    <row r="15978" spans="5:8" x14ac:dyDescent="0.2">
      <c r="E15978" s="95"/>
      <c r="F15978" s="95"/>
      <c r="G15978" s="95"/>
      <c r="H15978" s="95"/>
    </row>
    <row r="15979" spans="5:8" x14ac:dyDescent="0.2">
      <c r="E15979" s="95"/>
      <c r="F15979" s="95"/>
      <c r="G15979" s="95"/>
      <c r="H15979" s="95"/>
    </row>
    <row r="15980" spans="5:8" x14ac:dyDescent="0.2">
      <c r="E15980" s="95"/>
      <c r="F15980" s="95"/>
      <c r="G15980" s="95"/>
      <c r="H15980" s="95"/>
    </row>
    <row r="15981" spans="5:8" x14ac:dyDescent="0.2">
      <c r="E15981" s="95"/>
      <c r="F15981" s="95"/>
      <c r="G15981" s="95"/>
      <c r="H15981" s="95"/>
    </row>
    <row r="15982" spans="5:8" x14ac:dyDescent="0.2">
      <c r="E15982" s="95"/>
      <c r="F15982" s="95"/>
      <c r="G15982" s="95"/>
      <c r="H15982" s="95"/>
    </row>
    <row r="15983" spans="5:8" x14ac:dyDescent="0.2">
      <c r="E15983" s="95"/>
      <c r="F15983" s="95"/>
      <c r="G15983" s="95"/>
      <c r="H15983" s="95"/>
    </row>
    <row r="15984" spans="5:8" x14ac:dyDescent="0.2">
      <c r="E15984" s="95"/>
      <c r="F15984" s="95"/>
      <c r="G15984" s="95"/>
      <c r="H15984" s="95"/>
    </row>
    <row r="15985" spans="5:8" x14ac:dyDescent="0.2">
      <c r="E15985" s="95"/>
      <c r="F15985" s="95"/>
      <c r="G15985" s="95"/>
      <c r="H15985" s="95"/>
    </row>
    <row r="15986" spans="5:8" x14ac:dyDescent="0.2">
      <c r="E15986" s="95"/>
      <c r="F15986" s="95"/>
      <c r="G15986" s="95"/>
      <c r="H15986" s="95"/>
    </row>
    <row r="15987" spans="5:8" x14ac:dyDescent="0.2">
      <c r="E15987" s="95"/>
      <c r="F15987" s="95"/>
      <c r="G15987" s="95"/>
      <c r="H15987" s="95"/>
    </row>
    <row r="15988" spans="5:8" x14ac:dyDescent="0.2">
      <c r="E15988" s="95"/>
      <c r="F15988" s="95"/>
      <c r="G15988" s="95"/>
      <c r="H15988" s="95"/>
    </row>
    <row r="15989" spans="5:8" x14ac:dyDescent="0.2">
      <c r="E15989" s="95"/>
      <c r="F15989" s="95"/>
      <c r="G15989" s="95"/>
      <c r="H15989" s="95"/>
    </row>
    <row r="15990" spans="5:8" x14ac:dyDescent="0.2">
      <c r="E15990" s="95"/>
      <c r="F15990" s="95"/>
      <c r="G15990" s="95"/>
      <c r="H15990" s="95"/>
    </row>
    <row r="15991" spans="5:8" x14ac:dyDescent="0.2">
      <c r="E15991" s="95"/>
      <c r="F15991" s="95"/>
      <c r="G15991" s="95"/>
      <c r="H15991" s="95"/>
    </row>
    <row r="15992" spans="5:8" x14ac:dyDescent="0.2">
      <c r="E15992" s="95"/>
      <c r="F15992" s="95"/>
      <c r="G15992" s="95"/>
      <c r="H15992" s="95"/>
    </row>
    <row r="15993" spans="5:8" x14ac:dyDescent="0.2">
      <c r="E15993" s="95"/>
      <c r="F15993" s="95"/>
      <c r="G15993" s="95"/>
      <c r="H15993" s="95"/>
    </row>
    <row r="15994" spans="5:8" x14ac:dyDescent="0.2">
      <c r="E15994" s="95"/>
      <c r="F15994" s="95"/>
      <c r="G15994" s="95"/>
      <c r="H15994" s="95"/>
    </row>
    <row r="15995" spans="5:8" x14ac:dyDescent="0.2">
      <c r="E15995" s="95"/>
      <c r="F15995" s="95"/>
      <c r="G15995" s="95"/>
      <c r="H15995" s="95"/>
    </row>
    <row r="15996" spans="5:8" x14ac:dyDescent="0.2">
      <c r="E15996" s="95"/>
      <c r="F15996" s="95"/>
      <c r="G15996" s="95"/>
      <c r="H15996" s="95"/>
    </row>
    <row r="15997" spans="5:8" x14ac:dyDescent="0.2">
      <c r="E15997" s="95"/>
      <c r="F15997" s="95"/>
      <c r="G15997" s="95"/>
      <c r="H15997" s="95"/>
    </row>
    <row r="15998" spans="5:8" x14ac:dyDescent="0.2">
      <c r="E15998" s="95"/>
      <c r="F15998" s="95"/>
      <c r="G15998" s="95"/>
      <c r="H15998" s="95"/>
    </row>
    <row r="15999" spans="5:8" x14ac:dyDescent="0.2">
      <c r="E15999" s="95"/>
      <c r="F15999" s="95"/>
      <c r="G15999" s="95"/>
      <c r="H15999" s="95"/>
    </row>
    <row r="16000" spans="5:8" x14ac:dyDescent="0.2">
      <c r="E16000" s="95"/>
      <c r="F16000" s="95"/>
      <c r="G16000" s="95"/>
      <c r="H16000" s="95"/>
    </row>
    <row r="16001" spans="5:8" x14ac:dyDescent="0.2">
      <c r="E16001" s="95"/>
      <c r="F16001" s="95"/>
      <c r="G16001" s="95"/>
      <c r="H16001" s="95"/>
    </row>
    <row r="16002" spans="5:8" x14ac:dyDescent="0.2">
      <c r="E16002" s="95"/>
      <c r="F16002" s="95"/>
      <c r="G16002" s="95"/>
      <c r="H16002" s="95"/>
    </row>
    <row r="16003" spans="5:8" x14ac:dyDescent="0.2">
      <c r="E16003" s="95"/>
      <c r="F16003" s="95"/>
      <c r="G16003" s="95"/>
      <c r="H16003" s="95"/>
    </row>
    <row r="16004" spans="5:8" x14ac:dyDescent="0.2">
      <c r="E16004" s="95"/>
      <c r="F16004" s="95"/>
      <c r="G16004" s="95"/>
      <c r="H16004" s="95"/>
    </row>
    <row r="16005" spans="5:8" x14ac:dyDescent="0.2">
      <c r="E16005" s="95"/>
      <c r="F16005" s="95"/>
      <c r="G16005" s="95"/>
      <c r="H16005" s="95"/>
    </row>
    <row r="16006" spans="5:8" x14ac:dyDescent="0.2">
      <c r="E16006" s="95"/>
      <c r="F16006" s="95"/>
      <c r="G16006" s="95"/>
      <c r="H16006" s="95"/>
    </row>
    <row r="16007" spans="5:8" x14ac:dyDescent="0.2">
      <c r="E16007" s="95"/>
      <c r="F16007" s="95"/>
      <c r="G16007" s="95"/>
      <c r="H16007" s="95"/>
    </row>
    <row r="16008" spans="5:8" x14ac:dyDescent="0.2">
      <c r="E16008" s="95"/>
      <c r="F16008" s="95"/>
      <c r="G16008" s="95"/>
      <c r="H16008" s="95"/>
    </row>
    <row r="16009" spans="5:8" x14ac:dyDescent="0.2">
      <c r="E16009" s="95"/>
      <c r="F16009" s="95"/>
      <c r="G16009" s="95"/>
      <c r="H16009" s="95"/>
    </row>
    <row r="16010" spans="5:8" x14ac:dyDescent="0.2">
      <c r="E16010" s="95"/>
      <c r="F16010" s="95"/>
      <c r="G16010" s="95"/>
      <c r="H16010" s="95"/>
    </row>
    <row r="16011" spans="5:8" x14ac:dyDescent="0.2">
      <c r="E16011" s="95"/>
      <c r="F16011" s="95"/>
      <c r="G16011" s="95"/>
      <c r="H16011" s="95"/>
    </row>
    <row r="16012" spans="5:8" x14ac:dyDescent="0.2">
      <c r="E16012" s="95"/>
      <c r="F16012" s="95"/>
      <c r="G16012" s="95"/>
      <c r="H16012" s="95"/>
    </row>
    <row r="16013" spans="5:8" x14ac:dyDescent="0.2">
      <c r="E16013" s="95"/>
      <c r="F16013" s="95"/>
      <c r="G16013" s="95"/>
      <c r="H16013" s="95"/>
    </row>
    <row r="16014" spans="5:8" x14ac:dyDescent="0.2">
      <c r="E16014" s="95"/>
      <c r="F16014" s="95"/>
      <c r="G16014" s="95"/>
      <c r="H16014" s="95"/>
    </row>
    <row r="16015" spans="5:8" x14ac:dyDescent="0.2">
      <c r="E16015" s="95"/>
      <c r="F16015" s="95"/>
      <c r="G16015" s="95"/>
      <c r="H16015" s="95"/>
    </row>
    <row r="16016" spans="5:8" x14ac:dyDescent="0.2">
      <c r="E16016" s="95"/>
      <c r="F16016" s="95"/>
      <c r="G16016" s="95"/>
      <c r="H16016" s="95"/>
    </row>
    <row r="16017" spans="5:8" x14ac:dyDescent="0.2">
      <c r="E16017" s="95"/>
      <c r="F16017" s="95"/>
      <c r="G16017" s="95"/>
      <c r="H16017" s="95"/>
    </row>
    <row r="16018" spans="5:8" x14ac:dyDescent="0.2">
      <c r="E16018" s="95"/>
      <c r="F16018" s="95"/>
      <c r="G16018" s="95"/>
      <c r="H16018" s="95"/>
    </row>
    <row r="16019" spans="5:8" x14ac:dyDescent="0.2">
      <c r="E16019" s="95"/>
      <c r="F16019" s="95"/>
      <c r="G16019" s="95"/>
      <c r="H16019" s="95"/>
    </row>
    <row r="16020" spans="5:8" x14ac:dyDescent="0.2">
      <c r="E16020" s="95"/>
      <c r="F16020" s="95"/>
      <c r="G16020" s="95"/>
      <c r="H16020" s="95"/>
    </row>
    <row r="16021" spans="5:8" x14ac:dyDescent="0.2">
      <c r="E16021" s="95"/>
      <c r="F16021" s="95"/>
      <c r="G16021" s="95"/>
      <c r="H16021" s="95"/>
    </row>
    <row r="16022" spans="5:8" x14ac:dyDescent="0.2">
      <c r="E16022" s="95"/>
      <c r="F16022" s="95"/>
      <c r="G16022" s="95"/>
      <c r="H16022" s="95"/>
    </row>
    <row r="16023" spans="5:8" x14ac:dyDescent="0.2">
      <c r="E16023" s="95"/>
      <c r="F16023" s="95"/>
      <c r="G16023" s="95"/>
      <c r="H16023" s="95"/>
    </row>
    <row r="16024" spans="5:8" x14ac:dyDescent="0.2">
      <c r="E16024" s="95"/>
      <c r="F16024" s="95"/>
      <c r="G16024" s="95"/>
      <c r="H16024" s="95"/>
    </row>
    <row r="16025" spans="5:8" x14ac:dyDescent="0.2">
      <c r="E16025" s="95"/>
      <c r="F16025" s="95"/>
      <c r="G16025" s="95"/>
      <c r="H16025" s="95"/>
    </row>
    <row r="16026" spans="5:8" x14ac:dyDescent="0.2">
      <c r="E16026" s="95"/>
      <c r="F16026" s="95"/>
      <c r="G16026" s="95"/>
      <c r="H16026" s="95"/>
    </row>
    <row r="16027" spans="5:8" x14ac:dyDescent="0.2">
      <c r="E16027" s="95"/>
      <c r="F16027" s="95"/>
      <c r="G16027" s="95"/>
      <c r="H16027" s="95"/>
    </row>
    <row r="16028" spans="5:8" x14ac:dyDescent="0.2">
      <c r="E16028" s="95"/>
      <c r="F16028" s="95"/>
      <c r="G16028" s="95"/>
      <c r="H16028" s="95"/>
    </row>
    <row r="16029" spans="5:8" x14ac:dyDescent="0.2">
      <c r="E16029" s="95"/>
      <c r="F16029" s="95"/>
      <c r="G16029" s="95"/>
      <c r="H16029" s="95"/>
    </row>
    <row r="16030" spans="5:8" x14ac:dyDescent="0.2">
      <c r="E16030" s="95"/>
      <c r="F16030" s="95"/>
      <c r="G16030" s="95"/>
      <c r="H16030" s="95"/>
    </row>
    <row r="16031" spans="5:8" x14ac:dyDescent="0.2">
      <c r="E16031" s="95"/>
      <c r="F16031" s="95"/>
      <c r="G16031" s="95"/>
      <c r="H16031" s="95"/>
    </row>
    <row r="16032" spans="5:8" x14ac:dyDescent="0.2">
      <c r="E16032" s="95"/>
      <c r="F16032" s="95"/>
      <c r="G16032" s="95"/>
      <c r="H16032" s="95"/>
    </row>
    <row r="16033" spans="5:8" x14ac:dyDescent="0.2">
      <c r="E16033" s="95"/>
      <c r="F16033" s="95"/>
      <c r="G16033" s="95"/>
      <c r="H16033" s="95"/>
    </row>
    <row r="16034" spans="5:8" x14ac:dyDescent="0.2">
      <c r="E16034" s="95"/>
      <c r="F16034" s="95"/>
      <c r="G16034" s="95"/>
      <c r="H16034" s="95"/>
    </row>
    <row r="16035" spans="5:8" x14ac:dyDescent="0.2">
      <c r="E16035" s="95"/>
      <c r="F16035" s="95"/>
      <c r="G16035" s="95"/>
      <c r="H16035" s="95"/>
    </row>
    <row r="16036" spans="5:8" x14ac:dyDescent="0.2">
      <c r="E16036" s="95"/>
      <c r="F16036" s="95"/>
      <c r="G16036" s="95"/>
      <c r="H16036" s="95"/>
    </row>
    <row r="16037" spans="5:8" x14ac:dyDescent="0.2">
      <c r="E16037" s="95"/>
      <c r="F16037" s="95"/>
      <c r="G16037" s="95"/>
      <c r="H16037" s="95"/>
    </row>
    <row r="16038" spans="5:8" x14ac:dyDescent="0.2">
      <c r="E16038" s="95"/>
      <c r="F16038" s="95"/>
      <c r="G16038" s="95"/>
      <c r="H16038" s="95"/>
    </row>
    <row r="16039" spans="5:8" x14ac:dyDescent="0.2">
      <c r="E16039" s="95"/>
      <c r="F16039" s="95"/>
      <c r="G16039" s="95"/>
      <c r="H16039" s="95"/>
    </row>
    <row r="16040" spans="5:8" x14ac:dyDescent="0.2">
      <c r="E16040" s="95"/>
      <c r="F16040" s="95"/>
      <c r="G16040" s="95"/>
      <c r="H16040" s="95"/>
    </row>
    <row r="16041" spans="5:8" x14ac:dyDescent="0.2">
      <c r="E16041" s="95"/>
      <c r="F16041" s="95"/>
      <c r="G16041" s="95"/>
      <c r="H16041" s="95"/>
    </row>
    <row r="16042" spans="5:8" x14ac:dyDescent="0.2">
      <c r="E16042" s="95"/>
      <c r="F16042" s="95"/>
      <c r="G16042" s="95"/>
      <c r="H16042" s="95"/>
    </row>
    <row r="16043" spans="5:8" x14ac:dyDescent="0.2">
      <c r="E16043" s="95"/>
      <c r="F16043" s="95"/>
      <c r="G16043" s="95"/>
      <c r="H16043" s="95"/>
    </row>
    <row r="16044" spans="5:8" x14ac:dyDescent="0.2">
      <c r="E16044" s="95"/>
      <c r="F16044" s="95"/>
      <c r="G16044" s="95"/>
      <c r="H16044" s="95"/>
    </row>
    <row r="16045" spans="5:8" x14ac:dyDescent="0.2">
      <c r="E16045" s="95"/>
      <c r="F16045" s="95"/>
      <c r="G16045" s="95"/>
      <c r="H16045" s="95"/>
    </row>
    <row r="16046" spans="5:8" x14ac:dyDescent="0.2">
      <c r="E16046" s="95"/>
      <c r="F16046" s="95"/>
      <c r="G16046" s="95"/>
      <c r="H16046" s="95"/>
    </row>
    <row r="16047" spans="5:8" x14ac:dyDescent="0.2">
      <c r="E16047" s="95"/>
      <c r="F16047" s="95"/>
      <c r="G16047" s="95"/>
      <c r="H16047" s="95"/>
    </row>
    <row r="16048" spans="5:8" x14ac:dyDescent="0.2">
      <c r="E16048" s="95"/>
      <c r="F16048" s="95"/>
      <c r="G16048" s="95"/>
      <c r="H16048" s="95"/>
    </row>
    <row r="16049" spans="5:8" x14ac:dyDescent="0.2">
      <c r="E16049" s="95"/>
      <c r="F16049" s="95"/>
      <c r="G16049" s="95"/>
      <c r="H16049" s="95"/>
    </row>
    <row r="16050" spans="5:8" x14ac:dyDescent="0.2">
      <c r="E16050" s="95"/>
      <c r="F16050" s="95"/>
      <c r="G16050" s="95"/>
      <c r="H16050" s="95"/>
    </row>
    <row r="16051" spans="5:8" x14ac:dyDescent="0.2">
      <c r="E16051" s="95"/>
      <c r="F16051" s="95"/>
      <c r="G16051" s="95"/>
      <c r="H16051" s="95"/>
    </row>
    <row r="16052" spans="5:8" x14ac:dyDescent="0.2">
      <c r="E16052" s="95"/>
      <c r="F16052" s="95"/>
      <c r="G16052" s="95"/>
      <c r="H16052" s="95"/>
    </row>
    <row r="16053" spans="5:8" x14ac:dyDescent="0.2">
      <c r="E16053" s="95"/>
      <c r="F16053" s="95"/>
      <c r="G16053" s="95"/>
      <c r="H16053" s="95"/>
    </row>
    <row r="16054" spans="5:8" x14ac:dyDescent="0.2">
      <c r="E16054" s="95"/>
      <c r="F16054" s="95"/>
      <c r="G16054" s="95"/>
      <c r="H16054" s="95"/>
    </row>
    <row r="16055" spans="5:8" x14ac:dyDescent="0.2">
      <c r="E16055" s="95"/>
      <c r="F16055" s="95"/>
      <c r="G16055" s="95"/>
      <c r="H16055" s="95"/>
    </row>
    <row r="16056" spans="5:8" x14ac:dyDescent="0.2">
      <c r="E16056" s="95"/>
      <c r="F16056" s="95"/>
      <c r="G16056" s="95"/>
      <c r="H16056" s="95"/>
    </row>
    <row r="16057" spans="5:8" x14ac:dyDescent="0.2">
      <c r="E16057" s="95"/>
      <c r="F16057" s="95"/>
      <c r="G16057" s="95"/>
      <c r="H16057" s="95"/>
    </row>
    <row r="16058" spans="5:8" x14ac:dyDescent="0.2">
      <c r="E16058" s="95"/>
      <c r="F16058" s="95"/>
      <c r="G16058" s="95"/>
      <c r="H16058" s="95"/>
    </row>
    <row r="16059" spans="5:8" x14ac:dyDescent="0.2">
      <c r="E16059" s="95"/>
      <c r="F16059" s="95"/>
      <c r="G16059" s="95"/>
      <c r="H16059" s="95"/>
    </row>
    <row r="16060" spans="5:8" x14ac:dyDescent="0.2">
      <c r="E16060" s="95"/>
      <c r="F16060" s="95"/>
      <c r="G16060" s="95"/>
      <c r="H16060" s="95"/>
    </row>
    <row r="16061" spans="5:8" x14ac:dyDescent="0.2">
      <c r="E16061" s="95"/>
      <c r="F16061" s="95"/>
      <c r="G16061" s="95"/>
      <c r="H16061" s="95"/>
    </row>
    <row r="16062" spans="5:8" x14ac:dyDescent="0.2">
      <c r="E16062" s="95"/>
      <c r="F16062" s="95"/>
      <c r="G16062" s="95"/>
      <c r="H16062" s="95"/>
    </row>
    <row r="16063" spans="5:8" x14ac:dyDescent="0.2">
      <c r="E16063" s="95"/>
      <c r="F16063" s="95"/>
      <c r="G16063" s="95"/>
      <c r="H16063" s="95"/>
    </row>
    <row r="16064" spans="5:8" x14ac:dyDescent="0.2">
      <c r="E16064" s="95"/>
      <c r="F16064" s="95"/>
      <c r="G16064" s="95"/>
      <c r="H16064" s="95"/>
    </row>
    <row r="16065" spans="5:8" x14ac:dyDescent="0.2">
      <c r="E16065" s="95"/>
      <c r="F16065" s="95"/>
      <c r="G16065" s="95"/>
      <c r="H16065" s="95"/>
    </row>
    <row r="16066" spans="5:8" x14ac:dyDescent="0.2">
      <c r="E16066" s="95"/>
      <c r="F16066" s="95"/>
      <c r="G16066" s="95"/>
      <c r="H16066" s="95"/>
    </row>
    <row r="16067" spans="5:8" x14ac:dyDescent="0.2">
      <c r="E16067" s="95"/>
      <c r="F16067" s="95"/>
      <c r="G16067" s="95"/>
      <c r="H16067" s="95"/>
    </row>
    <row r="16068" spans="5:8" x14ac:dyDescent="0.2">
      <c r="E16068" s="95"/>
      <c r="F16068" s="95"/>
      <c r="G16068" s="95"/>
      <c r="H16068" s="95"/>
    </row>
    <row r="16069" spans="5:8" x14ac:dyDescent="0.2">
      <c r="E16069" s="95"/>
      <c r="F16069" s="95"/>
      <c r="G16069" s="95"/>
      <c r="H16069" s="95"/>
    </row>
    <row r="16070" spans="5:8" x14ac:dyDescent="0.2">
      <c r="E16070" s="95"/>
      <c r="F16070" s="95"/>
      <c r="G16070" s="95"/>
      <c r="H16070" s="95"/>
    </row>
    <row r="16071" spans="5:8" x14ac:dyDescent="0.2">
      <c r="E16071" s="95"/>
      <c r="F16071" s="95"/>
      <c r="G16071" s="95"/>
      <c r="H16071" s="95"/>
    </row>
    <row r="16072" spans="5:8" x14ac:dyDescent="0.2">
      <c r="E16072" s="95"/>
      <c r="F16072" s="95"/>
      <c r="G16072" s="95"/>
      <c r="H16072" s="95"/>
    </row>
    <row r="16073" spans="5:8" x14ac:dyDescent="0.2">
      <c r="E16073" s="95"/>
      <c r="F16073" s="95"/>
      <c r="G16073" s="95"/>
      <c r="H16073" s="95"/>
    </row>
    <row r="16074" spans="5:8" x14ac:dyDescent="0.2">
      <c r="E16074" s="95"/>
      <c r="F16074" s="95"/>
      <c r="G16074" s="95"/>
      <c r="H16074" s="95"/>
    </row>
    <row r="16075" spans="5:8" x14ac:dyDescent="0.2">
      <c r="E16075" s="95"/>
      <c r="F16075" s="95"/>
      <c r="G16075" s="95"/>
      <c r="H16075" s="95"/>
    </row>
    <row r="16076" spans="5:8" x14ac:dyDescent="0.2">
      <c r="E16076" s="95"/>
      <c r="F16076" s="95"/>
      <c r="G16076" s="95"/>
      <c r="H16076" s="95"/>
    </row>
    <row r="16077" spans="5:8" x14ac:dyDescent="0.2">
      <c r="E16077" s="95"/>
      <c r="F16077" s="95"/>
      <c r="G16077" s="95"/>
      <c r="H16077" s="95"/>
    </row>
    <row r="16078" spans="5:8" x14ac:dyDescent="0.2">
      <c r="E16078" s="95"/>
      <c r="F16078" s="95"/>
      <c r="G16078" s="95"/>
      <c r="H16078" s="95"/>
    </row>
    <row r="16079" spans="5:8" x14ac:dyDescent="0.2">
      <c r="E16079" s="95"/>
      <c r="F16079" s="95"/>
      <c r="G16079" s="95"/>
      <c r="H16079" s="95"/>
    </row>
    <row r="16080" spans="5:8" x14ac:dyDescent="0.2">
      <c r="E16080" s="95"/>
      <c r="F16080" s="95"/>
      <c r="G16080" s="95"/>
      <c r="H16080" s="95"/>
    </row>
    <row r="16081" spans="5:8" x14ac:dyDescent="0.2">
      <c r="E16081" s="95"/>
      <c r="F16081" s="95"/>
      <c r="G16081" s="95"/>
      <c r="H16081" s="95"/>
    </row>
    <row r="16082" spans="5:8" x14ac:dyDescent="0.2">
      <c r="E16082" s="95"/>
      <c r="F16082" s="95"/>
      <c r="G16082" s="95"/>
      <c r="H16082" s="95"/>
    </row>
    <row r="16083" spans="5:8" x14ac:dyDescent="0.2">
      <c r="E16083" s="95"/>
      <c r="F16083" s="95"/>
      <c r="G16083" s="95"/>
      <c r="H16083" s="95"/>
    </row>
    <row r="16084" spans="5:8" x14ac:dyDescent="0.2">
      <c r="E16084" s="95"/>
      <c r="F16084" s="95"/>
      <c r="G16084" s="95"/>
      <c r="H16084" s="95"/>
    </row>
    <row r="16085" spans="5:8" x14ac:dyDescent="0.2">
      <c r="E16085" s="95"/>
      <c r="F16085" s="95"/>
      <c r="G16085" s="95"/>
      <c r="H16085" s="95"/>
    </row>
    <row r="16086" spans="5:8" x14ac:dyDescent="0.2">
      <c r="E16086" s="95"/>
      <c r="F16086" s="95"/>
      <c r="G16086" s="95"/>
      <c r="H16086" s="95"/>
    </row>
    <row r="16087" spans="5:8" x14ac:dyDescent="0.2">
      <c r="E16087" s="95"/>
      <c r="F16087" s="95"/>
      <c r="G16087" s="95"/>
      <c r="H16087" s="95"/>
    </row>
    <row r="16088" spans="5:8" x14ac:dyDescent="0.2">
      <c r="E16088" s="95"/>
      <c r="F16088" s="95"/>
      <c r="G16088" s="95"/>
      <c r="H16088" s="95"/>
    </row>
    <row r="16089" spans="5:8" x14ac:dyDescent="0.2">
      <c r="E16089" s="95"/>
      <c r="F16089" s="95"/>
      <c r="G16089" s="95"/>
      <c r="H16089" s="95"/>
    </row>
    <row r="16090" spans="5:8" x14ac:dyDescent="0.2">
      <c r="E16090" s="95"/>
      <c r="F16090" s="95"/>
      <c r="G16090" s="95"/>
      <c r="H16090" s="95"/>
    </row>
    <row r="16091" spans="5:8" x14ac:dyDescent="0.2">
      <c r="E16091" s="95"/>
      <c r="F16091" s="95"/>
      <c r="G16091" s="95"/>
      <c r="H16091" s="95"/>
    </row>
    <row r="16092" spans="5:8" x14ac:dyDescent="0.2">
      <c r="E16092" s="95"/>
      <c r="F16092" s="95"/>
      <c r="G16092" s="95"/>
      <c r="H16092" s="95"/>
    </row>
    <row r="16093" spans="5:8" x14ac:dyDescent="0.2">
      <c r="E16093" s="95"/>
      <c r="F16093" s="95"/>
      <c r="G16093" s="95"/>
      <c r="H16093" s="95"/>
    </row>
    <row r="16094" spans="5:8" x14ac:dyDescent="0.2">
      <c r="E16094" s="95"/>
      <c r="F16094" s="95"/>
      <c r="G16094" s="95"/>
      <c r="H16094" s="95"/>
    </row>
    <row r="16095" spans="5:8" x14ac:dyDescent="0.2">
      <c r="E16095" s="95"/>
      <c r="F16095" s="95"/>
      <c r="G16095" s="95"/>
      <c r="H16095" s="95"/>
    </row>
    <row r="16096" spans="5:8" x14ac:dyDescent="0.2">
      <c r="E16096" s="95"/>
      <c r="F16096" s="95"/>
      <c r="G16096" s="95"/>
      <c r="H16096" s="95"/>
    </row>
    <row r="16097" spans="5:8" x14ac:dyDescent="0.2">
      <c r="E16097" s="95"/>
      <c r="F16097" s="95"/>
      <c r="G16097" s="95"/>
      <c r="H16097" s="95"/>
    </row>
    <row r="16098" spans="5:8" x14ac:dyDescent="0.2">
      <c r="E16098" s="95"/>
      <c r="F16098" s="95"/>
      <c r="G16098" s="95"/>
      <c r="H16098" s="95"/>
    </row>
    <row r="16099" spans="5:8" x14ac:dyDescent="0.2">
      <c r="E16099" s="95"/>
      <c r="F16099" s="95"/>
      <c r="G16099" s="95"/>
      <c r="H16099" s="95"/>
    </row>
    <row r="16100" spans="5:8" x14ac:dyDescent="0.2">
      <c r="E16100" s="95"/>
      <c r="F16100" s="95"/>
      <c r="G16100" s="95"/>
      <c r="H16100" s="95"/>
    </row>
    <row r="16101" spans="5:8" x14ac:dyDescent="0.2">
      <c r="E16101" s="95"/>
      <c r="F16101" s="95"/>
      <c r="G16101" s="95"/>
      <c r="H16101" s="95"/>
    </row>
    <row r="16102" spans="5:8" x14ac:dyDescent="0.2">
      <c r="E16102" s="95"/>
      <c r="F16102" s="95"/>
      <c r="G16102" s="95"/>
      <c r="H16102" s="95"/>
    </row>
    <row r="16103" spans="5:8" x14ac:dyDescent="0.2">
      <c r="E16103" s="95"/>
      <c r="F16103" s="95"/>
      <c r="G16103" s="95"/>
      <c r="H16103" s="95"/>
    </row>
    <row r="16104" spans="5:8" x14ac:dyDescent="0.2">
      <c r="E16104" s="95"/>
      <c r="F16104" s="95"/>
      <c r="G16104" s="95"/>
      <c r="H16104" s="95"/>
    </row>
    <row r="16105" spans="5:8" x14ac:dyDescent="0.2">
      <c r="E16105" s="95"/>
      <c r="F16105" s="95"/>
      <c r="G16105" s="95"/>
      <c r="H16105" s="95"/>
    </row>
    <row r="16106" spans="5:8" x14ac:dyDescent="0.2">
      <c r="E16106" s="95"/>
      <c r="F16106" s="95"/>
      <c r="G16106" s="95"/>
      <c r="H16106" s="95"/>
    </row>
    <row r="16107" spans="5:8" x14ac:dyDescent="0.2">
      <c r="E16107" s="95"/>
      <c r="F16107" s="95"/>
      <c r="G16107" s="95"/>
      <c r="H16107" s="95"/>
    </row>
    <row r="16108" spans="5:8" x14ac:dyDescent="0.2">
      <c r="E16108" s="95"/>
      <c r="F16108" s="95"/>
      <c r="G16108" s="95"/>
      <c r="H16108" s="95"/>
    </row>
    <row r="16109" spans="5:8" x14ac:dyDescent="0.2">
      <c r="E16109" s="95"/>
      <c r="F16109" s="95"/>
      <c r="G16109" s="95"/>
      <c r="H16109" s="95"/>
    </row>
    <row r="16110" spans="5:8" x14ac:dyDescent="0.2">
      <c r="E16110" s="95"/>
      <c r="F16110" s="95"/>
      <c r="G16110" s="95"/>
      <c r="H16110" s="95"/>
    </row>
    <row r="16111" spans="5:8" x14ac:dyDescent="0.2">
      <c r="E16111" s="95"/>
      <c r="F16111" s="95"/>
      <c r="G16111" s="95"/>
      <c r="H16111" s="95"/>
    </row>
    <row r="16112" spans="5:8" x14ac:dyDescent="0.2">
      <c r="E16112" s="95"/>
      <c r="F16112" s="95"/>
      <c r="G16112" s="95"/>
      <c r="H16112" s="95"/>
    </row>
    <row r="16113" spans="5:8" x14ac:dyDescent="0.2">
      <c r="E16113" s="95"/>
      <c r="F16113" s="95"/>
      <c r="G16113" s="95"/>
      <c r="H16113" s="95"/>
    </row>
    <row r="16114" spans="5:8" x14ac:dyDescent="0.2">
      <c r="E16114" s="95"/>
      <c r="F16114" s="95"/>
      <c r="G16114" s="95"/>
      <c r="H16114" s="95"/>
    </row>
    <row r="16115" spans="5:8" x14ac:dyDescent="0.2">
      <c r="E16115" s="95"/>
      <c r="F16115" s="95"/>
      <c r="G16115" s="95"/>
      <c r="H16115" s="95"/>
    </row>
    <row r="16116" spans="5:8" x14ac:dyDescent="0.2">
      <c r="E16116" s="95"/>
      <c r="F16116" s="95"/>
      <c r="G16116" s="95"/>
      <c r="H16116" s="95"/>
    </row>
    <row r="16117" spans="5:8" x14ac:dyDescent="0.2">
      <c r="E16117" s="95"/>
      <c r="F16117" s="95"/>
      <c r="G16117" s="95"/>
      <c r="H16117" s="95"/>
    </row>
    <row r="16118" spans="5:8" x14ac:dyDescent="0.2">
      <c r="E16118" s="95"/>
      <c r="F16118" s="95"/>
      <c r="G16118" s="95"/>
      <c r="H16118" s="95"/>
    </row>
    <row r="16119" spans="5:8" x14ac:dyDescent="0.2">
      <c r="E16119" s="95"/>
      <c r="F16119" s="95"/>
      <c r="G16119" s="95"/>
      <c r="H16119" s="95"/>
    </row>
    <row r="16120" spans="5:8" x14ac:dyDescent="0.2">
      <c r="E16120" s="95"/>
      <c r="F16120" s="95"/>
      <c r="G16120" s="95"/>
      <c r="H16120" s="95"/>
    </row>
    <row r="16121" spans="5:8" x14ac:dyDescent="0.2">
      <c r="E16121" s="95"/>
      <c r="F16121" s="95"/>
      <c r="G16121" s="95"/>
      <c r="H16121" s="95"/>
    </row>
    <row r="16122" spans="5:8" x14ac:dyDescent="0.2">
      <c r="E16122" s="95"/>
      <c r="F16122" s="95"/>
      <c r="G16122" s="95"/>
      <c r="H16122" s="95"/>
    </row>
    <row r="16123" spans="5:8" x14ac:dyDescent="0.2">
      <c r="E16123" s="95"/>
      <c r="F16123" s="95"/>
      <c r="G16123" s="95"/>
      <c r="H16123" s="95"/>
    </row>
    <row r="16124" spans="5:8" x14ac:dyDescent="0.2">
      <c r="E16124" s="95"/>
      <c r="F16124" s="95"/>
      <c r="G16124" s="95"/>
      <c r="H16124" s="95"/>
    </row>
    <row r="16125" spans="5:8" x14ac:dyDescent="0.2">
      <c r="E16125" s="95"/>
      <c r="F16125" s="95"/>
      <c r="G16125" s="95"/>
      <c r="H16125" s="95"/>
    </row>
    <row r="16126" spans="5:8" x14ac:dyDescent="0.2">
      <c r="E16126" s="95"/>
      <c r="F16126" s="95"/>
      <c r="G16126" s="95"/>
      <c r="H16126" s="95"/>
    </row>
    <row r="16127" spans="5:8" x14ac:dyDescent="0.2">
      <c r="E16127" s="95"/>
      <c r="F16127" s="95"/>
      <c r="G16127" s="95"/>
      <c r="H16127" s="95"/>
    </row>
    <row r="16128" spans="5:8" x14ac:dyDescent="0.2">
      <c r="E16128" s="95"/>
      <c r="F16128" s="95"/>
      <c r="G16128" s="95"/>
      <c r="H16128" s="95"/>
    </row>
    <row r="16129" spans="5:8" x14ac:dyDescent="0.2">
      <c r="E16129" s="95"/>
      <c r="F16129" s="95"/>
      <c r="G16129" s="95"/>
      <c r="H16129" s="95"/>
    </row>
    <row r="16130" spans="5:8" x14ac:dyDescent="0.2">
      <c r="E16130" s="95"/>
      <c r="F16130" s="95"/>
      <c r="G16130" s="95"/>
      <c r="H16130" s="95"/>
    </row>
    <row r="16131" spans="5:8" x14ac:dyDescent="0.2">
      <c r="E16131" s="95"/>
      <c r="F16131" s="95"/>
      <c r="G16131" s="95"/>
      <c r="H16131" s="95"/>
    </row>
    <row r="16132" spans="5:8" x14ac:dyDescent="0.2">
      <c r="E16132" s="95"/>
      <c r="F16132" s="95"/>
      <c r="G16132" s="95"/>
      <c r="H16132" s="95"/>
    </row>
    <row r="16133" spans="5:8" x14ac:dyDescent="0.2">
      <c r="E16133" s="95"/>
      <c r="F16133" s="95"/>
      <c r="G16133" s="95"/>
      <c r="H16133" s="95"/>
    </row>
    <row r="16134" spans="5:8" x14ac:dyDescent="0.2">
      <c r="E16134" s="95"/>
      <c r="F16134" s="95"/>
      <c r="G16134" s="95"/>
      <c r="H16134" s="95"/>
    </row>
    <row r="16135" spans="5:8" x14ac:dyDescent="0.2">
      <c r="E16135" s="95"/>
      <c r="F16135" s="95"/>
      <c r="G16135" s="95"/>
      <c r="H16135" s="95"/>
    </row>
    <row r="16136" spans="5:8" x14ac:dyDescent="0.2">
      <c r="E16136" s="95"/>
      <c r="F16136" s="95"/>
      <c r="G16136" s="95"/>
      <c r="H16136" s="95"/>
    </row>
    <row r="16137" spans="5:8" x14ac:dyDescent="0.2">
      <c r="E16137" s="95"/>
      <c r="F16137" s="95"/>
      <c r="G16137" s="95"/>
      <c r="H16137" s="95"/>
    </row>
    <row r="16138" spans="5:8" x14ac:dyDescent="0.2">
      <c r="E16138" s="95"/>
      <c r="F16138" s="95"/>
      <c r="G16138" s="95"/>
      <c r="H16138" s="95"/>
    </row>
    <row r="16139" spans="5:8" x14ac:dyDescent="0.2">
      <c r="E16139" s="95"/>
      <c r="F16139" s="95"/>
      <c r="G16139" s="95"/>
      <c r="H16139" s="95"/>
    </row>
    <row r="16140" spans="5:8" x14ac:dyDescent="0.2">
      <c r="E16140" s="95"/>
      <c r="F16140" s="95"/>
      <c r="G16140" s="95"/>
      <c r="H16140" s="95"/>
    </row>
    <row r="16141" spans="5:8" x14ac:dyDescent="0.2">
      <c r="E16141" s="95"/>
      <c r="F16141" s="95"/>
      <c r="G16141" s="95"/>
      <c r="H16141" s="95"/>
    </row>
    <row r="16142" spans="5:8" x14ac:dyDescent="0.2">
      <c r="E16142" s="95"/>
      <c r="F16142" s="95"/>
      <c r="G16142" s="95"/>
      <c r="H16142" s="95"/>
    </row>
    <row r="16143" spans="5:8" x14ac:dyDescent="0.2">
      <c r="E16143" s="95"/>
      <c r="F16143" s="95"/>
      <c r="G16143" s="95"/>
      <c r="H16143" s="95"/>
    </row>
    <row r="16144" spans="5:8" x14ac:dyDescent="0.2">
      <c r="E16144" s="95"/>
      <c r="F16144" s="95"/>
      <c r="G16144" s="95"/>
      <c r="H16144" s="95"/>
    </row>
    <row r="16145" spans="5:8" x14ac:dyDescent="0.2">
      <c r="E16145" s="95"/>
      <c r="F16145" s="95"/>
      <c r="G16145" s="95"/>
      <c r="H16145" s="95"/>
    </row>
    <row r="16146" spans="5:8" x14ac:dyDescent="0.2">
      <c r="E16146" s="95"/>
      <c r="F16146" s="95"/>
      <c r="G16146" s="95"/>
      <c r="H16146" s="95"/>
    </row>
    <row r="16147" spans="5:8" x14ac:dyDescent="0.2">
      <c r="E16147" s="95"/>
      <c r="F16147" s="95"/>
      <c r="G16147" s="95"/>
      <c r="H16147" s="95"/>
    </row>
    <row r="16148" spans="5:8" x14ac:dyDescent="0.2">
      <c r="E16148" s="95"/>
      <c r="F16148" s="95"/>
      <c r="G16148" s="95"/>
      <c r="H16148" s="95"/>
    </row>
    <row r="16149" spans="5:8" x14ac:dyDescent="0.2">
      <c r="E16149" s="95"/>
      <c r="F16149" s="95"/>
      <c r="G16149" s="95"/>
      <c r="H16149" s="95"/>
    </row>
    <row r="16150" spans="5:8" x14ac:dyDescent="0.2">
      <c r="E16150" s="95"/>
      <c r="F16150" s="95"/>
      <c r="G16150" s="95"/>
      <c r="H16150" s="95"/>
    </row>
    <row r="16151" spans="5:8" x14ac:dyDescent="0.2">
      <c r="E16151" s="95"/>
      <c r="F16151" s="95"/>
      <c r="G16151" s="95"/>
      <c r="H16151" s="95"/>
    </row>
    <row r="16152" spans="5:8" x14ac:dyDescent="0.2">
      <c r="E16152" s="95"/>
      <c r="F16152" s="95"/>
      <c r="G16152" s="95"/>
      <c r="H16152" s="95"/>
    </row>
    <row r="16153" spans="5:8" x14ac:dyDescent="0.2">
      <c r="E16153" s="95"/>
      <c r="F16153" s="95"/>
      <c r="G16153" s="95"/>
      <c r="H16153" s="95"/>
    </row>
    <row r="16154" spans="5:8" x14ac:dyDescent="0.2">
      <c r="E16154" s="95"/>
      <c r="F16154" s="95"/>
      <c r="G16154" s="95"/>
      <c r="H16154" s="95"/>
    </row>
    <row r="16155" spans="5:8" x14ac:dyDescent="0.2">
      <c r="E16155" s="95"/>
      <c r="F16155" s="95"/>
      <c r="G16155" s="95"/>
      <c r="H16155" s="95"/>
    </row>
    <row r="16156" spans="5:8" x14ac:dyDescent="0.2">
      <c r="E16156" s="95"/>
      <c r="F16156" s="95"/>
      <c r="G16156" s="95"/>
      <c r="H16156" s="95"/>
    </row>
    <row r="16157" spans="5:8" x14ac:dyDescent="0.2">
      <c r="E16157" s="95"/>
      <c r="F16157" s="95"/>
      <c r="G16157" s="95"/>
      <c r="H16157" s="95"/>
    </row>
    <row r="16158" spans="5:8" x14ac:dyDescent="0.2">
      <c r="E16158" s="95"/>
      <c r="F16158" s="95"/>
      <c r="G16158" s="95"/>
      <c r="H16158" s="95"/>
    </row>
    <row r="16159" spans="5:8" x14ac:dyDescent="0.2">
      <c r="E16159" s="95"/>
      <c r="F16159" s="95"/>
      <c r="G16159" s="95"/>
      <c r="H16159" s="95"/>
    </row>
    <row r="16160" spans="5:8" x14ac:dyDescent="0.2">
      <c r="E16160" s="95"/>
      <c r="F16160" s="95"/>
      <c r="G16160" s="95"/>
      <c r="H16160" s="95"/>
    </row>
    <row r="16161" spans="5:8" x14ac:dyDescent="0.2">
      <c r="E16161" s="95"/>
      <c r="F16161" s="95"/>
      <c r="G16161" s="95"/>
      <c r="H16161" s="95"/>
    </row>
    <row r="16162" spans="5:8" x14ac:dyDescent="0.2">
      <c r="E16162" s="95"/>
      <c r="F16162" s="95"/>
      <c r="G16162" s="95"/>
      <c r="H16162" s="95"/>
    </row>
    <row r="16163" spans="5:8" x14ac:dyDescent="0.2">
      <c r="E16163" s="95"/>
      <c r="F16163" s="95"/>
      <c r="G16163" s="95"/>
      <c r="H16163" s="95"/>
    </row>
    <row r="16164" spans="5:8" x14ac:dyDescent="0.2">
      <c r="E16164" s="95"/>
      <c r="F16164" s="95"/>
      <c r="G16164" s="95"/>
      <c r="H16164" s="95"/>
    </row>
    <row r="16165" spans="5:8" x14ac:dyDescent="0.2">
      <c r="E16165" s="95"/>
      <c r="F16165" s="95"/>
      <c r="G16165" s="95"/>
      <c r="H16165" s="95"/>
    </row>
    <row r="16166" spans="5:8" x14ac:dyDescent="0.2">
      <c r="E16166" s="95"/>
      <c r="F16166" s="95"/>
      <c r="G16166" s="95"/>
      <c r="H16166" s="95"/>
    </row>
    <row r="16167" spans="5:8" x14ac:dyDescent="0.2">
      <c r="E16167" s="95"/>
      <c r="F16167" s="95"/>
      <c r="G16167" s="95"/>
      <c r="H16167" s="95"/>
    </row>
    <row r="16168" spans="5:8" x14ac:dyDescent="0.2">
      <c r="E16168" s="95"/>
      <c r="F16168" s="95"/>
      <c r="G16168" s="95"/>
      <c r="H16168" s="95"/>
    </row>
    <row r="16169" spans="5:8" x14ac:dyDescent="0.2">
      <c r="E16169" s="95"/>
      <c r="F16169" s="95"/>
      <c r="G16169" s="95"/>
      <c r="H16169" s="95"/>
    </row>
    <row r="16170" spans="5:8" x14ac:dyDescent="0.2">
      <c r="E16170" s="95"/>
      <c r="F16170" s="95"/>
      <c r="G16170" s="95"/>
      <c r="H16170" s="95"/>
    </row>
    <row r="16171" spans="5:8" x14ac:dyDescent="0.2">
      <c r="E16171" s="95"/>
      <c r="F16171" s="95"/>
      <c r="G16171" s="95"/>
      <c r="H16171" s="95"/>
    </row>
    <row r="16172" spans="5:8" x14ac:dyDescent="0.2">
      <c r="E16172" s="95"/>
      <c r="F16172" s="95"/>
      <c r="G16172" s="95"/>
      <c r="H16172" s="95"/>
    </row>
    <row r="16173" spans="5:8" x14ac:dyDescent="0.2">
      <c r="E16173" s="95"/>
      <c r="F16173" s="95"/>
      <c r="G16173" s="95"/>
      <c r="H16173" s="95"/>
    </row>
    <row r="16174" spans="5:8" x14ac:dyDescent="0.2">
      <c r="E16174" s="95"/>
      <c r="F16174" s="95"/>
      <c r="G16174" s="95"/>
      <c r="H16174" s="95"/>
    </row>
    <row r="16175" spans="5:8" x14ac:dyDescent="0.2">
      <c r="E16175" s="95"/>
      <c r="F16175" s="95"/>
      <c r="G16175" s="95"/>
      <c r="H16175" s="95"/>
    </row>
    <row r="16176" spans="5:8" x14ac:dyDescent="0.2">
      <c r="E16176" s="95"/>
      <c r="F16176" s="95"/>
      <c r="G16176" s="95"/>
      <c r="H16176" s="95"/>
    </row>
    <row r="16177" spans="5:8" x14ac:dyDescent="0.2">
      <c r="E16177" s="95"/>
      <c r="F16177" s="95"/>
      <c r="G16177" s="95"/>
      <c r="H16177" s="95"/>
    </row>
    <row r="16178" spans="5:8" x14ac:dyDescent="0.2">
      <c r="E16178" s="95"/>
      <c r="F16178" s="95"/>
      <c r="G16178" s="95"/>
      <c r="H16178" s="95"/>
    </row>
    <row r="16179" spans="5:8" x14ac:dyDescent="0.2">
      <c r="E16179" s="95"/>
      <c r="F16179" s="95"/>
      <c r="G16179" s="95"/>
      <c r="H16179" s="95"/>
    </row>
    <row r="16180" spans="5:8" x14ac:dyDescent="0.2">
      <c r="E16180" s="95"/>
      <c r="F16180" s="95"/>
      <c r="G16180" s="95"/>
      <c r="H16180" s="95"/>
    </row>
    <row r="16181" spans="5:8" x14ac:dyDescent="0.2">
      <c r="E16181" s="95"/>
      <c r="F16181" s="95"/>
      <c r="G16181" s="95"/>
      <c r="H16181" s="95"/>
    </row>
    <row r="16182" spans="5:8" x14ac:dyDescent="0.2">
      <c r="E16182" s="95"/>
      <c r="F16182" s="95"/>
      <c r="G16182" s="95"/>
      <c r="H16182" s="95"/>
    </row>
    <row r="16183" spans="5:8" x14ac:dyDescent="0.2">
      <c r="E16183" s="95"/>
      <c r="F16183" s="95"/>
      <c r="G16183" s="95"/>
      <c r="H16183" s="95"/>
    </row>
    <row r="16184" spans="5:8" x14ac:dyDescent="0.2">
      <c r="E16184" s="95"/>
      <c r="F16184" s="95"/>
      <c r="G16184" s="95"/>
      <c r="H16184" s="95"/>
    </row>
    <row r="16185" spans="5:8" x14ac:dyDescent="0.2">
      <c r="E16185" s="95"/>
      <c r="F16185" s="95"/>
      <c r="G16185" s="95"/>
      <c r="H16185" s="95"/>
    </row>
    <row r="16186" spans="5:8" x14ac:dyDescent="0.2">
      <c r="E16186" s="95"/>
      <c r="F16186" s="95"/>
      <c r="G16186" s="95"/>
      <c r="H16186" s="95"/>
    </row>
    <row r="16187" spans="5:8" x14ac:dyDescent="0.2">
      <c r="E16187" s="95"/>
      <c r="F16187" s="95"/>
      <c r="G16187" s="95"/>
      <c r="H16187" s="95"/>
    </row>
    <row r="16188" spans="5:8" x14ac:dyDescent="0.2">
      <c r="E16188" s="95"/>
      <c r="F16188" s="95"/>
      <c r="G16188" s="95"/>
      <c r="H16188" s="95"/>
    </row>
    <row r="16189" spans="5:8" x14ac:dyDescent="0.2">
      <c r="E16189" s="95"/>
      <c r="F16189" s="95"/>
      <c r="G16189" s="95"/>
      <c r="H16189" s="95"/>
    </row>
    <row r="16190" spans="5:8" x14ac:dyDescent="0.2">
      <c r="E16190" s="95"/>
      <c r="F16190" s="95"/>
      <c r="G16190" s="95"/>
      <c r="H16190" s="95"/>
    </row>
    <row r="16191" spans="5:8" x14ac:dyDescent="0.2">
      <c r="E16191" s="95"/>
      <c r="F16191" s="95"/>
      <c r="G16191" s="95"/>
      <c r="H16191" s="95"/>
    </row>
    <row r="16192" spans="5:8" x14ac:dyDescent="0.2">
      <c r="E16192" s="95"/>
      <c r="F16192" s="95"/>
      <c r="G16192" s="95"/>
      <c r="H16192" s="95"/>
    </row>
    <row r="16193" spans="5:8" x14ac:dyDescent="0.2">
      <c r="E16193" s="95"/>
      <c r="F16193" s="95"/>
      <c r="G16193" s="95"/>
      <c r="H16193" s="95"/>
    </row>
    <row r="16194" spans="5:8" x14ac:dyDescent="0.2">
      <c r="E16194" s="95"/>
      <c r="F16194" s="95"/>
      <c r="G16194" s="95"/>
      <c r="H16194" s="95"/>
    </row>
    <row r="16195" spans="5:8" x14ac:dyDescent="0.2">
      <c r="E16195" s="95"/>
      <c r="F16195" s="95"/>
      <c r="G16195" s="95"/>
      <c r="H16195" s="95"/>
    </row>
    <row r="16196" spans="5:8" x14ac:dyDescent="0.2">
      <c r="E16196" s="95"/>
      <c r="F16196" s="95"/>
      <c r="G16196" s="95"/>
      <c r="H16196" s="95"/>
    </row>
    <row r="16197" spans="5:8" x14ac:dyDescent="0.2">
      <c r="E16197" s="95"/>
      <c r="F16197" s="95"/>
      <c r="G16197" s="95"/>
      <c r="H16197" s="95"/>
    </row>
    <row r="16198" spans="5:8" x14ac:dyDescent="0.2">
      <c r="E16198" s="95"/>
      <c r="F16198" s="95"/>
      <c r="G16198" s="95"/>
      <c r="H16198" s="95"/>
    </row>
    <row r="16199" spans="5:8" x14ac:dyDescent="0.2">
      <c r="E16199" s="95"/>
      <c r="F16199" s="95"/>
      <c r="G16199" s="95"/>
      <c r="H16199" s="95"/>
    </row>
    <row r="16200" spans="5:8" x14ac:dyDescent="0.2">
      <c r="E16200" s="95"/>
      <c r="F16200" s="95"/>
      <c r="G16200" s="95"/>
      <c r="H16200" s="95"/>
    </row>
    <row r="16201" spans="5:8" x14ac:dyDescent="0.2">
      <c r="E16201" s="95"/>
      <c r="F16201" s="95"/>
      <c r="G16201" s="95"/>
      <c r="H16201" s="95"/>
    </row>
    <row r="16202" spans="5:8" x14ac:dyDescent="0.2">
      <c r="E16202" s="95"/>
      <c r="F16202" s="95"/>
      <c r="G16202" s="95"/>
      <c r="H16202" s="95"/>
    </row>
    <row r="16203" spans="5:8" x14ac:dyDescent="0.2">
      <c r="E16203" s="95"/>
      <c r="F16203" s="95"/>
      <c r="G16203" s="95"/>
      <c r="H16203" s="95"/>
    </row>
    <row r="16204" spans="5:8" x14ac:dyDescent="0.2">
      <c r="E16204" s="95"/>
      <c r="F16204" s="95"/>
      <c r="G16204" s="95"/>
      <c r="H16204" s="95"/>
    </row>
    <row r="16205" spans="5:8" x14ac:dyDescent="0.2">
      <c r="E16205" s="95"/>
      <c r="F16205" s="95"/>
      <c r="G16205" s="95"/>
      <c r="H16205" s="95"/>
    </row>
    <row r="16206" spans="5:8" x14ac:dyDescent="0.2">
      <c r="E16206" s="95"/>
      <c r="F16206" s="95"/>
      <c r="G16206" s="95"/>
      <c r="H16206" s="95"/>
    </row>
    <row r="16207" spans="5:8" x14ac:dyDescent="0.2">
      <c r="E16207" s="95"/>
      <c r="F16207" s="95"/>
      <c r="G16207" s="95"/>
      <c r="H16207" s="95"/>
    </row>
    <row r="16208" spans="5:8" x14ac:dyDescent="0.2">
      <c r="E16208" s="95"/>
      <c r="F16208" s="95"/>
      <c r="G16208" s="95"/>
      <c r="H16208" s="95"/>
    </row>
    <row r="16209" spans="5:8" x14ac:dyDescent="0.2">
      <c r="E16209" s="95"/>
      <c r="F16209" s="95"/>
      <c r="G16209" s="95"/>
      <c r="H16209" s="95"/>
    </row>
    <row r="16210" spans="5:8" x14ac:dyDescent="0.2">
      <c r="E16210" s="95"/>
      <c r="F16210" s="95"/>
      <c r="G16210" s="95"/>
      <c r="H16210" s="95"/>
    </row>
    <row r="16211" spans="5:8" x14ac:dyDescent="0.2">
      <c r="E16211" s="95"/>
      <c r="F16211" s="95"/>
      <c r="G16211" s="95"/>
      <c r="H16211" s="95"/>
    </row>
    <row r="16212" spans="5:8" x14ac:dyDescent="0.2">
      <c r="E16212" s="95"/>
      <c r="F16212" s="95"/>
      <c r="G16212" s="95"/>
      <c r="H16212" s="95"/>
    </row>
    <row r="16213" spans="5:8" x14ac:dyDescent="0.2">
      <c r="E16213" s="95"/>
      <c r="F16213" s="95"/>
      <c r="G16213" s="95"/>
      <c r="H16213" s="95"/>
    </row>
    <row r="16214" spans="5:8" x14ac:dyDescent="0.2">
      <c r="E16214" s="95"/>
      <c r="F16214" s="95"/>
      <c r="G16214" s="95"/>
      <c r="H16214" s="95"/>
    </row>
    <row r="16215" spans="5:8" x14ac:dyDescent="0.2">
      <c r="E16215" s="95"/>
      <c r="F16215" s="95"/>
      <c r="G16215" s="95"/>
      <c r="H16215" s="95"/>
    </row>
    <row r="16216" spans="5:8" x14ac:dyDescent="0.2">
      <c r="E16216" s="95"/>
      <c r="F16216" s="95"/>
      <c r="G16216" s="95"/>
      <c r="H16216" s="95"/>
    </row>
    <row r="16217" spans="5:8" x14ac:dyDescent="0.2">
      <c r="E16217" s="95"/>
      <c r="F16217" s="95"/>
      <c r="G16217" s="95"/>
      <c r="H16217" s="95"/>
    </row>
    <row r="16218" spans="5:8" x14ac:dyDescent="0.2">
      <c r="E16218" s="95"/>
      <c r="F16218" s="95"/>
      <c r="G16218" s="95"/>
      <c r="H16218" s="95"/>
    </row>
    <row r="16219" spans="5:8" x14ac:dyDescent="0.2">
      <c r="E16219" s="95"/>
      <c r="F16219" s="95"/>
      <c r="G16219" s="95"/>
      <c r="H16219" s="95"/>
    </row>
    <row r="16220" spans="5:8" x14ac:dyDescent="0.2">
      <c r="E16220" s="95"/>
      <c r="F16220" s="95"/>
      <c r="G16220" s="95"/>
      <c r="H16220" s="95"/>
    </row>
    <row r="16221" spans="5:8" x14ac:dyDescent="0.2">
      <c r="E16221" s="95"/>
      <c r="F16221" s="95"/>
      <c r="G16221" s="95"/>
      <c r="H16221" s="95"/>
    </row>
    <row r="16222" spans="5:8" x14ac:dyDescent="0.2">
      <c r="E16222" s="95"/>
      <c r="F16222" s="95"/>
      <c r="G16222" s="95"/>
      <c r="H16222" s="95"/>
    </row>
    <row r="16223" spans="5:8" x14ac:dyDescent="0.2">
      <c r="E16223" s="95"/>
      <c r="F16223" s="95"/>
      <c r="G16223" s="95"/>
      <c r="H16223" s="95"/>
    </row>
    <row r="16224" spans="5:8" x14ac:dyDescent="0.2">
      <c r="E16224" s="95"/>
      <c r="F16224" s="95"/>
      <c r="G16224" s="95"/>
      <c r="H16224" s="95"/>
    </row>
    <row r="16225" spans="5:8" x14ac:dyDescent="0.2">
      <c r="E16225" s="95"/>
      <c r="F16225" s="95"/>
      <c r="G16225" s="95"/>
      <c r="H16225" s="95"/>
    </row>
    <row r="16226" spans="5:8" x14ac:dyDescent="0.2">
      <c r="E16226" s="95"/>
      <c r="F16226" s="95"/>
      <c r="G16226" s="95"/>
      <c r="H16226" s="95"/>
    </row>
    <row r="16227" spans="5:8" x14ac:dyDescent="0.2">
      <c r="E16227" s="95"/>
      <c r="F16227" s="95"/>
      <c r="G16227" s="95"/>
      <c r="H16227" s="95"/>
    </row>
    <row r="16228" spans="5:8" x14ac:dyDescent="0.2">
      <c r="E16228" s="95"/>
      <c r="F16228" s="95"/>
      <c r="G16228" s="95"/>
      <c r="H16228" s="95"/>
    </row>
    <row r="16229" spans="5:8" x14ac:dyDescent="0.2">
      <c r="E16229" s="95"/>
      <c r="F16229" s="95"/>
      <c r="G16229" s="95"/>
      <c r="H16229" s="95"/>
    </row>
    <row r="16230" spans="5:8" x14ac:dyDescent="0.2">
      <c r="E16230" s="95"/>
      <c r="F16230" s="95"/>
      <c r="G16230" s="95"/>
      <c r="H16230" s="95"/>
    </row>
    <row r="16231" spans="5:8" x14ac:dyDescent="0.2">
      <c r="E16231" s="95"/>
      <c r="F16231" s="95"/>
      <c r="G16231" s="95"/>
      <c r="H16231" s="95"/>
    </row>
    <row r="16232" spans="5:8" x14ac:dyDescent="0.2">
      <c r="E16232" s="95"/>
      <c r="F16232" s="95"/>
      <c r="G16232" s="95"/>
      <c r="H16232" s="95"/>
    </row>
    <row r="16233" spans="5:8" x14ac:dyDescent="0.2">
      <c r="E16233" s="95"/>
      <c r="F16233" s="95"/>
      <c r="G16233" s="95"/>
      <c r="H16233" s="95"/>
    </row>
    <row r="16234" spans="5:8" x14ac:dyDescent="0.2">
      <c r="E16234" s="95"/>
      <c r="F16234" s="95"/>
      <c r="G16234" s="95"/>
      <c r="H16234" s="95"/>
    </row>
    <row r="16235" spans="5:8" x14ac:dyDescent="0.2">
      <c r="E16235" s="95"/>
      <c r="F16235" s="95"/>
      <c r="G16235" s="95"/>
      <c r="H16235" s="95"/>
    </row>
    <row r="16236" spans="5:8" x14ac:dyDescent="0.2">
      <c r="E16236" s="95"/>
      <c r="F16236" s="95"/>
      <c r="G16236" s="95"/>
      <c r="H16236" s="95"/>
    </row>
    <row r="16237" spans="5:8" x14ac:dyDescent="0.2">
      <c r="E16237" s="95"/>
      <c r="F16237" s="95"/>
      <c r="G16237" s="95"/>
      <c r="H16237" s="95"/>
    </row>
    <row r="16238" spans="5:8" x14ac:dyDescent="0.2">
      <c r="E16238" s="95"/>
      <c r="F16238" s="95"/>
      <c r="G16238" s="95"/>
      <c r="H16238" s="95"/>
    </row>
    <row r="16239" spans="5:8" x14ac:dyDescent="0.2">
      <c r="E16239" s="95"/>
      <c r="F16239" s="95"/>
      <c r="G16239" s="95"/>
      <c r="H16239" s="95"/>
    </row>
    <row r="16240" spans="5:8" x14ac:dyDescent="0.2">
      <c r="E16240" s="95"/>
      <c r="F16240" s="95"/>
      <c r="G16240" s="95"/>
      <c r="H16240" s="95"/>
    </row>
    <row r="16241" spans="5:8" x14ac:dyDescent="0.2">
      <c r="E16241" s="95"/>
      <c r="F16241" s="95"/>
      <c r="G16241" s="95"/>
      <c r="H16241" s="95"/>
    </row>
    <row r="16242" spans="5:8" x14ac:dyDescent="0.2">
      <c r="E16242" s="95"/>
      <c r="F16242" s="95"/>
      <c r="G16242" s="95"/>
      <c r="H16242" s="95"/>
    </row>
    <row r="16243" spans="5:8" x14ac:dyDescent="0.2">
      <c r="E16243" s="95"/>
      <c r="F16243" s="95"/>
      <c r="G16243" s="95"/>
      <c r="H16243" s="95"/>
    </row>
    <row r="16244" spans="5:8" x14ac:dyDescent="0.2">
      <c r="E16244" s="95"/>
      <c r="F16244" s="95"/>
      <c r="G16244" s="95"/>
      <c r="H16244" s="95"/>
    </row>
    <row r="16245" spans="5:8" x14ac:dyDescent="0.2">
      <c r="E16245" s="95"/>
      <c r="F16245" s="95"/>
      <c r="G16245" s="95"/>
      <c r="H16245" s="95"/>
    </row>
    <row r="16246" spans="5:8" x14ac:dyDescent="0.2">
      <c r="E16246" s="95"/>
      <c r="F16246" s="95"/>
      <c r="G16246" s="95"/>
      <c r="H16246" s="95"/>
    </row>
    <row r="16247" spans="5:8" x14ac:dyDescent="0.2">
      <c r="E16247" s="95"/>
      <c r="F16247" s="95"/>
      <c r="G16247" s="95"/>
      <c r="H16247" s="95"/>
    </row>
    <row r="16248" spans="5:8" x14ac:dyDescent="0.2">
      <c r="E16248" s="95"/>
      <c r="F16248" s="95"/>
      <c r="G16248" s="95"/>
      <c r="H16248" s="95"/>
    </row>
    <row r="16249" spans="5:8" x14ac:dyDescent="0.2">
      <c r="E16249" s="95"/>
      <c r="F16249" s="95"/>
      <c r="G16249" s="95"/>
      <c r="H16249" s="95"/>
    </row>
    <row r="16250" spans="5:8" x14ac:dyDescent="0.2">
      <c r="E16250" s="95"/>
      <c r="F16250" s="95"/>
      <c r="G16250" s="95"/>
      <c r="H16250" s="95"/>
    </row>
    <row r="16251" spans="5:8" x14ac:dyDescent="0.2">
      <c r="E16251" s="95"/>
      <c r="F16251" s="95"/>
      <c r="G16251" s="95"/>
      <c r="H16251" s="95"/>
    </row>
    <row r="16252" spans="5:8" x14ac:dyDescent="0.2">
      <c r="E16252" s="95"/>
      <c r="F16252" s="95"/>
      <c r="G16252" s="95"/>
      <c r="H16252" s="95"/>
    </row>
    <row r="16253" spans="5:8" x14ac:dyDescent="0.2">
      <c r="E16253" s="95"/>
      <c r="F16253" s="95"/>
      <c r="G16253" s="95"/>
      <c r="H16253" s="95"/>
    </row>
    <row r="16254" spans="5:8" x14ac:dyDescent="0.2">
      <c r="E16254" s="95"/>
      <c r="F16254" s="95"/>
      <c r="G16254" s="95"/>
      <c r="H16254" s="95"/>
    </row>
    <row r="16255" spans="5:8" x14ac:dyDescent="0.2">
      <c r="E16255" s="95"/>
      <c r="F16255" s="95"/>
      <c r="G16255" s="95"/>
      <c r="H16255" s="95"/>
    </row>
    <row r="16256" spans="5:8" x14ac:dyDescent="0.2">
      <c r="E16256" s="95"/>
      <c r="F16256" s="95"/>
      <c r="G16256" s="95"/>
      <c r="H16256" s="95"/>
    </row>
    <row r="16257" spans="5:8" x14ac:dyDescent="0.2">
      <c r="E16257" s="95"/>
      <c r="F16257" s="95"/>
      <c r="G16257" s="95"/>
      <c r="H16257" s="95"/>
    </row>
    <row r="16258" spans="5:8" x14ac:dyDescent="0.2">
      <c r="E16258" s="95"/>
      <c r="F16258" s="95"/>
      <c r="G16258" s="95"/>
      <c r="H16258" s="95"/>
    </row>
    <row r="16259" spans="5:8" x14ac:dyDescent="0.2">
      <c r="E16259" s="95"/>
      <c r="F16259" s="95"/>
      <c r="G16259" s="95"/>
      <c r="H16259" s="95"/>
    </row>
    <row r="16260" spans="5:8" x14ac:dyDescent="0.2">
      <c r="E16260" s="95"/>
      <c r="F16260" s="95"/>
      <c r="G16260" s="95"/>
      <c r="H16260" s="95"/>
    </row>
    <row r="16261" spans="5:8" x14ac:dyDescent="0.2">
      <c r="E16261" s="95"/>
      <c r="F16261" s="95"/>
      <c r="G16261" s="95"/>
      <c r="H16261" s="95"/>
    </row>
    <row r="16262" spans="5:8" x14ac:dyDescent="0.2">
      <c r="E16262" s="95"/>
      <c r="F16262" s="95"/>
      <c r="G16262" s="95"/>
      <c r="H16262" s="95"/>
    </row>
    <row r="16263" spans="5:8" x14ac:dyDescent="0.2">
      <c r="E16263" s="95"/>
      <c r="F16263" s="95"/>
      <c r="G16263" s="95"/>
      <c r="H16263" s="95"/>
    </row>
    <row r="16264" spans="5:8" x14ac:dyDescent="0.2">
      <c r="E16264" s="95"/>
      <c r="F16264" s="95"/>
      <c r="G16264" s="95"/>
      <c r="H16264" s="95"/>
    </row>
    <row r="16265" spans="5:8" x14ac:dyDescent="0.2">
      <c r="E16265" s="95"/>
      <c r="F16265" s="95"/>
      <c r="G16265" s="95"/>
      <c r="H16265" s="95"/>
    </row>
    <row r="16266" spans="5:8" x14ac:dyDescent="0.2">
      <c r="E16266" s="95"/>
      <c r="F16266" s="95"/>
      <c r="G16266" s="95"/>
      <c r="H16266" s="95"/>
    </row>
    <row r="16267" spans="5:8" x14ac:dyDescent="0.2">
      <c r="E16267" s="95"/>
      <c r="F16267" s="95"/>
      <c r="G16267" s="95"/>
      <c r="H16267" s="95"/>
    </row>
    <row r="16268" spans="5:8" x14ac:dyDescent="0.2">
      <c r="E16268" s="95"/>
      <c r="F16268" s="95"/>
      <c r="G16268" s="95"/>
      <c r="H16268" s="95"/>
    </row>
    <row r="16269" spans="5:8" x14ac:dyDescent="0.2">
      <c r="E16269" s="95"/>
      <c r="F16269" s="95"/>
      <c r="G16269" s="95"/>
      <c r="H16269" s="95"/>
    </row>
    <row r="16270" spans="5:8" x14ac:dyDescent="0.2">
      <c r="E16270" s="95"/>
      <c r="F16270" s="95"/>
      <c r="G16270" s="95"/>
      <c r="H16270" s="95"/>
    </row>
    <row r="16271" spans="5:8" x14ac:dyDescent="0.2">
      <c r="E16271" s="95"/>
      <c r="F16271" s="95"/>
      <c r="G16271" s="95"/>
      <c r="H16271" s="95"/>
    </row>
    <row r="16272" spans="5:8" x14ac:dyDescent="0.2">
      <c r="E16272" s="95"/>
      <c r="F16272" s="95"/>
      <c r="G16272" s="95"/>
      <c r="H16272" s="95"/>
    </row>
    <row r="16273" spans="5:8" x14ac:dyDescent="0.2">
      <c r="E16273" s="95"/>
      <c r="F16273" s="95"/>
      <c r="G16273" s="95"/>
      <c r="H16273" s="95"/>
    </row>
    <row r="16274" spans="5:8" x14ac:dyDescent="0.2">
      <c r="E16274" s="95"/>
      <c r="F16274" s="95"/>
      <c r="G16274" s="95"/>
      <c r="H16274" s="95"/>
    </row>
    <row r="16275" spans="5:8" x14ac:dyDescent="0.2">
      <c r="E16275" s="95"/>
      <c r="F16275" s="95"/>
      <c r="G16275" s="95"/>
      <c r="H16275" s="95"/>
    </row>
    <row r="16276" spans="5:8" x14ac:dyDescent="0.2">
      <c r="E16276" s="95"/>
      <c r="F16276" s="95"/>
      <c r="G16276" s="95"/>
      <c r="H16276" s="95"/>
    </row>
    <row r="16277" spans="5:8" x14ac:dyDescent="0.2">
      <c r="E16277" s="95"/>
      <c r="F16277" s="95"/>
      <c r="G16277" s="95"/>
      <c r="H16277" s="95"/>
    </row>
    <row r="16278" spans="5:8" x14ac:dyDescent="0.2">
      <c r="E16278" s="95"/>
      <c r="F16278" s="95"/>
      <c r="G16278" s="95"/>
      <c r="H16278" s="95"/>
    </row>
    <row r="16279" spans="5:8" x14ac:dyDescent="0.2">
      <c r="E16279" s="95"/>
      <c r="F16279" s="95"/>
      <c r="G16279" s="95"/>
      <c r="H16279" s="95"/>
    </row>
    <row r="16280" spans="5:8" x14ac:dyDescent="0.2">
      <c r="E16280" s="95"/>
      <c r="F16280" s="95"/>
      <c r="G16280" s="95"/>
      <c r="H16280" s="95"/>
    </row>
    <row r="16281" spans="5:8" x14ac:dyDescent="0.2">
      <c r="E16281" s="95"/>
      <c r="F16281" s="95"/>
      <c r="G16281" s="95"/>
      <c r="H16281" s="95"/>
    </row>
    <row r="16282" spans="5:8" x14ac:dyDescent="0.2">
      <c r="E16282" s="95"/>
      <c r="F16282" s="95"/>
      <c r="G16282" s="95"/>
      <c r="H16282" s="95"/>
    </row>
    <row r="16283" spans="5:8" x14ac:dyDescent="0.2">
      <c r="E16283" s="95"/>
      <c r="F16283" s="95"/>
      <c r="G16283" s="95"/>
      <c r="H16283" s="95"/>
    </row>
    <row r="16284" spans="5:8" x14ac:dyDescent="0.2">
      <c r="E16284" s="95"/>
      <c r="F16284" s="95"/>
      <c r="G16284" s="95"/>
      <c r="H16284" s="95"/>
    </row>
    <row r="16285" spans="5:8" x14ac:dyDescent="0.2">
      <c r="E16285" s="95"/>
      <c r="F16285" s="95"/>
      <c r="G16285" s="95"/>
      <c r="H16285" s="95"/>
    </row>
    <row r="16286" spans="5:8" x14ac:dyDescent="0.2">
      <c r="E16286" s="95"/>
      <c r="F16286" s="95"/>
      <c r="G16286" s="95"/>
      <c r="H16286" s="95"/>
    </row>
    <row r="16287" spans="5:8" x14ac:dyDescent="0.2">
      <c r="E16287" s="95"/>
      <c r="F16287" s="95"/>
      <c r="G16287" s="95"/>
      <c r="H16287" s="95"/>
    </row>
    <row r="16288" spans="5:8" x14ac:dyDescent="0.2">
      <c r="E16288" s="95"/>
      <c r="F16288" s="95"/>
      <c r="G16288" s="95"/>
      <c r="H16288" s="95"/>
    </row>
    <row r="16289" spans="5:8" x14ac:dyDescent="0.2">
      <c r="E16289" s="95"/>
      <c r="F16289" s="95"/>
      <c r="G16289" s="95"/>
      <c r="H16289" s="95"/>
    </row>
    <row r="16290" spans="5:8" x14ac:dyDescent="0.2">
      <c r="E16290" s="95"/>
      <c r="F16290" s="95"/>
      <c r="G16290" s="95"/>
      <c r="H16290" s="95"/>
    </row>
    <row r="16291" spans="5:8" x14ac:dyDescent="0.2">
      <c r="E16291" s="95"/>
      <c r="F16291" s="95"/>
      <c r="G16291" s="95"/>
      <c r="H16291" s="95"/>
    </row>
    <row r="16292" spans="5:8" x14ac:dyDescent="0.2">
      <c r="E16292" s="95"/>
      <c r="F16292" s="95"/>
      <c r="G16292" s="95"/>
      <c r="H16292" s="95"/>
    </row>
    <row r="16293" spans="5:8" x14ac:dyDescent="0.2">
      <c r="E16293" s="95"/>
      <c r="F16293" s="95"/>
      <c r="G16293" s="95"/>
      <c r="H16293" s="95"/>
    </row>
    <row r="16294" spans="5:8" x14ac:dyDescent="0.2">
      <c r="E16294" s="95"/>
      <c r="F16294" s="95"/>
      <c r="G16294" s="95"/>
      <c r="H16294" s="95"/>
    </row>
    <row r="16295" spans="5:8" x14ac:dyDescent="0.2">
      <c r="E16295" s="95"/>
      <c r="F16295" s="95"/>
      <c r="G16295" s="95"/>
      <c r="H16295" s="95"/>
    </row>
    <row r="16296" spans="5:8" x14ac:dyDescent="0.2">
      <c r="E16296" s="95"/>
      <c r="F16296" s="95"/>
      <c r="G16296" s="95"/>
      <c r="H16296" s="95"/>
    </row>
    <row r="16297" spans="5:8" x14ac:dyDescent="0.2">
      <c r="E16297" s="95"/>
      <c r="F16297" s="95"/>
      <c r="G16297" s="95"/>
      <c r="H16297" s="95"/>
    </row>
    <row r="16298" spans="5:8" x14ac:dyDescent="0.2">
      <c r="E16298" s="95"/>
      <c r="F16298" s="95"/>
      <c r="G16298" s="95"/>
      <c r="H16298" s="95"/>
    </row>
    <row r="16299" spans="5:8" x14ac:dyDescent="0.2">
      <c r="E16299" s="95"/>
      <c r="F16299" s="95"/>
      <c r="G16299" s="95"/>
      <c r="H16299" s="95"/>
    </row>
    <row r="16300" spans="5:8" x14ac:dyDescent="0.2">
      <c r="E16300" s="95"/>
      <c r="F16300" s="95"/>
      <c r="G16300" s="95"/>
      <c r="H16300" s="95"/>
    </row>
    <row r="16301" spans="5:8" x14ac:dyDescent="0.2">
      <c r="E16301" s="95"/>
      <c r="F16301" s="95"/>
      <c r="G16301" s="95"/>
      <c r="H16301" s="95"/>
    </row>
    <row r="16302" spans="5:8" x14ac:dyDescent="0.2">
      <c r="E16302" s="95"/>
      <c r="F16302" s="95"/>
      <c r="G16302" s="95"/>
      <c r="H16302" s="95"/>
    </row>
    <row r="16303" spans="5:8" x14ac:dyDescent="0.2">
      <c r="E16303" s="95"/>
      <c r="F16303" s="95"/>
      <c r="G16303" s="95"/>
      <c r="H16303" s="95"/>
    </row>
    <row r="16304" spans="5:8" x14ac:dyDescent="0.2">
      <c r="E16304" s="95"/>
      <c r="F16304" s="95"/>
      <c r="G16304" s="95"/>
      <c r="H16304" s="95"/>
    </row>
    <row r="16305" spans="5:8" x14ac:dyDescent="0.2">
      <c r="E16305" s="95"/>
      <c r="F16305" s="95"/>
      <c r="G16305" s="95"/>
      <c r="H16305" s="95"/>
    </row>
    <row r="16306" spans="5:8" x14ac:dyDescent="0.2">
      <c r="E16306" s="95"/>
      <c r="F16306" s="95"/>
      <c r="G16306" s="95"/>
      <c r="H16306" s="95"/>
    </row>
    <row r="16307" spans="5:8" x14ac:dyDescent="0.2">
      <c r="E16307" s="95"/>
      <c r="F16307" s="95"/>
      <c r="G16307" s="95"/>
      <c r="H16307" s="95"/>
    </row>
    <row r="16308" spans="5:8" x14ac:dyDescent="0.2">
      <c r="E16308" s="95"/>
      <c r="F16308" s="95"/>
      <c r="G16308" s="95"/>
      <c r="H16308" s="95"/>
    </row>
    <row r="16309" spans="5:8" x14ac:dyDescent="0.2">
      <c r="E16309" s="95"/>
      <c r="F16309" s="95"/>
      <c r="G16309" s="95"/>
      <c r="H16309" s="95"/>
    </row>
    <row r="16310" spans="5:8" x14ac:dyDescent="0.2">
      <c r="E16310" s="95"/>
      <c r="F16310" s="95"/>
      <c r="G16310" s="95"/>
      <c r="H16310" s="95"/>
    </row>
    <row r="16311" spans="5:8" x14ac:dyDescent="0.2">
      <c r="E16311" s="95"/>
      <c r="F16311" s="95"/>
      <c r="G16311" s="95"/>
      <c r="H16311" s="95"/>
    </row>
    <row r="16312" spans="5:8" x14ac:dyDescent="0.2">
      <c r="E16312" s="95"/>
      <c r="F16312" s="95"/>
      <c r="G16312" s="95"/>
      <c r="H16312" s="95"/>
    </row>
    <row r="16313" spans="5:8" x14ac:dyDescent="0.2">
      <c r="E16313" s="95"/>
      <c r="F16313" s="95"/>
      <c r="G16313" s="95"/>
      <c r="H16313" s="95"/>
    </row>
    <row r="16314" spans="5:8" x14ac:dyDescent="0.2">
      <c r="E16314" s="95"/>
      <c r="F16314" s="95"/>
      <c r="G16314" s="95"/>
      <c r="H16314" s="95"/>
    </row>
    <row r="16315" spans="5:8" x14ac:dyDescent="0.2">
      <c r="E16315" s="95"/>
      <c r="F16315" s="95"/>
      <c r="G16315" s="95"/>
      <c r="H16315" s="95"/>
    </row>
    <row r="16316" spans="5:8" x14ac:dyDescent="0.2">
      <c r="E16316" s="95"/>
      <c r="F16316" s="95"/>
      <c r="G16316" s="95"/>
      <c r="H16316" s="95"/>
    </row>
    <row r="16317" spans="5:8" x14ac:dyDescent="0.2">
      <c r="E16317" s="95"/>
      <c r="F16317" s="95"/>
      <c r="G16317" s="95"/>
      <c r="H16317" s="95"/>
    </row>
    <row r="16318" spans="5:8" x14ac:dyDescent="0.2">
      <c r="E16318" s="95"/>
      <c r="F16318" s="95"/>
      <c r="G16318" s="95"/>
      <c r="H16318" s="95"/>
    </row>
    <row r="16319" spans="5:8" x14ac:dyDescent="0.2">
      <c r="E16319" s="95"/>
      <c r="F16319" s="95"/>
      <c r="G16319" s="95"/>
      <c r="H16319" s="95"/>
    </row>
    <row r="16320" spans="5:8" x14ac:dyDescent="0.2">
      <c r="E16320" s="95"/>
      <c r="F16320" s="95"/>
      <c r="G16320" s="95"/>
      <c r="H16320" s="95"/>
    </row>
    <row r="16321" spans="5:8" x14ac:dyDescent="0.2">
      <c r="E16321" s="95"/>
      <c r="F16321" s="95"/>
      <c r="G16321" s="95"/>
      <c r="H16321" s="95"/>
    </row>
    <row r="16322" spans="5:8" x14ac:dyDescent="0.2">
      <c r="E16322" s="95"/>
      <c r="F16322" s="95"/>
      <c r="G16322" s="95"/>
      <c r="H16322" s="95"/>
    </row>
    <row r="16323" spans="5:8" x14ac:dyDescent="0.2">
      <c r="E16323" s="95"/>
      <c r="F16323" s="95"/>
      <c r="G16323" s="95"/>
      <c r="H16323" s="95"/>
    </row>
    <row r="16324" spans="5:8" x14ac:dyDescent="0.2">
      <c r="E16324" s="95"/>
      <c r="F16324" s="95"/>
      <c r="G16324" s="95"/>
      <c r="H16324" s="95"/>
    </row>
    <row r="16325" spans="5:8" x14ac:dyDescent="0.2">
      <c r="E16325" s="95"/>
      <c r="F16325" s="95"/>
      <c r="G16325" s="95"/>
      <c r="H16325" s="95"/>
    </row>
    <row r="16326" spans="5:8" x14ac:dyDescent="0.2">
      <c r="E16326" s="95"/>
      <c r="F16326" s="95"/>
      <c r="G16326" s="95"/>
      <c r="H16326" s="95"/>
    </row>
    <row r="16327" spans="5:8" x14ac:dyDescent="0.2">
      <c r="E16327" s="95"/>
      <c r="F16327" s="95"/>
      <c r="G16327" s="95"/>
      <c r="H16327" s="95"/>
    </row>
    <row r="16328" spans="5:8" x14ac:dyDescent="0.2">
      <c r="E16328" s="95"/>
      <c r="F16328" s="95"/>
      <c r="G16328" s="95"/>
      <c r="H16328" s="95"/>
    </row>
    <row r="16329" spans="5:8" x14ac:dyDescent="0.2">
      <c r="E16329" s="95"/>
      <c r="F16329" s="95"/>
      <c r="G16329" s="95"/>
      <c r="H16329" s="95"/>
    </row>
    <row r="16330" spans="5:8" x14ac:dyDescent="0.2">
      <c r="E16330" s="95"/>
      <c r="F16330" s="95"/>
      <c r="G16330" s="95"/>
      <c r="H16330" s="95"/>
    </row>
    <row r="16331" spans="5:8" x14ac:dyDescent="0.2">
      <c r="E16331" s="95"/>
      <c r="F16331" s="95"/>
      <c r="G16331" s="95"/>
      <c r="H16331" s="95"/>
    </row>
    <row r="16332" spans="5:8" x14ac:dyDescent="0.2">
      <c r="E16332" s="95"/>
      <c r="F16332" s="95"/>
      <c r="G16332" s="95"/>
      <c r="H16332" s="95"/>
    </row>
    <row r="16333" spans="5:8" x14ac:dyDescent="0.2">
      <c r="E16333" s="95"/>
      <c r="F16333" s="95"/>
      <c r="G16333" s="95"/>
      <c r="H16333" s="95"/>
    </row>
    <row r="16334" spans="5:8" x14ac:dyDescent="0.2">
      <c r="E16334" s="95"/>
      <c r="F16334" s="95"/>
      <c r="G16334" s="95"/>
      <c r="H16334" s="95"/>
    </row>
    <row r="16335" spans="5:8" x14ac:dyDescent="0.2">
      <c r="E16335" s="95"/>
      <c r="F16335" s="95"/>
      <c r="G16335" s="95"/>
      <c r="H16335" s="95"/>
    </row>
    <row r="16336" spans="5:8" x14ac:dyDescent="0.2">
      <c r="E16336" s="95"/>
      <c r="F16336" s="95"/>
      <c r="G16336" s="95"/>
      <c r="H16336" s="95"/>
    </row>
    <row r="16337" spans="5:8" x14ac:dyDescent="0.2">
      <c r="E16337" s="95"/>
      <c r="F16337" s="95"/>
      <c r="G16337" s="95"/>
      <c r="H16337" s="95"/>
    </row>
    <row r="16338" spans="5:8" x14ac:dyDescent="0.2">
      <c r="E16338" s="95"/>
      <c r="F16338" s="95"/>
      <c r="G16338" s="95"/>
      <c r="H16338" s="95"/>
    </row>
    <row r="16339" spans="5:8" x14ac:dyDescent="0.2">
      <c r="E16339" s="95"/>
      <c r="F16339" s="95"/>
      <c r="G16339" s="95"/>
      <c r="H16339" s="95"/>
    </row>
    <row r="16340" spans="5:8" x14ac:dyDescent="0.2">
      <c r="E16340" s="95"/>
      <c r="F16340" s="95"/>
      <c r="G16340" s="95"/>
      <c r="H16340" s="95"/>
    </row>
    <row r="16341" spans="5:8" x14ac:dyDescent="0.2">
      <c r="E16341" s="95"/>
      <c r="F16341" s="95"/>
      <c r="G16341" s="95"/>
      <c r="H16341" s="95"/>
    </row>
    <row r="16342" spans="5:8" x14ac:dyDescent="0.2">
      <c r="E16342" s="95"/>
      <c r="F16342" s="95"/>
      <c r="G16342" s="95"/>
      <c r="H16342" s="95"/>
    </row>
    <row r="16343" spans="5:8" x14ac:dyDescent="0.2">
      <c r="E16343" s="95"/>
      <c r="F16343" s="95"/>
      <c r="G16343" s="95"/>
      <c r="H16343" s="95"/>
    </row>
    <row r="16344" spans="5:8" x14ac:dyDescent="0.2">
      <c r="E16344" s="95"/>
      <c r="F16344" s="95"/>
      <c r="G16344" s="95"/>
      <c r="H16344" s="95"/>
    </row>
    <row r="16345" spans="5:8" x14ac:dyDescent="0.2">
      <c r="E16345" s="95"/>
      <c r="F16345" s="95"/>
      <c r="G16345" s="95"/>
      <c r="H16345" s="95"/>
    </row>
    <row r="16346" spans="5:8" x14ac:dyDescent="0.2">
      <c r="E16346" s="95"/>
      <c r="F16346" s="95"/>
      <c r="G16346" s="95"/>
      <c r="H16346" s="95"/>
    </row>
    <row r="16347" spans="5:8" x14ac:dyDescent="0.2">
      <c r="E16347" s="95"/>
      <c r="F16347" s="95"/>
      <c r="G16347" s="95"/>
      <c r="H16347" s="95"/>
    </row>
    <row r="16348" spans="5:8" x14ac:dyDescent="0.2">
      <c r="E16348" s="95"/>
      <c r="F16348" s="95"/>
      <c r="G16348" s="95"/>
      <c r="H16348" s="95"/>
    </row>
    <row r="16349" spans="5:8" x14ac:dyDescent="0.2">
      <c r="E16349" s="95"/>
      <c r="F16349" s="95"/>
      <c r="G16349" s="95"/>
      <c r="H16349" s="95"/>
    </row>
    <row r="16350" spans="5:8" x14ac:dyDescent="0.2">
      <c r="E16350" s="95"/>
      <c r="F16350" s="95"/>
      <c r="G16350" s="95"/>
      <c r="H16350" s="95"/>
    </row>
    <row r="16351" spans="5:8" x14ac:dyDescent="0.2">
      <c r="E16351" s="95"/>
      <c r="F16351" s="95"/>
      <c r="G16351" s="95"/>
      <c r="H16351" s="95"/>
    </row>
    <row r="16352" spans="5:8" x14ac:dyDescent="0.2">
      <c r="E16352" s="95"/>
      <c r="F16352" s="95"/>
      <c r="G16352" s="95"/>
      <c r="H16352" s="95"/>
    </row>
    <row r="16353" spans="5:8" x14ac:dyDescent="0.2">
      <c r="E16353" s="95"/>
      <c r="F16353" s="95"/>
      <c r="G16353" s="95"/>
      <c r="H16353" s="95"/>
    </row>
    <row r="16354" spans="5:8" x14ac:dyDescent="0.2">
      <c r="E16354" s="95"/>
      <c r="F16354" s="95"/>
      <c r="G16354" s="95"/>
      <c r="H16354" s="95"/>
    </row>
    <row r="16355" spans="5:8" x14ac:dyDescent="0.2">
      <c r="E16355" s="95"/>
      <c r="F16355" s="95"/>
      <c r="G16355" s="95"/>
      <c r="H16355" s="95"/>
    </row>
    <row r="16356" spans="5:8" x14ac:dyDescent="0.2">
      <c r="E16356" s="95"/>
      <c r="F16356" s="95"/>
      <c r="G16356" s="95"/>
      <c r="H16356" s="95"/>
    </row>
    <row r="16357" spans="5:8" x14ac:dyDescent="0.2">
      <c r="E16357" s="95"/>
      <c r="F16357" s="95"/>
      <c r="G16357" s="95"/>
      <c r="H16357" s="95"/>
    </row>
    <row r="16358" spans="5:8" x14ac:dyDescent="0.2">
      <c r="E16358" s="95"/>
      <c r="F16358" s="95"/>
      <c r="G16358" s="95"/>
      <c r="H16358" s="95"/>
    </row>
    <row r="16359" spans="5:8" x14ac:dyDescent="0.2">
      <c r="E16359" s="95"/>
      <c r="F16359" s="95"/>
      <c r="G16359" s="95"/>
      <c r="H16359" s="95"/>
    </row>
    <row r="16360" spans="5:8" x14ac:dyDescent="0.2">
      <c r="E16360" s="95"/>
      <c r="F16360" s="95"/>
      <c r="G16360" s="95"/>
      <c r="H16360" s="95"/>
    </row>
    <row r="16361" spans="5:8" x14ac:dyDescent="0.2">
      <c r="E16361" s="95"/>
      <c r="F16361" s="95"/>
      <c r="G16361" s="95"/>
      <c r="H16361" s="95"/>
    </row>
    <row r="16362" spans="5:8" x14ac:dyDescent="0.2">
      <c r="E16362" s="95"/>
      <c r="F16362" s="95"/>
      <c r="G16362" s="95"/>
      <c r="H16362" s="95"/>
    </row>
    <row r="16363" spans="5:8" x14ac:dyDescent="0.2">
      <c r="E16363" s="95"/>
      <c r="F16363" s="95"/>
      <c r="G16363" s="95"/>
      <c r="H16363" s="95"/>
    </row>
    <row r="16364" spans="5:8" x14ac:dyDescent="0.2">
      <c r="E16364" s="95"/>
      <c r="F16364" s="95"/>
      <c r="G16364" s="95"/>
      <c r="H16364" s="95"/>
    </row>
    <row r="16365" spans="5:8" x14ac:dyDescent="0.2">
      <c r="E16365" s="95"/>
      <c r="F16365" s="95"/>
      <c r="G16365" s="95"/>
      <c r="H16365" s="95"/>
    </row>
    <row r="16366" spans="5:8" x14ac:dyDescent="0.2">
      <c r="E16366" s="95"/>
      <c r="F16366" s="95"/>
      <c r="G16366" s="95"/>
      <c r="H16366" s="95"/>
    </row>
    <row r="16367" spans="5:8" x14ac:dyDescent="0.2">
      <c r="E16367" s="95"/>
      <c r="F16367" s="95"/>
      <c r="G16367" s="95"/>
      <c r="H16367" s="95"/>
    </row>
    <row r="16368" spans="5:8" x14ac:dyDescent="0.2">
      <c r="E16368" s="95"/>
      <c r="F16368" s="95"/>
      <c r="G16368" s="95"/>
      <c r="H16368" s="95"/>
    </row>
    <row r="16369" spans="5:8" x14ac:dyDescent="0.2">
      <c r="E16369" s="95"/>
      <c r="F16369" s="95"/>
      <c r="G16369" s="95"/>
      <c r="H16369" s="95"/>
    </row>
    <row r="16370" spans="5:8" x14ac:dyDescent="0.2">
      <c r="E16370" s="95"/>
      <c r="F16370" s="95"/>
      <c r="G16370" s="95"/>
      <c r="H16370" s="95"/>
    </row>
    <row r="16371" spans="5:8" x14ac:dyDescent="0.2">
      <c r="E16371" s="95"/>
      <c r="F16371" s="95"/>
      <c r="G16371" s="95"/>
      <c r="H16371" s="95"/>
    </row>
    <row r="16372" spans="5:8" x14ac:dyDescent="0.2">
      <c r="E16372" s="95"/>
      <c r="F16372" s="95"/>
      <c r="G16372" s="95"/>
      <c r="H16372" s="95"/>
    </row>
    <row r="16373" spans="5:8" x14ac:dyDescent="0.2">
      <c r="E16373" s="95"/>
      <c r="F16373" s="95"/>
      <c r="G16373" s="95"/>
      <c r="H16373" s="95"/>
    </row>
    <row r="16374" spans="5:8" x14ac:dyDescent="0.2">
      <c r="E16374" s="95"/>
      <c r="F16374" s="95"/>
      <c r="G16374" s="95"/>
      <c r="H16374" s="95"/>
    </row>
    <row r="16375" spans="5:8" x14ac:dyDescent="0.2">
      <c r="E16375" s="95"/>
      <c r="F16375" s="95"/>
      <c r="G16375" s="95"/>
      <c r="H16375" s="95"/>
    </row>
    <row r="16376" spans="5:8" x14ac:dyDescent="0.2">
      <c r="E16376" s="95"/>
      <c r="F16376" s="95"/>
      <c r="G16376" s="95"/>
      <c r="H16376" s="95"/>
    </row>
    <row r="16377" spans="5:8" x14ac:dyDescent="0.2">
      <c r="E16377" s="95"/>
      <c r="F16377" s="95"/>
      <c r="G16377" s="95"/>
      <c r="H16377" s="95"/>
    </row>
    <row r="16378" spans="5:8" x14ac:dyDescent="0.2">
      <c r="E16378" s="95"/>
      <c r="F16378" s="95"/>
      <c r="G16378" s="95"/>
      <c r="H16378" s="95"/>
    </row>
    <row r="16379" spans="5:8" x14ac:dyDescent="0.2">
      <c r="E16379" s="95"/>
      <c r="F16379" s="95"/>
      <c r="G16379" s="95"/>
      <c r="H16379" s="95"/>
    </row>
    <row r="16380" spans="5:8" x14ac:dyDescent="0.2">
      <c r="E16380" s="95"/>
      <c r="F16380" s="95"/>
      <c r="G16380" s="95"/>
      <c r="H16380" s="95"/>
    </row>
    <row r="16381" spans="5:8" x14ac:dyDescent="0.2">
      <c r="E16381" s="95"/>
      <c r="F16381" s="95"/>
      <c r="G16381" s="95"/>
      <c r="H16381" s="95"/>
    </row>
    <row r="16382" spans="5:8" x14ac:dyDescent="0.2">
      <c r="E16382" s="95"/>
      <c r="F16382" s="95"/>
      <c r="G16382" s="95"/>
      <c r="H16382" s="95"/>
    </row>
    <row r="16383" spans="5:8" x14ac:dyDescent="0.2">
      <c r="E16383" s="95"/>
      <c r="F16383" s="95"/>
      <c r="G16383" s="95"/>
      <c r="H16383" s="95"/>
    </row>
    <row r="16384" spans="5:8" x14ac:dyDescent="0.2">
      <c r="E16384" s="95"/>
      <c r="F16384" s="95"/>
      <c r="G16384" s="95"/>
      <c r="H16384" s="95"/>
    </row>
    <row r="16385" spans="5:8" x14ac:dyDescent="0.2">
      <c r="E16385" s="95"/>
      <c r="F16385" s="95"/>
      <c r="G16385" s="95"/>
      <c r="H16385" s="95"/>
    </row>
    <row r="16386" spans="5:8" x14ac:dyDescent="0.2">
      <c r="E16386" s="95"/>
      <c r="F16386" s="95"/>
      <c r="G16386" s="95"/>
      <c r="H16386" s="95"/>
    </row>
    <row r="16387" spans="5:8" x14ac:dyDescent="0.2">
      <c r="E16387" s="95"/>
      <c r="F16387" s="95"/>
      <c r="G16387" s="95"/>
      <c r="H16387" s="95"/>
    </row>
    <row r="16388" spans="5:8" x14ac:dyDescent="0.2">
      <c r="E16388" s="95"/>
      <c r="F16388" s="95"/>
      <c r="G16388" s="95"/>
      <c r="H16388" s="95"/>
    </row>
    <row r="16389" spans="5:8" x14ac:dyDescent="0.2">
      <c r="E16389" s="95"/>
      <c r="F16389" s="95"/>
      <c r="G16389" s="95"/>
      <c r="H16389" s="95"/>
    </row>
    <row r="16390" spans="5:8" x14ac:dyDescent="0.2">
      <c r="E16390" s="95"/>
      <c r="F16390" s="95"/>
      <c r="G16390" s="95"/>
      <c r="H16390" s="95"/>
    </row>
    <row r="16391" spans="5:8" x14ac:dyDescent="0.2">
      <c r="E16391" s="95"/>
      <c r="F16391" s="95"/>
      <c r="G16391" s="95"/>
      <c r="H16391" s="95"/>
    </row>
    <row r="16392" spans="5:8" x14ac:dyDescent="0.2">
      <c r="E16392" s="95"/>
      <c r="F16392" s="95"/>
      <c r="G16392" s="95"/>
      <c r="H16392" s="95"/>
    </row>
    <row r="16393" spans="5:8" x14ac:dyDescent="0.2">
      <c r="E16393" s="95"/>
      <c r="F16393" s="95"/>
      <c r="G16393" s="95"/>
      <c r="H16393" s="95"/>
    </row>
    <row r="16394" spans="5:8" x14ac:dyDescent="0.2">
      <c r="E16394" s="95"/>
      <c r="F16394" s="95"/>
      <c r="G16394" s="95"/>
      <c r="H16394" s="95"/>
    </row>
    <row r="16395" spans="5:8" x14ac:dyDescent="0.2">
      <c r="E16395" s="95"/>
      <c r="F16395" s="95"/>
      <c r="G16395" s="95"/>
      <c r="H16395" s="95"/>
    </row>
    <row r="16396" spans="5:8" x14ac:dyDescent="0.2">
      <c r="E16396" s="95"/>
      <c r="F16396" s="95"/>
      <c r="G16396" s="95"/>
      <c r="H16396" s="95"/>
    </row>
    <row r="16397" spans="5:8" x14ac:dyDescent="0.2">
      <c r="E16397" s="95"/>
      <c r="F16397" s="95"/>
      <c r="G16397" s="95"/>
      <c r="H16397" s="95"/>
    </row>
    <row r="16398" spans="5:8" x14ac:dyDescent="0.2">
      <c r="E16398" s="95"/>
      <c r="F16398" s="95"/>
      <c r="G16398" s="95"/>
      <c r="H16398" s="95"/>
    </row>
    <row r="16399" spans="5:8" x14ac:dyDescent="0.2">
      <c r="E16399" s="95"/>
      <c r="F16399" s="95"/>
      <c r="G16399" s="95"/>
      <c r="H16399" s="95"/>
    </row>
    <row r="16400" spans="5:8" x14ac:dyDescent="0.2">
      <c r="E16400" s="95"/>
      <c r="F16400" s="95"/>
      <c r="G16400" s="95"/>
      <c r="H16400" s="95"/>
    </row>
    <row r="16401" spans="5:8" x14ac:dyDescent="0.2">
      <c r="E16401" s="95"/>
      <c r="F16401" s="95"/>
      <c r="G16401" s="95"/>
      <c r="H16401" s="95"/>
    </row>
    <row r="16402" spans="5:8" x14ac:dyDescent="0.2">
      <c r="E16402" s="95"/>
      <c r="F16402" s="95"/>
      <c r="G16402" s="95"/>
      <c r="H16402" s="95"/>
    </row>
    <row r="16403" spans="5:8" x14ac:dyDescent="0.2">
      <c r="E16403" s="95"/>
      <c r="F16403" s="95"/>
      <c r="G16403" s="95"/>
      <c r="H16403" s="95"/>
    </row>
    <row r="16404" spans="5:8" x14ac:dyDescent="0.2">
      <c r="E16404" s="95"/>
      <c r="F16404" s="95"/>
      <c r="G16404" s="95"/>
      <c r="H16404" s="95"/>
    </row>
    <row r="16405" spans="5:8" x14ac:dyDescent="0.2">
      <c r="E16405" s="95"/>
      <c r="F16405" s="95"/>
      <c r="G16405" s="95"/>
      <c r="H16405" s="95"/>
    </row>
    <row r="16406" spans="5:8" x14ac:dyDescent="0.2">
      <c r="E16406" s="95"/>
      <c r="F16406" s="95"/>
      <c r="G16406" s="95"/>
      <c r="H16406" s="95"/>
    </row>
    <row r="16407" spans="5:8" x14ac:dyDescent="0.2">
      <c r="E16407" s="95"/>
      <c r="F16407" s="95"/>
      <c r="G16407" s="95"/>
      <c r="H16407" s="95"/>
    </row>
    <row r="16408" spans="5:8" x14ac:dyDescent="0.2">
      <c r="E16408" s="95"/>
      <c r="F16408" s="95"/>
      <c r="G16408" s="95"/>
      <c r="H16408" s="95"/>
    </row>
    <row r="16409" spans="5:8" x14ac:dyDescent="0.2">
      <c r="E16409" s="95"/>
      <c r="F16409" s="95"/>
      <c r="G16409" s="95"/>
      <c r="H16409" s="95"/>
    </row>
    <row r="16410" spans="5:8" x14ac:dyDescent="0.2">
      <c r="E16410" s="95"/>
      <c r="F16410" s="95"/>
      <c r="G16410" s="95"/>
      <c r="H16410" s="95"/>
    </row>
    <row r="16411" spans="5:8" x14ac:dyDescent="0.2">
      <c r="E16411" s="95"/>
      <c r="F16411" s="95"/>
      <c r="G16411" s="95"/>
      <c r="H16411" s="95"/>
    </row>
    <row r="16412" spans="5:8" x14ac:dyDescent="0.2">
      <c r="E16412" s="95"/>
      <c r="F16412" s="95"/>
      <c r="G16412" s="95"/>
      <c r="H16412" s="95"/>
    </row>
    <row r="16413" spans="5:8" x14ac:dyDescent="0.2">
      <c r="E16413" s="95"/>
      <c r="F16413" s="95"/>
      <c r="G16413" s="95"/>
      <c r="H16413" s="95"/>
    </row>
    <row r="16414" spans="5:8" x14ac:dyDescent="0.2">
      <c r="E16414" s="95"/>
      <c r="F16414" s="95"/>
      <c r="G16414" s="95"/>
      <c r="H16414" s="95"/>
    </row>
    <row r="16415" spans="5:8" x14ac:dyDescent="0.2">
      <c r="E16415" s="95"/>
      <c r="F16415" s="95"/>
      <c r="G16415" s="95"/>
      <c r="H16415" s="95"/>
    </row>
    <row r="16416" spans="5:8" x14ac:dyDescent="0.2">
      <c r="E16416" s="95"/>
      <c r="F16416" s="95"/>
      <c r="G16416" s="95"/>
      <c r="H16416" s="95"/>
    </row>
    <row r="16417" spans="5:8" x14ac:dyDescent="0.2">
      <c r="E16417" s="95"/>
      <c r="F16417" s="95"/>
      <c r="G16417" s="95"/>
      <c r="H16417" s="95"/>
    </row>
    <row r="16418" spans="5:8" x14ac:dyDescent="0.2">
      <c r="E16418" s="95"/>
      <c r="F16418" s="95"/>
      <c r="G16418" s="95"/>
      <c r="H16418" s="95"/>
    </row>
    <row r="16419" spans="5:8" x14ac:dyDescent="0.2">
      <c r="E16419" s="95"/>
      <c r="F16419" s="95"/>
      <c r="G16419" s="95"/>
      <c r="H16419" s="95"/>
    </row>
    <row r="16420" spans="5:8" x14ac:dyDescent="0.2">
      <c r="E16420" s="95"/>
      <c r="F16420" s="95"/>
      <c r="G16420" s="95"/>
      <c r="H16420" s="95"/>
    </row>
    <row r="16421" spans="5:8" x14ac:dyDescent="0.2">
      <c r="E16421" s="95"/>
      <c r="F16421" s="95"/>
      <c r="G16421" s="95"/>
      <c r="H16421" s="95"/>
    </row>
    <row r="16422" spans="5:8" x14ac:dyDescent="0.2">
      <c r="E16422" s="95"/>
      <c r="F16422" s="95"/>
      <c r="G16422" s="95"/>
      <c r="H16422" s="95"/>
    </row>
    <row r="16423" spans="5:8" x14ac:dyDescent="0.2">
      <c r="E16423" s="95"/>
      <c r="F16423" s="95"/>
      <c r="G16423" s="95"/>
      <c r="H16423" s="95"/>
    </row>
    <row r="16424" spans="5:8" x14ac:dyDescent="0.2">
      <c r="E16424" s="95"/>
      <c r="F16424" s="95"/>
      <c r="G16424" s="95"/>
      <c r="H16424" s="95"/>
    </row>
    <row r="16425" spans="5:8" x14ac:dyDescent="0.2">
      <c r="E16425" s="95"/>
      <c r="F16425" s="95"/>
      <c r="G16425" s="95"/>
      <c r="H16425" s="95"/>
    </row>
    <row r="16426" spans="5:8" x14ac:dyDescent="0.2">
      <c r="E16426" s="95"/>
      <c r="F16426" s="95"/>
      <c r="G16426" s="95"/>
      <c r="H16426" s="95"/>
    </row>
    <row r="16427" spans="5:8" x14ac:dyDescent="0.2">
      <c r="E16427" s="95"/>
      <c r="F16427" s="95"/>
      <c r="G16427" s="95"/>
      <c r="H16427" s="95"/>
    </row>
    <row r="16428" spans="5:8" x14ac:dyDescent="0.2">
      <c r="E16428" s="95"/>
      <c r="F16428" s="95"/>
      <c r="G16428" s="95"/>
      <c r="H16428" s="95"/>
    </row>
    <row r="16429" spans="5:8" x14ac:dyDescent="0.2">
      <c r="E16429" s="95"/>
      <c r="F16429" s="95"/>
      <c r="G16429" s="95"/>
      <c r="H16429" s="95"/>
    </row>
    <row r="16430" spans="5:8" x14ac:dyDescent="0.2">
      <c r="E16430" s="95"/>
      <c r="F16430" s="95"/>
      <c r="G16430" s="95"/>
      <c r="H16430" s="95"/>
    </row>
    <row r="16431" spans="5:8" x14ac:dyDescent="0.2">
      <c r="E16431" s="95"/>
      <c r="F16431" s="95"/>
      <c r="G16431" s="95"/>
      <c r="H16431" s="95"/>
    </row>
    <row r="16432" spans="5:8" x14ac:dyDescent="0.2">
      <c r="E16432" s="95"/>
      <c r="F16432" s="95"/>
      <c r="G16432" s="95"/>
      <c r="H16432" s="95"/>
    </row>
    <row r="16433" spans="5:8" x14ac:dyDescent="0.2">
      <c r="E16433" s="95"/>
      <c r="F16433" s="95"/>
      <c r="G16433" s="95"/>
      <c r="H16433" s="95"/>
    </row>
    <row r="16434" spans="5:8" x14ac:dyDescent="0.2">
      <c r="E16434" s="95"/>
      <c r="F16434" s="95"/>
      <c r="G16434" s="95"/>
      <c r="H16434" s="95"/>
    </row>
    <row r="16435" spans="5:8" x14ac:dyDescent="0.2">
      <c r="E16435" s="95"/>
      <c r="F16435" s="95"/>
      <c r="G16435" s="95"/>
      <c r="H16435" s="95"/>
    </row>
    <row r="16436" spans="5:8" x14ac:dyDescent="0.2">
      <c r="E16436" s="95"/>
      <c r="F16436" s="95"/>
      <c r="G16436" s="95"/>
      <c r="H16436" s="95"/>
    </row>
    <row r="16437" spans="5:8" x14ac:dyDescent="0.2">
      <c r="E16437" s="95"/>
      <c r="F16437" s="95"/>
      <c r="G16437" s="95"/>
      <c r="H16437" s="95"/>
    </row>
    <row r="16438" spans="5:8" x14ac:dyDescent="0.2">
      <c r="E16438" s="95"/>
      <c r="F16438" s="95"/>
      <c r="G16438" s="95"/>
      <c r="H16438" s="95"/>
    </row>
    <row r="16439" spans="5:8" x14ac:dyDescent="0.2">
      <c r="E16439" s="95"/>
      <c r="F16439" s="95"/>
      <c r="G16439" s="95"/>
      <c r="H16439" s="95"/>
    </row>
    <row r="16440" spans="5:8" x14ac:dyDescent="0.2">
      <c r="E16440" s="95"/>
      <c r="F16440" s="95"/>
      <c r="G16440" s="95"/>
      <c r="H16440" s="95"/>
    </row>
    <row r="16441" spans="5:8" x14ac:dyDescent="0.2">
      <c r="E16441" s="95"/>
      <c r="F16441" s="95"/>
      <c r="G16441" s="95"/>
      <c r="H16441" s="95"/>
    </row>
    <row r="16442" spans="5:8" x14ac:dyDescent="0.2">
      <c r="E16442" s="95"/>
      <c r="F16442" s="95"/>
      <c r="G16442" s="95"/>
      <c r="H16442" s="95"/>
    </row>
    <row r="16443" spans="5:8" x14ac:dyDescent="0.2">
      <c r="E16443" s="95"/>
      <c r="F16443" s="95"/>
      <c r="G16443" s="95"/>
      <c r="H16443" s="95"/>
    </row>
    <row r="16444" spans="5:8" x14ac:dyDescent="0.2">
      <c r="E16444" s="95"/>
      <c r="F16444" s="95"/>
      <c r="G16444" s="95"/>
      <c r="H16444" s="95"/>
    </row>
    <row r="16445" spans="5:8" x14ac:dyDescent="0.2">
      <c r="E16445" s="95"/>
      <c r="F16445" s="95"/>
      <c r="G16445" s="95"/>
      <c r="H16445" s="95"/>
    </row>
    <row r="16446" spans="5:8" x14ac:dyDescent="0.2">
      <c r="E16446" s="95"/>
      <c r="F16446" s="95"/>
      <c r="G16446" s="95"/>
      <c r="H16446" s="95"/>
    </row>
    <row r="16447" spans="5:8" x14ac:dyDescent="0.2">
      <c r="E16447" s="95"/>
      <c r="F16447" s="95"/>
      <c r="G16447" s="95"/>
      <c r="H16447" s="95"/>
    </row>
    <row r="16448" spans="5:8" x14ac:dyDescent="0.2">
      <c r="E16448" s="95"/>
      <c r="F16448" s="95"/>
      <c r="G16448" s="95"/>
      <c r="H16448" s="95"/>
    </row>
    <row r="16449" spans="5:8" x14ac:dyDescent="0.2">
      <c r="E16449" s="95"/>
      <c r="F16449" s="95"/>
      <c r="G16449" s="95"/>
      <c r="H16449" s="95"/>
    </row>
    <row r="16450" spans="5:8" x14ac:dyDescent="0.2">
      <c r="E16450" s="95"/>
      <c r="F16450" s="95"/>
      <c r="G16450" s="95"/>
      <c r="H16450" s="95"/>
    </row>
    <row r="16451" spans="5:8" x14ac:dyDescent="0.2">
      <c r="E16451" s="95"/>
      <c r="F16451" s="95"/>
      <c r="G16451" s="95"/>
      <c r="H16451" s="95"/>
    </row>
    <row r="16452" spans="5:8" x14ac:dyDescent="0.2">
      <c r="E16452" s="95"/>
      <c r="F16452" s="95"/>
      <c r="G16452" s="95"/>
      <c r="H16452" s="95"/>
    </row>
    <row r="16453" spans="5:8" x14ac:dyDescent="0.2">
      <c r="E16453" s="95"/>
      <c r="F16453" s="95"/>
      <c r="G16453" s="95"/>
      <c r="H16453" s="95"/>
    </row>
    <row r="16454" spans="5:8" x14ac:dyDescent="0.2">
      <c r="E16454" s="95"/>
      <c r="F16454" s="95"/>
      <c r="G16454" s="95"/>
      <c r="H16454" s="95"/>
    </row>
    <row r="16455" spans="5:8" x14ac:dyDescent="0.2">
      <c r="E16455" s="95"/>
      <c r="F16455" s="95"/>
      <c r="G16455" s="95"/>
      <c r="H16455" s="95"/>
    </row>
    <row r="16456" spans="5:8" x14ac:dyDescent="0.2">
      <c r="E16456" s="95"/>
      <c r="F16456" s="95"/>
      <c r="G16456" s="95"/>
      <c r="H16456" s="95"/>
    </row>
    <row r="16457" spans="5:8" x14ac:dyDescent="0.2">
      <c r="E16457" s="95"/>
      <c r="F16457" s="95"/>
      <c r="G16457" s="95"/>
      <c r="H16457" s="95"/>
    </row>
    <row r="16458" spans="5:8" x14ac:dyDescent="0.2">
      <c r="E16458" s="95"/>
      <c r="F16458" s="95"/>
      <c r="G16458" s="95"/>
      <c r="H16458" s="95"/>
    </row>
    <row r="16459" spans="5:8" x14ac:dyDescent="0.2">
      <c r="E16459" s="95"/>
      <c r="F16459" s="95"/>
      <c r="G16459" s="95"/>
      <c r="H16459" s="95"/>
    </row>
    <row r="16460" spans="5:8" x14ac:dyDescent="0.2">
      <c r="E16460" s="95"/>
      <c r="F16460" s="95"/>
      <c r="G16460" s="95"/>
      <c r="H16460" s="95"/>
    </row>
    <row r="16461" spans="5:8" x14ac:dyDescent="0.2">
      <c r="E16461" s="95"/>
      <c r="F16461" s="95"/>
      <c r="G16461" s="95"/>
      <c r="H16461" s="95"/>
    </row>
    <row r="16462" spans="5:8" x14ac:dyDescent="0.2">
      <c r="E16462" s="95"/>
      <c r="F16462" s="95"/>
      <c r="G16462" s="95"/>
      <c r="H16462" s="95"/>
    </row>
    <row r="16463" spans="5:8" x14ac:dyDescent="0.2">
      <c r="E16463" s="95"/>
      <c r="F16463" s="95"/>
      <c r="G16463" s="95"/>
      <c r="H16463" s="95"/>
    </row>
    <row r="16464" spans="5:8" x14ac:dyDescent="0.2">
      <c r="E16464" s="95"/>
      <c r="F16464" s="95"/>
      <c r="G16464" s="95"/>
      <c r="H16464" s="95"/>
    </row>
    <row r="16465" spans="5:8" x14ac:dyDescent="0.2">
      <c r="E16465" s="95"/>
      <c r="F16465" s="95"/>
      <c r="G16465" s="95"/>
      <c r="H16465" s="95"/>
    </row>
    <row r="16466" spans="5:8" x14ac:dyDescent="0.2">
      <c r="E16466" s="95"/>
      <c r="F16466" s="95"/>
      <c r="G16466" s="95"/>
      <c r="H16466" s="95"/>
    </row>
    <row r="16467" spans="5:8" x14ac:dyDescent="0.2">
      <c r="E16467" s="95"/>
      <c r="F16467" s="95"/>
      <c r="G16467" s="95"/>
      <c r="H16467" s="95"/>
    </row>
    <row r="16468" spans="5:8" x14ac:dyDescent="0.2">
      <c r="E16468" s="95"/>
      <c r="F16468" s="95"/>
      <c r="G16468" s="95"/>
      <c r="H16468" s="95"/>
    </row>
    <row r="16469" spans="5:8" x14ac:dyDescent="0.2">
      <c r="E16469" s="95"/>
      <c r="F16469" s="95"/>
      <c r="G16469" s="95"/>
      <c r="H16469" s="95"/>
    </row>
    <row r="16470" spans="5:8" x14ac:dyDescent="0.2">
      <c r="E16470" s="95"/>
      <c r="F16470" s="95"/>
      <c r="G16470" s="95"/>
      <c r="H16470" s="95"/>
    </row>
    <row r="16471" spans="5:8" x14ac:dyDescent="0.2">
      <c r="E16471" s="95"/>
      <c r="F16471" s="95"/>
      <c r="G16471" s="95"/>
      <c r="H16471" s="95"/>
    </row>
    <row r="16472" spans="5:8" x14ac:dyDescent="0.2">
      <c r="E16472" s="95"/>
      <c r="F16472" s="95"/>
      <c r="G16472" s="95"/>
      <c r="H16472" s="95"/>
    </row>
    <row r="16473" spans="5:8" x14ac:dyDescent="0.2">
      <c r="E16473" s="95"/>
      <c r="F16473" s="95"/>
      <c r="G16473" s="95"/>
      <c r="H16473" s="95"/>
    </row>
    <row r="16474" spans="5:8" x14ac:dyDescent="0.2">
      <c r="E16474" s="95"/>
      <c r="F16474" s="95"/>
      <c r="G16474" s="95"/>
      <c r="H16474" s="95"/>
    </row>
    <row r="16475" spans="5:8" x14ac:dyDescent="0.2">
      <c r="E16475" s="95"/>
      <c r="F16475" s="95"/>
      <c r="G16475" s="95"/>
      <c r="H16475" s="95"/>
    </row>
    <row r="16476" spans="5:8" x14ac:dyDescent="0.2">
      <c r="E16476" s="95"/>
      <c r="F16476" s="95"/>
      <c r="G16476" s="95"/>
      <c r="H16476" s="95"/>
    </row>
    <row r="16477" spans="5:8" x14ac:dyDescent="0.2">
      <c r="E16477" s="95"/>
      <c r="F16477" s="95"/>
      <c r="G16477" s="95"/>
      <c r="H16477" s="95"/>
    </row>
    <row r="16478" spans="5:8" x14ac:dyDescent="0.2">
      <c r="E16478" s="95"/>
      <c r="F16478" s="95"/>
      <c r="G16478" s="95"/>
      <c r="H16478" s="95"/>
    </row>
    <row r="16479" spans="5:8" x14ac:dyDescent="0.2">
      <c r="E16479" s="95"/>
      <c r="F16479" s="95"/>
      <c r="G16479" s="95"/>
      <c r="H16479" s="95"/>
    </row>
    <row r="16480" spans="5:8" x14ac:dyDescent="0.2">
      <c r="E16480" s="95"/>
      <c r="F16480" s="95"/>
      <c r="G16480" s="95"/>
      <c r="H16480" s="95"/>
    </row>
    <row r="16481" spans="5:8" x14ac:dyDescent="0.2">
      <c r="E16481" s="95"/>
      <c r="F16481" s="95"/>
      <c r="G16481" s="95"/>
      <c r="H16481" s="95"/>
    </row>
    <row r="16482" spans="5:8" x14ac:dyDescent="0.2">
      <c r="E16482" s="95"/>
      <c r="F16482" s="95"/>
      <c r="G16482" s="95"/>
      <c r="H16482" s="95"/>
    </row>
    <row r="16483" spans="5:8" x14ac:dyDescent="0.2">
      <c r="E16483" s="95"/>
      <c r="F16483" s="95"/>
      <c r="G16483" s="95"/>
      <c r="H16483" s="95"/>
    </row>
    <row r="16484" spans="5:8" x14ac:dyDescent="0.2">
      <c r="E16484" s="95"/>
      <c r="F16484" s="95"/>
      <c r="G16484" s="95"/>
      <c r="H16484" s="95"/>
    </row>
    <row r="16485" spans="5:8" x14ac:dyDescent="0.2">
      <c r="E16485" s="95"/>
      <c r="F16485" s="95"/>
      <c r="G16485" s="95"/>
      <c r="H16485" s="95"/>
    </row>
    <row r="16486" spans="5:8" x14ac:dyDescent="0.2">
      <c r="E16486" s="95"/>
      <c r="F16486" s="95"/>
      <c r="G16486" s="95"/>
      <c r="H16486" s="95"/>
    </row>
    <row r="16487" spans="5:8" x14ac:dyDescent="0.2">
      <c r="E16487" s="95"/>
      <c r="F16487" s="95"/>
      <c r="G16487" s="95"/>
      <c r="H16487" s="95"/>
    </row>
    <row r="16488" spans="5:8" x14ac:dyDescent="0.2">
      <c r="E16488" s="95"/>
      <c r="F16488" s="95"/>
      <c r="G16488" s="95"/>
      <c r="H16488" s="95"/>
    </row>
    <row r="16489" spans="5:8" x14ac:dyDescent="0.2">
      <c r="E16489" s="95"/>
      <c r="F16489" s="95"/>
      <c r="G16489" s="95"/>
      <c r="H16489" s="95"/>
    </row>
    <row r="16490" spans="5:8" x14ac:dyDescent="0.2">
      <c r="E16490" s="95"/>
      <c r="F16490" s="95"/>
      <c r="G16490" s="95"/>
      <c r="H16490" s="95"/>
    </row>
    <row r="16491" spans="5:8" x14ac:dyDescent="0.2">
      <c r="E16491" s="95"/>
      <c r="F16491" s="95"/>
      <c r="G16491" s="95"/>
      <c r="H16491" s="95"/>
    </row>
    <row r="16492" spans="5:8" x14ac:dyDescent="0.2">
      <c r="E16492" s="95"/>
      <c r="F16492" s="95"/>
      <c r="G16492" s="95"/>
      <c r="H16492" s="95"/>
    </row>
    <row r="16493" spans="5:8" x14ac:dyDescent="0.2">
      <c r="E16493" s="95"/>
      <c r="F16493" s="95"/>
      <c r="G16493" s="95"/>
      <c r="H16493" s="95"/>
    </row>
    <row r="16494" spans="5:8" x14ac:dyDescent="0.2">
      <c r="E16494" s="95"/>
      <c r="F16494" s="95"/>
      <c r="G16494" s="95"/>
      <c r="H16494" s="95"/>
    </row>
    <row r="16495" spans="5:8" x14ac:dyDescent="0.2">
      <c r="E16495" s="95"/>
      <c r="F16495" s="95"/>
      <c r="G16495" s="95"/>
      <c r="H16495" s="95"/>
    </row>
    <row r="16496" spans="5:8" x14ac:dyDescent="0.2">
      <c r="E16496" s="95"/>
      <c r="F16496" s="95"/>
      <c r="G16496" s="95"/>
      <c r="H16496" s="95"/>
    </row>
    <row r="16497" spans="5:8" x14ac:dyDescent="0.2">
      <c r="E16497" s="95"/>
      <c r="F16497" s="95"/>
      <c r="G16497" s="95"/>
      <c r="H16497" s="95"/>
    </row>
    <row r="16498" spans="5:8" x14ac:dyDescent="0.2">
      <c r="E16498" s="95"/>
      <c r="F16498" s="95"/>
      <c r="G16498" s="95"/>
      <c r="H16498" s="95"/>
    </row>
    <row r="16499" spans="5:8" x14ac:dyDescent="0.2">
      <c r="E16499" s="95"/>
      <c r="F16499" s="95"/>
      <c r="G16499" s="95"/>
      <c r="H16499" s="95"/>
    </row>
    <row r="16500" spans="5:8" x14ac:dyDescent="0.2">
      <c r="E16500" s="95"/>
      <c r="F16500" s="95"/>
      <c r="G16500" s="95"/>
      <c r="H16500" s="95"/>
    </row>
    <row r="16501" spans="5:8" x14ac:dyDescent="0.2">
      <c r="E16501" s="95"/>
      <c r="F16501" s="95"/>
      <c r="G16501" s="95"/>
      <c r="H16501" s="95"/>
    </row>
    <row r="16502" spans="5:8" x14ac:dyDescent="0.2">
      <c r="E16502" s="95"/>
      <c r="F16502" s="95"/>
      <c r="G16502" s="95"/>
      <c r="H16502" s="95"/>
    </row>
    <row r="16503" spans="5:8" x14ac:dyDescent="0.2">
      <c r="E16503" s="95"/>
      <c r="F16503" s="95"/>
      <c r="G16503" s="95"/>
      <c r="H16503" s="95"/>
    </row>
    <row r="16504" spans="5:8" x14ac:dyDescent="0.2">
      <c r="E16504" s="95"/>
      <c r="F16504" s="95"/>
      <c r="G16504" s="95"/>
      <c r="H16504" s="95"/>
    </row>
    <row r="16505" spans="5:8" x14ac:dyDescent="0.2">
      <c r="E16505" s="95"/>
      <c r="F16505" s="95"/>
      <c r="G16505" s="95"/>
      <c r="H16505" s="95"/>
    </row>
    <row r="16506" spans="5:8" x14ac:dyDescent="0.2">
      <c r="E16506" s="95"/>
      <c r="F16506" s="95"/>
      <c r="G16506" s="95"/>
      <c r="H16506" s="95"/>
    </row>
    <row r="16507" spans="5:8" x14ac:dyDescent="0.2">
      <c r="E16507" s="95"/>
      <c r="F16507" s="95"/>
      <c r="G16507" s="95"/>
      <c r="H16507" s="95"/>
    </row>
    <row r="16508" spans="5:8" x14ac:dyDescent="0.2">
      <c r="E16508" s="95"/>
      <c r="F16508" s="95"/>
      <c r="G16508" s="95"/>
      <c r="H16508" s="95"/>
    </row>
    <row r="16509" spans="5:8" x14ac:dyDescent="0.2">
      <c r="E16509" s="95"/>
      <c r="F16509" s="95"/>
      <c r="G16509" s="95"/>
      <c r="H16509" s="95"/>
    </row>
    <row r="16510" spans="5:8" x14ac:dyDescent="0.2">
      <c r="E16510" s="95"/>
      <c r="F16510" s="95"/>
      <c r="G16510" s="95"/>
      <c r="H16510" s="95"/>
    </row>
    <row r="16511" spans="5:8" x14ac:dyDescent="0.2">
      <c r="E16511" s="95"/>
      <c r="F16511" s="95"/>
      <c r="G16511" s="95"/>
      <c r="H16511" s="95"/>
    </row>
    <row r="16512" spans="5:8" x14ac:dyDescent="0.2">
      <c r="E16512" s="95"/>
      <c r="F16512" s="95"/>
      <c r="G16512" s="95"/>
      <c r="H16512" s="95"/>
    </row>
    <row r="16513" spans="5:8" x14ac:dyDescent="0.2">
      <c r="E16513" s="95"/>
      <c r="F16513" s="95"/>
      <c r="G16513" s="95"/>
      <c r="H16513" s="95"/>
    </row>
    <row r="16514" spans="5:8" x14ac:dyDescent="0.2">
      <c r="E16514" s="95"/>
      <c r="F16514" s="95"/>
      <c r="G16514" s="95"/>
      <c r="H16514" s="95"/>
    </row>
    <row r="16515" spans="5:8" x14ac:dyDescent="0.2">
      <c r="E16515" s="95"/>
      <c r="F16515" s="95"/>
      <c r="G16515" s="95"/>
      <c r="H16515" s="95"/>
    </row>
    <row r="16516" spans="5:8" x14ac:dyDescent="0.2">
      <c r="E16516" s="95"/>
      <c r="F16516" s="95"/>
      <c r="G16516" s="95"/>
      <c r="H16516" s="95"/>
    </row>
    <row r="16517" spans="5:8" x14ac:dyDescent="0.2">
      <c r="E16517" s="95"/>
      <c r="F16517" s="95"/>
      <c r="G16517" s="95"/>
      <c r="H16517" s="95"/>
    </row>
    <row r="16518" spans="5:8" x14ac:dyDescent="0.2">
      <c r="E16518" s="95"/>
      <c r="F16518" s="95"/>
      <c r="G16518" s="95"/>
      <c r="H16518" s="95"/>
    </row>
    <row r="16519" spans="5:8" x14ac:dyDescent="0.2">
      <c r="E16519" s="95"/>
      <c r="F16519" s="95"/>
      <c r="G16519" s="95"/>
      <c r="H16519" s="95"/>
    </row>
    <row r="16520" spans="5:8" x14ac:dyDescent="0.2">
      <c r="E16520" s="95"/>
      <c r="F16520" s="95"/>
      <c r="G16520" s="95"/>
      <c r="H16520" s="95"/>
    </row>
    <row r="16521" spans="5:8" x14ac:dyDescent="0.2">
      <c r="E16521" s="95"/>
      <c r="F16521" s="95"/>
      <c r="G16521" s="95"/>
      <c r="H16521" s="95"/>
    </row>
    <row r="16522" spans="5:8" x14ac:dyDescent="0.2">
      <c r="E16522" s="95"/>
      <c r="F16522" s="95"/>
      <c r="G16522" s="95"/>
      <c r="H16522" s="95"/>
    </row>
    <row r="16523" spans="5:8" x14ac:dyDescent="0.2">
      <c r="E16523" s="95"/>
      <c r="F16523" s="95"/>
      <c r="G16523" s="95"/>
      <c r="H16523" s="95"/>
    </row>
    <row r="16524" spans="5:8" x14ac:dyDescent="0.2">
      <c r="E16524" s="95"/>
      <c r="F16524" s="95"/>
      <c r="G16524" s="95"/>
      <c r="H16524" s="95"/>
    </row>
    <row r="16525" spans="5:8" x14ac:dyDescent="0.2">
      <c r="E16525" s="95"/>
      <c r="F16525" s="95"/>
      <c r="G16525" s="95"/>
      <c r="H16525" s="95"/>
    </row>
    <row r="16526" spans="5:8" x14ac:dyDescent="0.2">
      <c r="E16526" s="95"/>
      <c r="F16526" s="95"/>
      <c r="G16526" s="95"/>
      <c r="H16526" s="95"/>
    </row>
    <row r="16527" spans="5:8" x14ac:dyDescent="0.2">
      <c r="E16527" s="95"/>
      <c r="F16527" s="95"/>
      <c r="G16527" s="95"/>
      <c r="H16527" s="95"/>
    </row>
    <row r="16528" spans="5:8" x14ac:dyDescent="0.2">
      <c r="E16528" s="95"/>
      <c r="F16528" s="95"/>
      <c r="G16528" s="95"/>
      <c r="H16528" s="95"/>
    </row>
    <row r="16529" spans="5:8" x14ac:dyDescent="0.2">
      <c r="E16529" s="95"/>
      <c r="F16529" s="95"/>
      <c r="G16529" s="95"/>
      <c r="H16529" s="95"/>
    </row>
    <row r="16530" spans="5:8" x14ac:dyDescent="0.2">
      <c r="E16530" s="95"/>
      <c r="F16530" s="95"/>
      <c r="G16530" s="95"/>
      <c r="H16530" s="95"/>
    </row>
    <row r="16531" spans="5:8" x14ac:dyDescent="0.2">
      <c r="E16531" s="95"/>
      <c r="F16531" s="95"/>
      <c r="G16531" s="95"/>
      <c r="H16531" s="95"/>
    </row>
    <row r="16532" spans="5:8" x14ac:dyDescent="0.2">
      <c r="E16532" s="95"/>
      <c r="F16532" s="95"/>
      <c r="G16532" s="95"/>
      <c r="H16532" s="95"/>
    </row>
    <row r="16533" spans="5:8" x14ac:dyDescent="0.2">
      <c r="E16533" s="95"/>
      <c r="F16533" s="95"/>
      <c r="G16533" s="95"/>
      <c r="H16533" s="95"/>
    </row>
    <row r="16534" spans="5:8" x14ac:dyDescent="0.2">
      <c r="E16534" s="95"/>
      <c r="F16534" s="95"/>
      <c r="G16534" s="95"/>
      <c r="H16534" s="95"/>
    </row>
    <row r="16535" spans="5:8" x14ac:dyDescent="0.2">
      <c r="E16535" s="95"/>
      <c r="F16535" s="95"/>
      <c r="G16535" s="95"/>
      <c r="H16535" s="95"/>
    </row>
    <row r="16536" spans="5:8" x14ac:dyDescent="0.2">
      <c r="E16536" s="95"/>
      <c r="F16536" s="95"/>
      <c r="G16536" s="95"/>
      <c r="H16536" s="95"/>
    </row>
    <row r="16537" spans="5:8" x14ac:dyDescent="0.2">
      <c r="E16537" s="95"/>
      <c r="F16537" s="95"/>
      <c r="G16537" s="95"/>
      <c r="H16537" s="95"/>
    </row>
    <row r="16538" spans="5:8" x14ac:dyDescent="0.2">
      <c r="E16538" s="95"/>
      <c r="F16538" s="95"/>
      <c r="G16538" s="95"/>
      <c r="H16538" s="95"/>
    </row>
    <row r="16539" spans="5:8" x14ac:dyDescent="0.2">
      <c r="E16539" s="95"/>
      <c r="F16539" s="95"/>
      <c r="G16539" s="95"/>
      <c r="H16539" s="95"/>
    </row>
    <row r="16540" spans="5:8" x14ac:dyDescent="0.2">
      <c r="E16540" s="95"/>
      <c r="F16540" s="95"/>
      <c r="G16540" s="95"/>
      <c r="H16540" s="95"/>
    </row>
    <row r="16541" spans="5:8" x14ac:dyDescent="0.2">
      <c r="E16541" s="95"/>
      <c r="F16541" s="95"/>
      <c r="G16541" s="95"/>
      <c r="H16541" s="95"/>
    </row>
    <row r="16542" spans="5:8" x14ac:dyDescent="0.2">
      <c r="E16542" s="95"/>
      <c r="F16542" s="95"/>
      <c r="G16542" s="95"/>
      <c r="H16542" s="95"/>
    </row>
    <row r="16543" spans="5:8" x14ac:dyDescent="0.2">
      <c r="E16543" s="95"/>
      <c r="F16543" s="95"/>
      <c r="G16543" s="95"/>
      <c r="H16543" s="95"/>
    </row>
    <row r="16544" spans="5:8" x14ac:dyDescent="0.2">
      <c r="E16544" s="95"/>
      <c r="F16544" s="95"/>
      <c r="G16544" s="95"/>
      <c r="H16544" s="95"/>
    </row>
    <row r="16545" spans="5:8" x14ac:dyDescent="0.2">
      <c r="E16545" s="95"/>
      <c r="F16545" s="95"/>
      <c r="G16545" s="95"/>
      <c r="H16545" s="95"/>
    </row>
    <row r="16546" spans="5:8" x14ac:dyDescent="0.2">
      <c r="E16546" s="95"/>
      <c r="F16546" s="95"/>
      <c r="G16546" s="95"/>
      <c r="H16546" s="95"/>
    </row>
    <row r="16547" spans="5:8" x14ac:dyDescent="0.2">
      <c r="E16547" s="95"/>
      <c r="F16547" s="95"/>
      <c r="G16547" s="95"/>
      <c r="H16547" s="95"/>
    </row>
    <row r="16548" spans="5:8" x14ac:dyDescent="0.2">
      <c r="E16548" s="95"/>
      <c r="F16548" s="95"/>
      <c r="G16548" s="95"/>
      <c r="H16548" s="95"/>
    </row>
    <row r="16549" spans="5:8" x14ac:dyDescent="0.2">
      <c r="E16549" s="95"/>
      <c r="F16549" s="95"/>
      <c r="G16549" s="95"/>
      <c r="H16549" s="95"/>
    </row>
    <row r="16550" spans="5:8" x14ac:dyDescent="0.2">
      <c r="E16550" s="95"/>
      <c r="F16550" s="95"/>
      <c r="G16550" s="95"/>
      <c r="H16550" s="95"/>
    </row>
    <row r="16551" spans="5:8" x14ac:dyDescent="0.2">
      <c r="E16551" s="95"/>
      <c r="F16551" s="95"/>
      <c r="G16551" s="95"/>
      <c r="H16551" s="95"/>
    </row>
    <row r="16552" spans="5:8" x14ac:dyDescent="0.2">
      <c r="E16552" s="95"/>
      <c r="F16552" s="95"/>
      <c r="G16552" s="95"/>
      <c r="H16552" s="95"/>
    </row>
    <row r="16553" spans="5:8" x14ac:dyDescent="0.2">
      <c r="E16553" s="95"/>
      <c r="F16553" s="95"/>
      <c r="G16553" s="95"/>
      <c r="H16553" s="95"/>
    </row>
    <row r="16554" spans="5:8" x14ac:dyDescent="0.2">
      <c r="E16554" s="95"/>
      <c r="F16554" s="95"/>
      <c r="G16554" s="95"/>
      <c r="H16554" s="95"/>
    </row>
    <row r="16555" spans="5:8" x14ac:dyDescent="0.2">
      <c r="E16555" s="95"/>
      <c r="F16555" s="95"/>
      <c r="G16555" s="95"/>
      <c r="H16555" s="95"/>
    </row>
    <row r="16556" spans="5:8" x14ac:dyDescent="0.2">
      <c r="E16556" s="95"/>
      <c r="F16556" s="95"/>
      <c r="G16556" s="95"/>
      <c r="H16556" s="95"/>
    </row>
    <row r="16557" spans="5:8" x14ac:dyDescent="0.2">
      <c r="E16557" s="95"/>
      <c r="F16557" s="95"/>
      <c r="G16557" s="95"/>
      <c r="H16557" s="95"/>
    </row>
    <row r="16558" spans="5:8" x14ac:dyDescent="0.2">
      <c r="E16558" s="95"/>
      <c r="F16558" s="95"/>
      <c r="G16558" s="95"/>
      <c r="H16558" s="95"/>
    </row>
    <row r="16559" spans="5:8" x14ac:dyDescent="0.2">
      <c r="E16559" s="95"/>
      <c r="F16559" s="95"/>
      <c r="G16559" s="95"/>
      <c r="H16559" s="95"/>
    </row>
    <row r="16560" spans="5:8" x14ac:dyDescent="0.2">
      <c r="E16560" s="95"/>
      <c r="F16560" s="95"/>
      <c r="G16560" s="95"/>
      <c r="H16560" s="95"/>
    </row>
    <row r="16561" spans="5:8" x14ac:dyDescent="0.2">
      <c r="E16561" s="95"/>
      <c r="F16561" s="95"/>
      <c r="G16561" s="95"/>
      <c r="H16561" s="95"/>
    </row>
    <row r="16562" spans="5:8" x14ac:dyDescent="0.2">
      <c r="E16562" s="95"/>
      <c r="F16562" s="95"/>
      <c r="G16562" s="95"/>
      <c r="H16562" s="95"/>
    </row>
    <row r="16563" spans="5:8" x14ac:dyDescent="0.2">
      <c r="E16563" s="95"/>
      <c r="F16563" s="95"/>
      <c r="G16563" s="95"/>
      <c r="H16563" s="95"/>
    </row>
    <row r="16564" spans="5:8" x14ac:dyDescent="0.2">
      <c r="E16564" s="95"/>
      <c r="F16564" s="95"/>
      <c r="G16564" s="95"/>
      <c r="H16564" s="95"/>
    </row>
    <row r="16565" spans="5:8" x14ac:dyDescent="0.2">
      <c r="E16565" s="95"/>
      <c r="F16565" s="95"/>
      <c r="G16565" s="95"/>
      <c r="H16565" s="95"/>
    </row>
    <row r="16566" spans="5:8" x14ac:dyDescent="0.2">
      <c r="E16566" s="95"/>
      <c r="F16566" s="95"/>
      <c r="G16566" s="95"/>
      <c r="H16566" s="95"/>
    </row>
    <row r="16567" spans="5:8" x14ac:dyDescent="0.2">
      <c r="E16567" s="95"/>
      <c r="F16567" s="95"/>
      <c r="G16567" s="95"/>
      <c r="H16567" s="95"/>
    </row>
    <row r="16568" spans="5:8" x14ac:dyDescent="0.2">
      <c r="E16568" s="95"/>
      <c r="F16568" s="95"/>
      <c r="G16568" s="95"/>
      <c r="H16568" s="95"/>
    </row>
    <row r="16569" spans="5:8" x14ac:dyDescent="0.2">
      <c r="E16569" s="95"/>
      <c r="F16569" s="95"/>
      <c r="G16569" s="95"/>
      <c r="H16569" s="95"/>
    </row>
    <row r="16570" spans="5:8" x14ac:dyDescent="0.2">
      <c r="E16570" s="95"/>
      <c r="F16570" s="95"/>
      <c r="G16570" s="95"/>
      <c r="H16570" s="95"/>
    </row>
    <row r="16571" spans="5:8" x14ac:dyDescent="0.2">
      <c r="E16571" s="95"/>
      <c r="F16571" s="95"/>
      <c r="G16571" s="95"/>
      <c r="H16571" s="95"/>
    </row>
    <row r="16572" spans="5:8" x14ac:dyDescent="0.2">
      <c r="E16572" s="95"/>
      <c r="F16572" s="95"/>
      <c r="G16572" s="95"/>
      <c r="H16572" s="95"/>
    </row>
    <row r="16573" spans="5:8" x14ac:dyDescent="0.2">
      <c r="E16573" s="95"/>
      <c r="F16573" s="95"/>
      <c r="G16573" s="95"/>
      <c r="H16573" s="95"/>
    </row>
    <row r="16574" spans="5:8" x14ac:dyDescent="0.2">
      <c r="E16574" s="95"/>
      <c r="F16574" s="95"/>
      <c r="G16574" s="95"/>
      <c r="H16574" s="95"/>
    </row>
    <row r="16575" spans="5:8" x14ac:dyDescent="0.2">
      <c r="E16575" s="95"/>
      <c r="F16575" s="95"/>
      <c r="G16575" s="95"/>
      <c r="H16575" s="95"/>
    </row>
    <row r="16576" spans="5:8" x14ac:dyDescent="0.2">
      <c r="E16576" s="95"/>
      <c r="F16576" s="95"/>
      <c r="G16576" s="95"/>
      <c r="H16576" s="95"/>
    </row>
    <row r="16577" spans="5:8" x14ac:dyDescent="0.2">
      <c r="E16577" s="95"/>
      <c r="F16577" s="95"/>
      <c r="G16577" s="95"/>
      <c r="H16577" s="95"/>
    </row>
    <row r="16578" spans="5:8" x14ac:dyDescent="0.2">
      <c r="E16578" s="95"/>
      <c r="F16578" s="95"/>
      <c r="G16578" s="95"/>
      <c r="H16578" s="95"/>
    </row>
    <row r="16579" spans="5:8" x14ac:dyDescent="0.2">
      <c r="E16579" s="95"/>
      <c r="F16579" s="95"/>
      <c r="G16579" s="95"/>
      <c r="H16579" s="95"/>
    </row>
    <row r="16580" spans="5:8" x14ac:dyDescent="0.2">
      <c r="E16580" s="95"/>
      <c r="F16580" s="95"/>
      <c r="G16580" s="95"/>
      <c r="H16580" s="95"/>
    </row>
    <row r="16581" spans="5:8" x14ac:dyDescent="0.2">
      <c r="E16581" s="95"/>
      <c r="F16581" s="95"/>
      <c r="G16581" s="95"/>
      <c r="H16581" s="95"/>
    </row>
    <row r="16582" spans="5:8" x14ac:dyDescent="0.2">
      <c r="E16582" s="95"/>
      <c r="F16582" s="95"/>
      <c r="G16582" s="95"/>
      <c r="H16582" s="95"/>
    </row>
    <row r="16583" spans="5:8" x14ac:dyDescent="0.2">
      <c r="E16583" s="95"/>
      <c r="F16583" s="95"/>
      <c r="G16583" s="95"/>
      <c r="H16583" s="95"/>
    </row>
    <row r="16584" spans="5:8" x14ac:dyDescent="0.2">
      <c r="E16584" s="95"/>
      <c r="F16584" s="95"/>
      <c r="G16584" s="95"/>
      <c r="H16584" s="95"/>
    </row>
    <row r="16585" spans="5:8" x14ac:dyDescent="0.2">
      <c r="E16585" s="95"/>
      <c r="F16585" s="95"/>
      <c r="G16585" s="95"/>
      <c r="H16585" s="95"/>
    </row>
    <row r="16586" spans="5:8" x14ac:dyDescent="0.2">
      <c r="E16586" s="95"/>
      <c r="F16586" s="95"/>
      <c r="G16586" s="95"/>
      <c r="H16586" s="95"/>
    </row>
    <row r="16587" spans="5:8" x14ac:dyDescent="0.2">
      <c r="E16587" s="95"/>
      <c r="F16587" s="95"/>
      <c r="G16587" s="95"/>
      <c r="H16587" s="95"/>
    </row>
    <row r="16588" spans="5:8" x14ac:dyDescent="0.2">
      <c r="E16588" s="95"/>
      <c r="F16588" s="95"/>
      <c r="G16588" s="95"/>
      <c r="H16588" s="95"/>
    </row>
    <row r="16589" spans="5:8" x14ac:dyDescent="0.2">
      <c r="E16589" s="95"/>
      <c r="F16589" s="95"/>
      <c r="G16589" s="95"/>
      <c r="H16589" s="95"/>
    </row>
    <row r="16590" spans="5:8" x14ac:dyDescent="0.2">
      <c r="E16590" s="95"/>
      <c r="F16590" s="95"/>
      <c r="G16590" s="95"/>
      <c r="H16590" s="95"/>
    </row>
    <row r="16591" spans="5:8" x14ac:dyDescent="0.2">
      <c r="E16591" s="95"/>
      <c r="F16591" s="95"/>
      <c r="G16591" s="95"/>
      <c r="H16591" s="95"/>
    </row>
    <row r="16592" spans="5:8" x14ac:dyDescent="0.2">
      <c r="E16592" s="95"/>
      <c r="F16592" s="95"/>
      <c r="G16592" s="95"/>
      <c r="H16592" s="95"/>
    </row>
    <row r="16593" spans="5:8" x14ac:dyDescent="0.2">
      <c r="E16593" s="95"/>
      <c r="F16593" s="95"/>
      <c r="G16593" s="95"/>
      <c r="H16593" s="95"/>
    </row>
    <row r="16594" spans="5:8" x14ac:dyDescent="0.2">
      <c r="E16594" s="95"/>
      <c r="F16594" s="95"/>
      <c r="G16594" s="95"/>
      <c r="H16594" s="95"/>
    </row>
    <row r="16595" spans="5:8" x14ac:dyDescent="0.2">
      <c r="E16595" s="95"/>
      <c r="F16595" s="95"/>
      <c r="G16595" s="95"/>
      <c r="H16595" s="95"/>
    </row>
    <row r="16596" spans="5:8" x14ac:dyDescent="0.2">
      <c r="E16596" s="95"/>
      <c r="F16596" s="95"/>
      <c r="G16596" s="95"/>
      <c r="H16596" s="95"/>
    </row>
    <row r="16597" spans="5:8" x14ac:dyDescent="0.2">
      <c r="E16597" s="95"/>
      <c r="F16597" s="95"/>
      <c r="G16597" s="95"/>
      <c r="H16597" s="95"/>
    </row>
    <row r="16598" spans="5:8" x14ac:dyDescent="0.2">
      <c r="E16598" s="95"/>
      <c r="F16598" s="95"/>
      <c r="G16598" s="95"/>
      <c r="H16598" s="95"/>
    </row>
    <row r="16599" spans="5:8" x14ac:dyDescent="0.2">
      <c r="E16599" s="95"/>
      <c r="F16599" s="95"/>
      <c r="G16599" s="95"/>
      <c r="H16599" s="95"/>
    </row>
    <row r="16600" spans="5:8" x14ac:dyDescent="0.2">
      <c r="E16600" s="95"/>
      <c r="F16600" s="95"/>
      <c r="G16600" s="95"/>
      <c r="H16600" s="95"/>
    </row>
    <row r="16601" spans="5:8" x14ac:dyDescent="0.2">
      <c r="E16601" s="95"/>
      <c r="F16601" s="95"/>
      <c r="G16601" s="95"/>
      <c r="H16601" s="95"/>
    </row>
    <row r="16602" spans="5:8" x14ac:dyDescent="0.2">
      <c r="E16602" s="95"/>
      <c r="F16602" s="95"/>
      <c r="G16602" s="95"/>
      <c r="H16602" s="95"/>
    </row>
    <row r="16603" spans="5:8" x14ac:dyDescent="0.2">
      <c r="E16603" s="95"/>
      <c r="F16603" s="95"/>
      <c r="G16603" s="95"/>
      <c r="H16603" s="95"/>
    </row>
    <row r="16604" spans="5:8" x14ac:dyDescent="0.2">
      <c r="E16604" s="95"/>
      <c r="F16604" s="95"/>
      <c r="G16604" s="95"/>
      <c r="H16604" s="95"/>
    </row>
    <row r="16605" spans="5:8" x14ac:dyDescent="0.2">
      <c r="E16605" s="95"/>
      <c r="F16605" s="95"/>
      <c r="G16605" s="95"/>
      <c r="H16605" s="95"/>
    </row>
    <row r="16606" spans="5:8" x14ac:dyDescent="0.2">
      <c r="E16606" s="95"/>
      <c r="F16606" s="95"/>
      <c r="G16606" s="95"/>
      <c r="H16606" s="95"/>
    </row>
    <row r="16607" spans="5:8" x14ac:dyDescent="0.2">
      <c r="E16607" s="95"/>
      <c r="F16607" s="95"/>
      <c r="G16607" s="95"/>
      <c r="H16607" s="95"/>
    </row>
    <row r="16608" spans="5:8" x14ac:dyDescent="0.2">
      <c r="E16608" s="95"/>
      <c r="F16608" s="95"/>
      <c r="G16608" s="95"/>
      <c r="H16608" s="95"/>
    </row>
    <row r="16609" spans="5:8" x14ac:dyDescent="0.2">
      <c r="E16609" s="95"/>
      <c r="F16609" s="95"/>
      <c r="G16609" s="95"/>
      <c r="H16609" s="95"/>
    </row>
    <row r="16610" spans="5:8" x14ac:dyDescent="0.2">
      <c r="E16610" s="95"/>
      <c r="F16610" s="95"/>
      <c r="G16610" s="95"/>
      <c r="H16610" s="95"/>
    </row>
    <row r="16611" spans="5:8" x14ac:dyDescent="0.2">
      <c r="E16611" s="95"/>
      <c r="F16611" s="95"/>
      <c r="G16611" s="95"/>
      <c r="H16611" s="95"/>
    </row>
    <row r="16612" spans="5:8" x14ac:dyDescent="0.2">
      <c r="E16612" s="95"/>
      <c r="F16612" s="95"/>
      <c r="G16612" s="95"/>
      <c r="H16612" s="95"/>
    </row>
    <row r="16613" spans="5:8" x14ac:dyDescent="0.2">
      <c r="E16613" s="95"/>
      <c r="F16613" s="95"/>
      <c r="G16613" s="95"/>
      <c r="H16613" s="95"/>
    </row>
    <row r="16614" spans="5:8" x14ac:dyDescent="0.2">
      <c r="E16614" s="95"/>
      <c r="F16614" s="95"/>
      <c r="G16614" s="95"/>
      <c r="H16614" s="95"/>
    </row>
    <row r="16615" spans="5:8" x14ac:dyDescent="0.2">
      <c r="E16615" s="95"/>
      <c r="F16615" s="95"/>
      <c r="G16615" s="95"/>
      <c r="H16615" s="95"/>
    </row>
    <row r="16616" spans="5:8" x14ac:dyDescent="0.2">
      <c r="E16616" s="95"/>
      <c r="F16616" s="95"/>
      <c r="G16616" s="95"/>
      <c r="H16616" s="95"/>
    </row>
    <row r="16617" spans="5:8" x14ac:dyDescent="0.2">
      <c r="E16617" s="95"/>
      <c r="F16617" s="95"/>
      <c r="G16617" s="95"/>
      <c r="H16617" s="95"/>
    </row>
    <row r="16618" spans="5:8" x14ac:dyDescent="0.2">
      <c r="E16618" s="95"/>
      <c r="F16618" s="95"/>
      <c r="G16618" s="95"/>
      <c r="H16618" s="95"/>
    </row>
    <row r="16619" spans="5:8" x14ac:dyDescent="0.2">
      <c r="E16619" s="95"/>
      <c r="F16619" s="95"/>
      <c r="G16619" s="95"/>
      <c r="H16619" s="95"/>
    </row>
    <row r="16620" spans="5:8" x14ac:dyDescent="0.2">
      <c r="E16620" s="95"/>
      <c r="F16620" s="95"/>
      <c r="G16620" s="95"/>
      <c r="H16620" s="95"/>
    </row>
    <row r="16621" spans="5:8" x14ac:dyDescent="0.2">
      <c r="E16621" s="95"/>
      <c r="F16621" s="95"/>
      <c r="G16621" s="95"/>
      <c r="H16621" s="95"/>
    </row>
    <row r="16622" spans="5:8" x14ac:dyDescent="0.2">
      <c r="E16622" s="95"/>
      <c r="F16622" s="95"/>
      <c r="G16622" s="95"/>
      <c r="H16622" s="95"/>
    </row>
    <row r="16623" spans="5:8" x14ac:dyDescent="0.2">
      <c r="E16623" s="95"/>
      <c r="F16623" s="95"/>
      <c r="G16623" s="95"/>
      <c r="H16623" s="95"/>
    </row>
    <row r="16624" spans="5:8" x14ac:dyDescent="0.2">
      <c r="E16624" s="95"/>
      <c r="F16624" s="95"/>
      <c r="G16624" s="95"/>
      <c r="H16624" s="95"/>
    </row>
    <row r="16625" spans="5:8" x14ac:dyDescent="0.2">
      <c r="E16625" s="95"/>
      <c r="F16625" s="95"/>
      <c r="G16625" s="95"/>
      <c r="H16625" s="95"/>
    </row>
    <row r="16626" spans="5:8" x14ac:dyDescent="0.2">
      <c r="E16626" s="95"/>
      <c r="F16626" s="95"/>
      <c r="G16626" s="95"/>
      <c r="H16626" s="95"/>
    </row>
    <row r="16627" spans="5:8" x14ac:dyDescent="0.2">
      <c r="E16627" s="95"/>
      <c r="F16627" s="95"/>
      <c r="G16627" s="95"/>
      <c r="H16627" s="95"/>
    </row>
    <row r="16628" spans="5:8" x14ac:dyDescent="0.2">
      <c r="E16628" s="95"/>
      <c r="F16628" s="95"/>
      <c r="G16628" s="95"/>
      <c r="H16628" s="95"/>
    </row>
    <row r="16629" spans="5:8" x14ac:dyDescent="0.2">
      <c r="E16629" s="95"/>
      <c r="F16629" s="95"/>
      <c r="G16629" s="95"/>
      <c r="H16629" s="95"/>
    </row>
    <row r="16630" spans="5:8" x14ac:dyDescent="0.2">
      <c r="E16630" s="95"/>
      <c r="F16630" s="95"/>
      <c r="G16630" s="95"/>
      <c r="H16630" s="95"/>
    </row>
    <row r="16631" spans="5:8" x14ac:dyDescent="0.2">
      <c r="E16631" s="95"/>
      <c r="F16631" s="95"/>
      <c r="G16631" s="95"/>
      <c r="H16631" s="95"/>
    </row>
    <row r="16632" spans="5:8" x14ac:dyDescent="0.2">
      <c r="E16632" s="95"/>
      <c r="F16632" s="95"/>
      <c r="G16632" s="95"/>
      <c r="H16632" s="95"/>
    </row>
    <row r="16633" spans="5:8" x14ac:dyDescent="0.2">
      <c r="E16633" s="95"/>
      <c r="F16633" s="95"/>
      <c r="G16633" s="95"/>
      <c r="H16633" s="95"/>
    </row>
    <row r="16634" spans="5:8" x14ac:dyDescent="0.2">
      <c r="E16634" s="95"/>
      <c r="F16634" s="95"/>
      <c r="G16634" s="95"/>
      <c r="H16634" s="95"/>
    </row>
    <row r="16635" spans="5:8" x14ac:dyDescent="0.2">
      <c r="E16635" s="95"/>
      <c r="F16635" s="95"/>
      <c r="G16635" s="95"/>
      <c r="H16635" s="95"/>
    </row>
    <row r="16636" spans="5:8" x14ac:dyDescent="0.2">
      <c r="E16636" s="95"/>
      <c r="F16636" s="95"/>
      <c r="G16636" s="95"/>
      <c r="H16636" s="95"/>
    </row>
    <row r="16637" spans="5:8" x14ac:dyDescent="0.2">
      <c r="E16637" s="95"/>
      <c r="F16637" s="95"/>
      <c r="G16637" s="95"/>
      <c r="H16637" s="95"/>
    </row>
    <row r="16638" spans="5:8" x14ac:dyDescent="0.2">
      <c r="E16638" s="95"/>
      <c r="F16638" s="95"/>
      <c r="G16638" s="95"/>
      <c r="H16638" s="95"/>
    </row>
    <row r="16639" spans="5:8" x14ac:dyDescent="0.2">
      <c r="E16639" s="95"/>
      <c r="F16639" s="95"/>
      <c r="G16639" s="95"/>
      <c r="H16639" s="95"/>
    </row>
    <row r="16640" spans="5:8" x14ac:dyDescent="0.2">
      <c r="E16640" s="95"/>
      <c r="F16640" s="95"/>
      <c r="G16640" s="95"/>
      <c r="H16640" s="95"/>
    </row>
    <row r="16641" spans="5:8" x14ac:dyDescent="0.2">
      <c r="E16641" s="95"/>
      <c r="F16641" s="95"/>
      <c r="G16641" s="95"/>
      <c r="H16641" s="95"/>
    </row>
    <row r="16642" spans="5:8" x14ac:dyDescent="0.2">
      <c r="E16642" s="95"/>
      <c r="F16642" s="95"/>
      <c r="G16642" s="95"/>
      <c r="H16642" s="95"/>
    </row>
    <row r="16643" spans="5:8" x14ac:dyDescent="0.2">
      <c r="E16643" s="95"/>
      <c r="F16643" s="95"/>
      <c r="G16643" s="95"/>
      <c r="H16643" s="95"/>
    </row>
    <row r="16644" spans="5:8" x14ac:dyDescent="0.2">
      <c r="E16644" s="95"/>
      <c r="F16644" s="95"/>
      <c r="G16644" s="95"/>
      <c r="H16644" s="95"/>
    </row>
    <row r="16645" spans="5:8" x14ac:dyDescent="0.2">
      <c r="E16645" s="95"/>
      <c r="F16645" s="95"/>
      <c r="G16645" s="95"/>
      <c r="H16645" s="95"/>
    </row>
    <row r="16646" spans="5:8" x14ac:dyDescent="0.2">
      <c r="E16646" s="95"/>
      <c r="F16646" s="95"/>
      <c r="G16646" s="95"/>
      <c r="H16646" s="95"/>
    </row>
    <row r="16647" spans="5:8" x14ac:dyDescent="0.2">
      <c r="E16647" s="95"/>
      <c r="F16647" s="95"/>
      <c r="G16647" s="95"/>
      <c r="H16647" s="95"/>
    </row>
    <row r="16648" spans="5:8" x14ac:dyDescent="0.2">
      <c r="E16648" s="95"/>
      <c r="F16648" s="95"/>
      <c r="G16648" s="95"/>
      <c r="H16648" s="95"/>
    </row>
    <row r="16649" spans="5:8" x14ac:dyDescent="0.2">
      <c r="E16649" s="95"/>
      <c r="F16649" s="95"/>
      <c r="G16649" s="95"/>
      <c r="H16649" s="95"/>
    </row>
    <row r="16650" spans="5:8" x14ac:dyDescent="0.2">
      <c r="E16650" s="95"/>
      <c r="F16650" s="95"/>
      <c r="G16650" s="95"/>
      <c r="H16650" s="95"/>
    </row>
    <row r="16651" spans="5:8" x14ac:dyDescent="0.2">
      <c r="E16651" s="95"/>
      <c r="F16651" s="95"/>
      <c r="G16651" s="95"/>
      <c r="H16651" s="95"/>
    </row>
    <row r="16652" spans="5:8" x14ac:dyDescent="0.2">
      <c r="E16652" s="95"/>
      <c r="F16652" s="95"/>
      <c r="G16652" s="95"/>
      <c r="H16652" s="95"/>
    </row>
    <row r="16653" spans="5:8" x14ac:dyDescent="0.2">
      <c r="E16653" s="95"/>
      <c r="F16653" s="95"/>
      <c r="G16653" s="95"/>
      <c r="H16653" s="95"/>
    </row>
    <row r="16654" spans="5:8" x14ac:dyDescent="0.2">
      <c r="E16654" s="95"/>
      <c r="F16654" s="95"/>
      <c r="G16654" s="95"/>
      <c r="H16654" s="95"/>
    </row>
    <row r="16655" spans="5:8" x14ac:dyDescent="0.2">
      <c r="E16655" s="95"/>
      <c r="F16655" s="95"/>
      <c r="G16655" s="95"/>
      <c r="H16655" s="95"/>
    </row>
    <row r="16656" spans="5:8" x14ac:dyDescent="0.2">
      <c r="E16656" s="95"/>
      <c r="F16656" s="95"/>
      <c r="G16656" s="95"/>
      <c r="H16656" s="95"/>
    </row>
    <row r="16657" spans="5:8" x14ac:dyDescent="0.2">
      <c r="E16657" s="95"/>
      <c r="F16657" s="95"/>
      <c r="G16657" s="95"/>
      <c r="H16657" s="95"/>
    </row>
    <row r="16658" spans="5:8" x14ac:dyDescent="0.2">
      <c r="E16658" s="95"/>
      <c r="F16658" s="95"/>
      <c r="G16658" s="95"/>
      <c r="H16658" s="95"/>
    </row>
    <row r="16659" spans="5:8" x14ac:dyDescent="0.2">
      <c r="E16659" s="95"/>
      <c r="F16659" s="95"/>
      <c r="G16659" s="95"/>
      <c r="H16659" s="95"/>
    </row>
    <row r="16660" spans="5:8" x14ac:dyDescent="0.2">
      <c r="E16660" s="95"/>
      <c r="F16660" s="95"/>
      <c r="G16660" s="95"/>
      <c r="H16660" s="95"/>
    </row>
    <row r="16661" spans="5:8" x14ac:dyDescent="0.2">
      <c r="E16661" s="95"/>
      <c r="F16661" s="95"/>
      <c r="G16661" s="95"/>
      <c r="H16661" s="95"/>
    </row>
    <row r="16662" spans="5:8" x14ac:dyDescent="0.2">
      <c r="E16662" s="95"/>
      <c r="F16662" s="95"/>
      <c r="G16662" s="95"/>
      <c r="H16662" s="95"/>
    </row>
    <row r="16663" spans="5:8" x14ac:dyDescent="0.2">
      <c r="E16663" s="95"/>
      <c r="F16663" s="95"/>
      <c r="G16663" s="95"/>
      <c r="H16663" s="95"/>
    </row>
    <row r="16664" spans="5:8" x14ac:dyDescent="0.2">
      <c r="E16664" s="95"/>
      <c r="F16664" s="95"/>
      <c r="G16664" s="95"/>
      <c r="H16664" s="95"/>
    </row>
    <row r="16665" spans="5:8" x14ac:dyDescent="0.2">
      <c r="E16665" s="95"/>
      <c r="F16665" s="95"/>
      <c r="G16665" s="95"/>
      <c r="H16665" s="95"/>
    </row>
    <row r="16666" spans="5:8" x14ac:dyDescent="0.2">
      <c r="E16666" s="95"/>
      <c r="F16666" s="95"/>
      <c r="G16666" s="95"/>
      <c r="H16666" s="95"/>
    </row>
    <row r="16667" spans="5:8" x14ac:dyDescent="0.2">
      <c r="E16667" s="95"/>
      <c r="F16667" s="95"/>
      <c r="G16667" s="95"/>
      <c r="H16667" s="95"/>
    </row>
    <row r="16668" spans="5:8" x14ac:dyDescent="0.2">
      <c r="E16668" s="95"/>
      <c r="F16668" s="95"/>
      <c r="G16668" s="95"/>
      <c r="H16668" s="95"/>
    </row>
    <row r="16669" spans="5:8" x14ac:dyDescent="0.2">
      <c r="E16669" s="95"/>
      <c r="F16669" s="95"/>
      <c r="G16669" s="95"/>
      <c r="H16669" s="95"/>
    </row>
    <row r="16670" spans="5:8" x14ac:dyDescent="0.2">
      <c r="E16670" s="95"/>
      <c r="F16670" s="95"/>
      <c r="G16670" s="95"/>
      <c r="H16670" s="95"/>
    </row>
    <row r="16671" spans="5:8" x14ac:dyDescent="0.2">
      <c r="E16671" s="95"/>
      <c r="F16671" s="95"/>
      <c r="G16671" s="95"/>
      <c r="H16671" s="95"/>
    </row>
    <row r="16672" spans="5:8" x14ac:dyDescent="0.2">
      <c r="E16672" s="95"/>
      <c r="F16672" s="95"/>
      <c r="G16672" s="95"/>
      <c r="H16672" s="95"/>
    </row>
    <row r="16673" spans="5:8" x14ac:dyDescent="0.2">
      <c r="E16673" s="95"/>
      <c r="F16673" s="95"/>
      <c r="G16673" s="95"/>
      <c r="H16673" s="95"/>
    </row>
    <row r="16674" spans="5:8" x14ac:dyDescent="0.2">
      <c r="E16674" s="95"/>
      <c r="F16674" s="95"/>
      <c r="G16674" s="95"/>
      <c r="H16674" s="95"/>
    </row>
    <row r="16675" spans="5:8" x14ac:dyDescent="0.2">
      <c r="E16675" s="95"/>
      <c r="F16675" s="95"/>
      <c r="G16675" s="95"/>
      <c r="H16675" s="95"/>
    </row>
    <row r="16676" spans="5:8" x14ac:dyDescent="0.2">
      <c r="E16676" s="95"/>
      <c r="F16676" s="95"/>
      <c r="G16676" s="95"/>
      <c r="H16676" s="95"/>
    </row>
    <row r="16677" spans="5:8" x14ac:dyDescent="0.2">
      <c r="E16677" s="95"/>
      <c r="F16677" s="95"/>
      <c r="G16677" s="95"/>
      <c r="H16677" s="95"/>
    </row>
    <row r="16678" spans="5:8" x14ac:dyDescent="0.2">
      <c r="E16678" s="95"/>
      <c r="F16678" s="95"/>
      <c r="G16678" s="95"/>
      <c r="H16678" s="95"/>
    </row>
    <row r="16679" spans="5:8" x14ac:dyDescent="0.2">
      <c r="E16679" s="95"/>
      <c r="F16679" s="95"/>
      <c r="G16679" s="95"/>
      <c r="H16679" s="95"/>
    </row>
    <row r="16680" spans="5:8" x14ac:dyDescent="0.2">
      <c r="E16680" s="95"/>
      <c r="F16680" s="95"/>
      <c r="G16680" s="95"/>
      <c r="H16680" s="95"/>
    </row>
    <row r="16681" spans="5:8" x14ac:dyDescent="0.2">
      <c r="E16681" s="95"/>
      <c r="F16681" s="95"/>
      <c r="G16681" s="95"/>
      <c r="H16681" s="95"/>
    </row>
    <row r="16682" spans="5:8" x14ac:dyDescent="0.2">
      <c r="E16682" s="95"/>
      <c r="F16682" s="95"/>
      <c r="G16682" s="95"/>
      <c r="H16682" s="95"/>
    </row>
    <row r="16683" spans="5:8" x14ac:dyDescent="0.2">
      <c r="E16683" s="95"/>
      <c r="F16683" s="95"/>
      <c r="G16683" s="95"/>
      <c r="H16683" s="95"/>
    </row>
    <row r="16684" spans="5:8" x14ac:dyDescent="0.2">
      <c r="E16684" s="95"/>
      <c r="F16684" s="95"/>
      <c r="G16684" s="95"/>
      <c r="H16684" s="95"/>
    </row>
    <row r="16685" spans="5:8" x14ac:dyDescent="0.2">
      <c r="E16685" s="95"/>
      <c r="F16685" s="95"/>
      <c r="G16685" s="95"/>
      <c r="H16685" s="95"/>
    </row>
    <row r="16686" spans="5:8" x14ac:dyDescent="0.2">
      <c r="E16686" s="95"/>
      <c r="F16686" s="95"/>
      <c r="G16686" s="95"/>
      <c r="H16686" s="95"/>
    </row>
    <row r="16687" spans="5:8" x14ac:dyDescent="0.2">
      <c r="E16687" s="95"/>
      <c r="F16687" s="95"/>
      <c r="G16687" s="95"/>
      <c r="H16687" s="95"/>
    </row>
    <row r="16688" spans="5:8" x14ac:dyDescent="0.2">
      <c r="E16688" s="95"/>
      <c r="F16688" s="95"/>
      <c r="G16688" s="95"/>
      <c r="H16688" s="95"/>
    </row>
    <row r="16689" spans="5:8" x14ac:dyDescent="0.2">
      <c r="E16689" s="95"/>
      <c r="F16689" s="95"/>
      <c r="G16689" s="95"/>
      <c r="H16689" s="95"/>
    </row>
    <row r="16690" spans="5:8" x14ac:dyDescent="0.2">
      <c r="E16690" s="95"/>
      <c r="F16690" s="95"/>
      <c r="G16690" s="95"/>
      <c r="H16690" s="95"/>
    </row>
    <row r="16691" spans="5:8" x14ac:dyDescent="0.2">
      <c r="E16691" s="95"/>
      <c r="F16691" s="95"/>
      <c r="G16691" s="95"/>
      <c r="H16691" s="95"/>
    </row>
    <row r="16692" spans="5:8" x14ac:dyDescent="0.2">
      <c r="E16692" s="95"/>
      <c r="F16692" s="95"/>
      <c r="G16692" s="95"/>
      <c r="H16692" s="95"/>
    </row>
    <row r="16693" spans="5:8" x14ac:dyDescent="0.2">
      <c r="E16693" s="95"/>
      <c r="F16693" s="95"/>
      <c r="G16693" s="95"/>
      <c r="H16693" s="95"/>
    </row>
    <row r="16694" spans="5:8" x14ac:dyDescent="0.2">
      <c r="E16694" s="95"/>
      <c r="F16694" s="95"/>
      <c r="G16694" s="95"/>
      <c r="H16694" s="95"/>
    </row>
    <row r="16695" spans="5:8" x14ac:dyDescent="0.2">
      <c r="E16695" s="95"/>
      <c r="F16695" s="95"/>
      <c r="G16695" s="95"/>
      <c r="H16695" s="95"/>
    </row>
    <row r="16696" spans="5:8" x14ac:dyDescent="0.2">
      <c r="E16696" s="95"/>
      <c r="F16696" s="95"/>
      <c r="G16696" s="95"/>
      <c r="H16696" s="95"/>
    </row>
    <row r="16697" spans="5:8" x14ac:dyDescent="0.2">
      <c r="E16697" s="95"/>
      <c r="F16697" s="95"/>
      <c r="G16697" s="95"/>
      <c r="H16697" s="95"/>
    </row>
    <row r="16698" spans="5:8" x14ac:dyDescent="0.2">
      <c r="E16698" s="95"/>
      <c r="F16698" s="95"/>
      <c r="G16698" s="95"/>
      <c r="H16698" s="95"/>
    </row>
    <row r="16699" spans="5:8" x14ac:dyDescent="0.2">
      <c r="E16699" s="95"/>
      <c r="F16699" s="95"/>
      <c r="G16699" s="95"/>
      <c r="H16699" s="95"/>
    </row>
    <row r="16700" spans="5:8" x14ac:dyDescent="0.2">
      <c r="E16700" s="95"/>
      <c r="F16700" s="95"/>
      <c r="G16700" s="95"/>
      <c r="H16700" s="95"/>
    </row>
    <row r="16701" spans="5:8" x14ac:dyDescent="0.2">
      <c r="E16701" s="95"/>
      <c r="F16701" s="95"/>
      <c r="G16701" s="95"/>
      <c r="H16701" s="95"/>
    </row>
    <row r="16702" spans="5:8" x14ac:dyDescent="0.2">
      <c r="E16702" s="95"/>
      <c r="F16702" s="95"/>
      <c r="G16702" s="95"/>
      <c r="H16702" s="95"/>
    </row>
    <row r="16703" spans="5:8" x14ac:dyDescent="0.2">
      <c r="E16703" s="95"/>
      <c r="F16703" s="95"/>
      <c r="G16703" s="95"/>
      <c r="H16703" s="95"/>
    </row>
    <row r="16704" spans="5:8" x14ac:dyDescent="0.2">
      <c r="E16704" s="95"/>
      <c r="F16704" s="95"/>
      <c r="G16704" s="95"/>
      <c r="H16704" s="95"/>
    </row>
    <row r="16705" spans="5:8" x14ac:dyDescent="0.2">
      <c r="E16705" s="95"/>
      <c r="F16705" s="95"/>
      <c r="G16705" s="95"/>
      <c r="H16705" s="95"/>
    </row>
    <row r="16706" spans="5:8" x14ac:dyDescent="0.2">
      <c r="E16706" s="95"/>
      <c r="F16706" s="95"/>
      <c r="G16706" s="95"/>
      <c r="H16706" s="95"/>
    </row>
    <row r="16707" spans="5:8" x14ac:dyDescent="0.2">
      <c r="E16707" s="95"/>
      <c r="F16707" s="95"/>
      <c r="G16707" s="95"/>
      <c r="H16707" s="95"/>
    </row>
    <row r="16708" spans="5:8" x14ac:dyDescent="0.2">
      <c r="E16708" s="95"/>
      <c r="F16708" s="95"/>
      <c r="G16708" s="95"/>
      <c r="H16708" s="95"/>
    </row>
    <row r="16709" spans="5:8" x14ac:dyDescent="0.2">
      <c r="E16709" s="95"/>
      <c r="F16709" s="95"/>
      <c r="G16709" s="95"/>
      <c r="H16709" s="95"/>
    </row>
    <row r="16710" spans="5:8" x14ac:dyDescent="0.2">
      <c r="E16710" s="95"/>
      <c r="F16710" s="95"/>
      <c r="G16710" s="95"/>
      <c r="H16710" s="95"/>
    </row>
    <row r="16711" spans="5:8" x14ac:dyDescent="0.2">
      <c r="E16711" s="95"/>
      <c r="F16711" s="95"/>
      <c r="G16711" s="95"/>
      <c r="H16711" s="95"/>
    </row>
    <row r="16712" spans="5:8" x14ac:dyDescent="0.2">
      <c r="E16712" s="95"/>
      <c r="F16712" s="95"/>
      <c r="G16712" s="95"/>
      <c r="H16712" s="95"/>
    </row>
    <row r="16713" spans="5:8" x14ac:dyDescent="0.2">
      <c r="E16713" s="95"/>
      <c r="F16713" s="95"/>
      <c r="G16713" s="95"/>
      <c r="H16713" s="95"/>
    </row>
    <row r="16714" spans="5:8" x14ac:dyDescent="0.2">
      <c r="E16714" s="95"/>
      <c r="F16714" s="95"/>
      <c r="G16714" s="95"/>
      <c r="H16714" s="95"/>
    </row>
    <row r="16715" spans="5:8" x14ac:dyDescent="0.2">
      <c r="E16715" s="95"/>
      <c r="F16715" s="95"/>
      <c r="G16715" s="95"/>
      <c r="H16715" s="95"/>
    </row>
    <row r="16716" spans="5:8" x14ac:dyDescent="0.2">
      <c r="E16716" s="95"/>
      <c r="F16716" s="95"/>
      <c r="G16716" s="95"/>
      <c r="H16716" s="95"/>
    </row>
    <row r="16717" spans="5:8" x14ac:dyDescent="0.2">
      <c r="E16717" s="95"/>
      <c r="F16717" s="95"/>
      <c r="G16717" s="95"/>
      <c r="H16717" s="95"/>
    </row>
    <row r="16718" spans="5:8" x14ac:dyDescent="0.2">
      <c r="E16718" s="95"/>
      <c r="F16718" s="95"/>
      <c r="G16718" s="95"/>
      <c r="H16718" s="95"/>
    </row>
    <row r="16719" spans="5:8" x14ac:dyDescent="0.2">
      <c r="E16719" s="95"/>
      <c r="F16719" s="95"/>
      <c r="G16719" s="95"/>
      <c r="H16719" s="95"/>
    </row>
    <row r="16720" spans="5:8" x14ac:dyDescent="0.2">
      <c r="E16720" s="95"/>
      <c r="F16720" s="95"/>
      <c r="G16720" s="95"/>
      <c r="H16720" s="95"/>
    </row>
    <row r="16721" spans="5:8" x14ac:dyDescent="0.2">
      <c r="E16721" s="95"/>
      <c r="F16721" s="95"/>
      <c r="G16721" s="95"/>
      <c r="H16721" s="95"/>
    </row>
    <row r="16722" spans="5:8" x14ac:dyDescent="0.2">
      <c r="E16722" s="95"/>
      <c r="F16722" s="95"/>
      <c r="G16722" s="95"/>
      <c r="H16722" s="95"/>
    </row>
    <row r="16723" spans="5:8" x14ac:dyDescent="0.2">
      <c r="E16723" s="95"/>
      <c r="F16723" s="95"/>
      <c r="G16723" s="95"/>
      <c r="H16723" s="95"/>
    </row>
    <row r="16724" spans="5:8" x14ac:dyDescent="0.2">
      <c r="E16724" s="95"/>
      <c r="F16724" s="95"/>
      <c r="G16724" s="95"/>
      <c r="H16724" s="95"/>
    </row>
    <row r="16725" spans="5:8" x14ac:dyDescent="0.2">
      <c r="E16725" s="95"/>
      <c r="F16725" s="95"/>
      <c r="G16725" s="95"/>
      <c r="H16725" s="95"/>
    </row>
    <row r="16726" spans="5:8" x14ac:dyDescent="0.2">
      <c r="E16726" s="95"/>
      <c r="F16726" s="95"/>
      <c r="G16726" s="95"/>
      <c r="H16726" s="95"/>
    </row>
    <row r="16727" spans="5:8" x14ac:dyDescent="0.2">
      <c r="E16727" s="95"/>
      <c r="F16727" s="95"/>
      <c r="G16727" s="95"/>
      <c r="H16727" s="95"/>
    </row>
    <row r="16728" spans="5:8" x14ac:dyDescent="0.2">
      <c r="E16728" s="95"/>
      <c r="F16728" s="95"/>
      <c r="G16728" s="95"/>
      <c r="H16728" s="95"/>
    </row>
    <row r="16729" spans="5:8" x14ac:dyDescent="0.2">
      <c r="E16729" s="95"/>
      <c r="F16729" s="95"/>
      <c r="G16729" s="95"/>
      <c r="H16729" s="95"/>
    </row>
    <row r="16730" spans="5:8" x14ac:dyDescent="0.2">
      <c r="E16730" s="95"/>
      <c r="F16730" s="95"/>
      <c r="G16730" s="95"/>
      <c r="H16730" s="95"/>
    </row>
    <row r="16731" spans="5:8" x14ac:dyDescent="0.2">
      <c r="E16731" s="95"/>
      <c r="F16731" s="95"/>
      <c r="G16731" s="95"/>
      <c r="H16731" s="95"/>
    </row>
    <row r="16732" spans="5:8" x14ac:dyDescent="0.2">
      <c r="E16732" s="95"/>
      <c r="F16732" s="95"/>
      <c r="G16732" s="95"/>
      <c r="H16732" s="95"/>
    </row>
    <row r="16733" spans="5:8" x14ac:dyDescent="0.2">
      <c r="E16733" s="95"/>
      <c r="F16733" s="95"/>
      <c r="G16733" s="95"/>
      <c r="H16733" s="95"/>
    </row>
    <row r="16734" spans="5:8" x14ac:dyDescent="0.2">
      <c r="E16734" s="95"/>
      <c r="F16734" s="95"/>
      <c r="G16734" s="95"/>
      <c r="H16734" s="95"/>
    </row>
    <row r="16735" spans="5:8" x14ac:dyDescent="0.2">
      <c r="E16735" s="95"/>
      <c r="F16735" s="95"/>
      <c r="G16735" s="95"/>
      <c r="H16735" s="95"/>
    </row>
    <row r="16736" spans="5:8" x14ac:dyDescent="0.2">
      <c r="E16736" s="95"/>
      <c r="F16736" s="95"/>
      <c r="G16736" s="95"/>
      <c r="H16736" s="95"/>
    </row>
    <row r="16737" spans="5:8" x14ac:dyDescent="0.2">
      <c r="E16737" s="95"/>
      <c r="F16737" s="95"/>
      <c r="G16737" s="95"/>
      <c r="H16737" s="95"/>
    </row>
    <row r="16738" spans="5:8" x14ac:dyDescent="0.2">
      <c r="E16738" s="95"/>
      <c r="F16738" s="95"/>
      <c r="G16738" s="95"/>
      <c r="H16738" s="95"/>
    </row>
    <row r="16739" spans="5:8" x14ac:dyDescent="0.2">
      <c r="E16739" s="95"/>
      <c r="F16739" s="95"/>
      <c r="G16739" s="95"/>
      <c r="H16739" s="95"/>
    </row>
    <row r="16740" spans="5:8" x14ac:dyDescent="0.2">
      <c r="E16740" s="95"/>
      <c r="F16740" s="95"/>
      <c r="G16740" s="95"/>
      <c r="H16740" s="95"/>
    </row>
    <row r="16741" spans="5:8" x14ac:dyDescent="0.2">
      <c r="E16741" s="95"/>
      <c r="F16741" s="95"/>
      <c r="G16741" s="95"/>
      <c r="H16741" s="95"/>
    </row>
    <row r="16742" spans="5:8" x14ac:dyDescent="0.2">
      <c r="E16742" s="95"/>
      <c r="F16742" s="95"/>
      <c r="G16742" s="95"/>
      <c r="H16742" s="95"/>
    </row>
    <row r="16743" spans="5:8" x14ac:dyDescent="0.2">
      <c r="E16743" s="95"/>
      <c r="F16743" s="95"/>
      <c r="G16743" s="95"/>
      <c r="H16743" s="95"/>
    </row>
    <row r="16744" spans="5:8" x14ac:dyDescent="0.2">
      <c r="E16744" s="95"/>
      <c r="F16744" s="95"/>
      <c r="G16744" s="95"/>
      <c r="H16744" s="95"/>
    </row>
    <row r="16745" spans="5:8" x14ac:dyDescent="0.2">
      <c r="E16745" s="95"/>
      <c r="F16745" s="95"/>
      <c r="G16745" s="95"/>
      <c r="H16745" s="95"/>
    </row>
    <row r="16746" spans="5:8" x14ac:dyDescent="0.2">
      <c r="E16746" s="95"/>
      <c r="F16746" s="95"/>
      <c r="G16746" s="95"/>
      <c r="H16746" s="95"/>
    </row>
    <row r="16747" spans="5:8" x14ac:dyDescent="0.2">
      <c r="E16747" s="95"/>
      <c r="F16747" s="95"/>
      <c r="G16747" s="95"/>
      <c r="H16747" s="95"/>
    </row>
    <row r="16748" spans="5:8" x14ac:dyDescent="0.2">
      <c r="E16748" s="95"/>
      <c r="F16748" s="95"/>
      <c r="G16748" s="95"/>
      <c r="H16748" s="95"/>
    </row>
    <row r="16749" spans="5:8" x14ac:dyDescent="0.2">
      <c r="E16749" s="95"/>
      <c r="F16749" s="95"/>
      <c r="G16749" s="95"/>
      <c r="H16749" s="95"/>
    </row>
    <row r="16750" spans="5:8" x14ac:dyDescent="0.2">
      <c r="E16750" s="95"/>
      <c r="F16750" s="95"/>
      <c r="G16750" s="95"/>
      <c r="H16750" s="95"/>
    </row>
    <row r="16751" spans="5:8" x14ac:dyDescent="0.2">
      <c r="E16751" s="95"/>
      <c r="F16751" s="95"/>
      <c r="G16751" s="95"/>
      <c r="H16751" s="95"/>
    </row>
    <row r="16752" spans="5:8" x14ac:dyDescent="0.2">
      <c r="E16752" s="95"/>
      <c r="F16752" s="95"/>
      <c r="G16752" s="95"/>
      <c r="H16752" s="95"/>
    </row>
    <row r="16753" spans="5:8" x14ac:dyDescent="0.2">
      <c r="E16753" s="95"/>
      <c r="F16753" s="95"/>
      <c r="G16753" s="95"/>
      <c r="H16753" s="95"/>
    </row>
    <row r="16754" spans="5:8" x14ac:dyDescent="0.2">
      <c r="E16754" s="95"/>
      <c r="F16754" s="95"/>
      <c r="G16754" s="95"/>
      <c r="H16754" s="95"/>
    </row>
    <row r="16755" spans="5:8" x14ac:dyDescent="0.2">
      <c r="E16755" s="95"/>
      <c r="F16755" s="95"/>
      <c r="G16755" s="95"/>
      <c r="H16755" s="95"/>
    </row>
    <row r="16756" spans="5:8" x14ac:dyDescent="0.2">
      <c r="E16756" s="95"/>
      <c r="F16756" s="95"/>
      <c r="G16756" s="95"/>
      <c r="H16756" s="95"/>
    </row>
    <row r="16757" spans="5:8" x14ac:dyDescent="0.2">
      <c r="E16757" s="95"/>
      <c r="F16757" s="95"/>
      <c r="G16757" s="95"/>
      <c r="H16757" s="95"/>
    </row>
    <row r="16758" spans="5:8" x14ac:dyDescent="0.2">
      <c r="E16758" s="95"/>
      <c r="F16758" s="95"/>
      <c r="G16758" s="95"/>
      <c r="H16758" s="95"/>
    </row>
    <row r="16759" spans="5:8" x14ac:dyDescent="0.2">
      <c r="E16759" s="95"/>
      <c r="F16759" s="95"/>
      <c r="G16759" s="95"/>
      <c r="H16759" s="95"/>
    </row>
    <row r="16760" spans="5:8" x14ac:dyDescent="0.2">
      <c r="E16760" s="95"/>
      <c r="F16760" s="95"/>
      <c r="G16760" s="95"/>
      <c r="H16760" s="95"/>
    </row>
    <row r="16761" spans="5:8" x14ac:dyDescent="0.2">
      <c r="E16761" s="95"/>
      <c r="F16761" s="95"/>
      <c r="G16761" s="95"/>
      <c r="H16761" s="95"/>
    </row>
    <row r="16762" spans="5:8" x14ac:dyDescent="0.2">
      <c r="E16762" s="95"/>
      <c r="F16762" s="95"/>
      <c r="G16762" s="95"/>
      <c r="H16762" s="95"/>
    </row>
    <row r="16763" spans="5:8" x14ac:dyDescent="0.2">
      <c r="E16763" s="95"/>
      <c r="F16763" s="95"/>
      <c r="G16763" s="95"/>
      <c r="H16763" s="95"/>
    </row>
    <row r="16764" spans="5:8" x14ac:dyDescent="0.2">
      <c r="E16764" s="95"/>
      <c r="F16764" s="95"/>
      <c r="G16764" s="95"/>
      <c r="H16764" s="95"/>
    </row>
    <row r="16765" spans="5:8" x14ac:dyDescent="0.2">
      <c r="E16765" s="95"/>
      <c r="F16765" s="95"/>
      <c r="G16765" s="95"/>
      <c r="H16765" s="95"/>
    </row>
    <row r="16766" spans="5:8" x14ac:dyDescent="0.2">
      <c r="E16766" s="95"/>
      <c r="F16766" s="95"/>
      <c r="G16766" s="95"/>
      <c r="H16766" s="95"/>
    </row>
    <row r="16767" spans="5:8" x14ac:dyDescent="0.2">
      <c r="E16767" s="95"/>
      <c r="F16767" s="95"/>
      <c r="G16767" s="95"/>
      <c r="H16767" s="95"/>
    </row>
    <row r="16768" spans="5:8" x14ac:dyDescent="0.2">
      <c r="E16768" s="95"/>
      <c r="F16768" s="95"/>
      <c r="G16768" s="95"/>
      <c r="H16768" s="95"/>
    </row>
    <row r="16769" spans="5:8" x14ac:dyDescent="0.2">
      <c r="E16769" s="95"/>
      <c r="F16769" s="95"/>
      <c r="G16769" s="95"/>
      <c r="H16769" s="95"/>
    </row>
    <row r="16770" spans="5:8" x14ac:dyDescent="0.2">
      <c r="E16770" s="95"/>
      <c r="F16770" s="95"/>
      <c r="G16770" s="95"/>
      <c r="H16770" s="95"/>
    </row>
    <row r="16771" spans="5:8" x14ac:dyDescent="0.2">
      <c r="E16771" s="95"/>
      <c r="F16771" s="95"/>
      <c r="G16771" s="95"/>
      <c r="H16771" s="95"/>
    </row>
    <row r="16772" spans="5:8" x14ac:dyDescent="0.2">
      <c r="E16772" s="95"/>
      <c r="F16772" s="95"/>
      <c r="G16772" s="95"/>
      <c r="H16772" s="95"/>
    </row>
    <row r="16773" spans="5:8" x14ac:dyDescent="0.2">
      <c r="E16773" s="95"/>
      <c r="F16773" s="95"/>
      <c r="G16773" s="95"/>
      <c r="H16773" s="95"/>
    </row>
    <row r="16774" spans="5:8" x14ac:dyDescent="0.2">
      <c r="E16774" s="95"/>
      <c r="F16774" s="95"/>
      <c r="G16774" s="95"/>
      <c r="H16774" s="95"/>
    </row>
    <row r="16775" spans="5:8" x14ac:dyDescent="0.2">
      <c r="E16775" s="95"/>
      <c r="F16775" s="95"/>
      <c r="G16775" s="95"/>
      <c r="H16775" s="95"/>
    </row>
    <row r="16776" spans="5:8" x14ac:dyDescent="0.2">
      <c r="E16776" s="95"/>
      <c r="F16776" s="95"/>
      <c r="G16776" s="95"/>
      <c r="H16776" s="95"/>
    </row>
    <row r="16777" spans="5:8" x14ac:dyDescent="0.2">
      <c r="E16777" s="95"/>
      <c r="F16777" s="95"/>
      <c r="G16777" s="95"/>
      <c r="H16777" s="95"/>
    </row>
    <row r="16778" spans="5:8" x14ac:dyDescent="0.2">
      <c r="E16778" s="95"/>
      <c r="F16778" s="95"/>
      <c r="G16778" s="95"/>
      <c r="H16778" s="95"/>
    </row>
    <row r="16779" spans="5:8" x14ac:dyDescent="0.2">
      <c r="E16779" s="95"/>
      <c r="F16779" s="95"/>
      <c r="G16779" s="95"/>
      <c r="H16779" s="95"/>
    </row>
    <row r="16780" spans="5:8" x14ac:dyDescent="0.2">
      <c r="E16780" s="95"/>
      <c r="F16780" s="95"/>
      <c r="G16780" s="95"/>
      <c r="H16780" s="95"/>
    </row>
    <row r="16781" spans="5:8" x14ac:dyDescent="0.2">
      <c r="E16781" s="95"/>
      <c r="F16781" s="95"/>
      <c r="G16781" s="95"/>
      <c r="H16781" s="95"/>
    </row>
    <row r="16782" spans="5:8" x14ac:dyDescent="0.2">
      <c r="E16782" s="95"/>
      <c r="F16782" s="95"/>
      <c r="G16782" s="95"/>
      <c r="H16782" s="95"/>
    </row>
    <row r="16783" spans="5:8" x14ac:dyDescent="0.2">
      <c r="E16783" s="95"/>
      <c r="F16783" s="95"/>
      <c r="G16783" s="95"/>
      <c r="H16783" s="95"/>
    </row>
    <row r="16784" spans="5:8" x14ac:dyDescent="0.2">
      <c r="E16784" s="95"/>
      <c r="F16784" s="95"/>
      <c r="G16784" s="95"/>
      <c r="H16784" s="95"/>
    </row>
    <row r="16785" spans="5:8" x14ac:dyDescent="0.2">
      <c r="E16785" s="95"/>
      <c r="F16785" s="95"/>
      <c r="G16785" s="95"/>
      <c r="H16785" s="95"/>
    </row>
    <row r="16786" spans="5:8" x14ac:dyDescent="0.2">
      <c r="E16786" s="95"/>
      <c r="F16786" s="95"/>
      <c r="G16786" s="95"/>
      <c r="H16786" s="95"/>
    </row>
    <row r="16787" spans="5:8" x14ac:dyDescent="0.2">
      <c r="E16787" s="95"/>
      <c r="F16787" s="95"/>
      <c r="G16787" s="95"/>
      <c r="H16787" s="95"/>
    </row>
    <row r="16788" spans="5:8" x14ac:dyDescent="0.2">
      <c r="E16788" s="95"/>
      <c r="F16788" s="95"/>
      <c r="G16788" s="95"/>
      <c r="H16788" s="95"/>
    </row>
    <row r="16789" spans="5:8" x14ac:dyDescent="0.2">
      <c r="E16789" s="95"/>
      <c r="F16789" s="95"/>
      <c r="G16789" s="95"/>
      <c r="H16789" s="95"/>
    </row>
    <row r="16790" spans="5:8" x14ac:dyDescent="0.2">
      <c r="E16790" s="95"/>
      <c r="F16790" s="95"/>
      <c r="G16790" s="95"/>
      <c r="H16790" s="95"/>
    </row>
    <row r="16791" spans="5:8" x14ac:dyDescent="0.2">
      <c r="E16791" s="95"/>
      <c r="F16791" s="95"/>
      <c r="G16791" s="95"/>
      <c r="H16791" s="95"/>
    </row>
    <row r="16792" spans="5:8" x14ac:dyDescent="0.2">
      <c r="E16792" s="95"/>
      <c r="F16792" s="95"/>
      <c r="G16792" s="95"/>
      <c r="H16792" s="95"/>
    </row>
    <row r="16793" spans="5:8" x14ac:dyDescent="0.2">
      <c r="E16793" s="95"/>
      <c r="F16793" s="95"/>
      <c r="G16793" s="95"/>
      <c r="H16793" s="95"/>
    </row>
    <row r="16794" spans="5:8" x14ac:dyDescent="0.2">
      <c r="E16794" s="95"/>
      <c r="F16794" s="95"/>
      <c r="G16794" s="95"/>
      <c r="H16794" s="95"/>
    </row>
    <row r="16795" spans="5:8" x14ac:dyDescent="0.2">
      <c r="E16795" s="95"/>
      <c r="F16795" s="95"/>
      <c r="G16795" s="95"/>
      <c r="H16795" s="95"/>
    </row>
    <row r="16796" spans="5:8" x14ac:dyDescent="0.2">
      <c r="E16796" s="95"/>
      <c r="F16796" s="95"/>
      <c r="G16796" s="95"/>
      <c r="H16796" s="95"/>
    </row>
    <row r="16797" spans="5:8" x14ac:dyDescent="0.2">
      <c r="E16797" s="95"/>
      <c r="F16797" s="95"/>
      <c r="G16797" s="95"/>
      <c r="H16797" s="95"/>
    </row>
    <row r="16798" spans="5:8" x14ac:dyDescent="0.2">
      <c r="E16798" s="95"/>
      <c r="F16798" s="95"/>
      <c r="G16798" s="95"/>
      <c r="H16798" s="95"/>
    </row>
    <row r="16799" spans="5:8" x14ac:dyDescent="0.2">
      <c r="E16799" s="95"/>
      <c r="F16799" s="95"/>
      <c r="G16799" s="95"/>
      <c r="H16799" s="95"/>
    </row>
    <row r="16800" spans="5:8" x14ac:dyDescent="0.2">
      <c r="E16800" s="95"/>
      <c r="F16800" s="95"/>
      <c r="G16800" s="95"/>
      <c r="H16800" s="95"/>
    </row>
    <row r="16801" spans="5:8" x14ac:dyDescent="0.2">
      <c r="E16801" s="95"/>
      <c r="F16801" s="95"/>
      <c r="G16801" s="95"/>
      <c r="H16801" s="95"/>
    </row>
    <row r="16802" spans="5:8" x14ac:dyDescent="0.2">
      <c r="E16802" s="95"/>
      <c r="F16802" s="95"/>
      <c r="G16802" s="95"/>
      <c r="H16802" s="95"/>
    </row>
    <row r="16803" spans="5:8" x14ac:dyDescent="0.2">
      <c r="E16803" s="95"/>
      <c r="F16803" s="95"/>
      <c r="G16803" s="95"/>
      <c r="H16803" s="95"/>
    </row>
    <row r="16804" spans="5:8" x14ac:dyDescent="0.2">
      <c r="E16804" s="95"/>
      <c r="F16804" s="95"/>
      <c r="G16804" s="95"/>
      <c r="H16804" s="95"/>
    </row>
    <row r="16805" spans="5:8" x14ac:dyDescent="0.2">
      <c r="E16805" s="95"/>
      <c r="F16805" s="95"/>
      <c r="G16805" s="95"/>
      <c r="H16805" s="95"/>
    </row>
    <row r="16806" spans="5:8" x14ac:dyDescent="0.2">
      <c r="E16806" s="95"/>
      <c r="F16806" s="95"/>
      <c r="G16806" s="95"/>
      <c r="H16806" s="95"/>
    </row>
    <row r="16807" spans="5:8" x14ac:dyDescent="0.2">
      <c r="E16807" s="95"/>
      <c r="F16807" s="95"/>
      <c r="G16807" s="95"/>
      <c r="H16807" s="95"/>
    </row>
    <row r="16808" spans="5:8" x14ac:dyDescent="0.2">
      <c r="E16808" s="95"/>
      <c r="F16808" s="95"/>
      <c r="G16808" s="95"/>
      <c r="H16808" s="95"/>
    </row>
    <row r="16809" spans="5:8" x14ac:dyDescent="0.2">
      <c r="E16809" s="95"/>
      <c r="F16809" s="95"/>
      <c r="G16809" s="95"/>
      <c r="H16809" s="95"/>
    </row>
    <row r="16810" spans="5:8" x14ac:dyDescent="0.2">
      <c r="E16810" s="95"/>
      <c r="F16810" s="95"/>
      <c r="G16810" s="95"/>
      <c r="H16810" s="95"/>
    </row>
    <row r="16811" spans="5:8" x14ac:dyDescent="0.2">
      <c r="E16811" s="95"/>
      <c r="F16811" s="95"/>
      <c r="G16811" s="95"/>
      <c r="H16811" s="95"/>
    </row>
    <row r="16812" spans="5:8" x14ac:dyDescent="0.2">
      <c r="E16812" s="95"/>
      <c r="F16812" s="95"/>
      <c r="G16812" s="95"/>
      <c r="H16812" s="95"/>
    </row>
    <row r="16813" spans="5:8" x14ac:dyDescent="0.2">
      <c r="E16813" s="95"/>
      <c r="F16813" s="95"/>
      <c r="G16813" s="95"/>
      <c r="H16813" s="95"/>
    </row>
    <row r="16814" spans="5:8" x14ac:dyDescent="0.2">
      <c r="E16814" s="95"/>
      <c r="F16814" s="95"/>
      <c r="G16814" s="95"/>
      <c r="H16814" s="95"/>
    </row>
    <row r="16815" spans="5:8" x14ac:dyDescent="0.2">
      <c r="E16815" s="95"/>
      <c r="F16815" s="95"/>
      <c r="G16815" s="95"/>
      <c r="H16815" s="95"/>
    </row>
    <row r="16816" spans="5:8" x14ac:dyDescent="0.2">
      <c r="E16816" s="95"/>
      <c r="F16816" s="95"/>
      <c r="G16816" s="95"/>
      <c r="H16816" s="95"/>
    </row>
    <row r="16817" spans="5:8" x14ac:dyDescent="0.2">
      <c r="E16817" s="95"/>
      <c r="F16817" s="95"/>
      <c r="G16817" s="95"/>
      <c r="H16817" s="95"/>
    </row>
    <row r="16818" spans="5:8" x14ac:dyDescent="0.2">
      <c r="E16818" s="95"/>
      <c r="F16818" s="95"/>
      <c r="G16818" s="95"/>
      <c r="H16818" s="95"/>
    </row>
    <row r="16819" spans="5:8" x14ac:dyDescent="0.2">
      <c r="E16819" s="95"/>
      <c r="F16819" s="95"/>
      <c r="G16819" s="95"/>
      <c r="H16819" s="95"/>
    </row>
    <row r="16820" spans="5:8" x14ac:dyDescent="0.2">
      <c r="E16820" s="95"/>
      <c r="F16820" s="95"/>
      <c r="G16820" s="95"/>
      <c r="H16820" s="95"/>
    </row>
    <row r="16821" spans="5:8" x14ac:dyDescent="0.2">
      <c r="E16821" s="95"/>
      <c r="F16821" s="95"/>
      <c r="G16821" s="95"/>
      <c r="H16821" s="95"/>
    </row>
    <row r="16822" spans="5:8" x14ac:dyDescent="0.2">
      <c r="E16822" s="95"/>
      <c r="F16822" s="95"/>
      <c r="G16822" s="95"/>
      <c r="H16822" s="95"/>
    </row>
    <row r="16823" spans="5:8" x14ac:dyDescent="0.2">
      <c r="E16823" s="95"/>
      <c r="F16823" s="95"/>
      <c r="G16823" s="95"/>
      <c r="H16823" s="95"/>
    </row>
    <row r="16824" spans="5:8" x14ac:dyDescent="0.2">
      <c r="E16824" s="95"/>
      <c r="F16824" s="95"/>
      <c r="G16824" s="95"/>
      <c r="H16824" s="95"/>
    </row>
    <row r="16825" spans="5:8" x14ac:dyDescent="0.2">
      <c r="E16825" s="95"/>
      <c r="F16825" s="95"/>
      <c r="G16825" s="95"/>
      <c r="H16825" s="95"/>
    </row>
    <row r="16826" spans="5:8" x14ac:dyDescent="0.2">
      <c r="E16826" s="95"/>
      <c r="F16826" s="95"/>
      <c r="G16826" s="95"/>
      <c r="H16826" s="95"/>
    </row>
    <row r="16827" spans="5:8" x14ac:dyDescent="0.2">
      <c r="E16827" s="95"/>
      <c r="F16827" s="95"/>
      <c r="G16827" s="95"/>
      <c r="H16827" s="95"/>
    </row>
    <row r="16828" spans="5:8" x14ac:dyDescent="0.2">
      <c r="E16828" s="95"/>
      <c r="F16828" s="95"/>
      <c r="G16828" s="95"/>
      <c r="H16828" s="95"/>
    </row>
    <row r="16829" spans="5:8" x14ac:dyDescent="0.2">
      <c r="E16829" s="95"/>
      <c r="F16829" s="95"/>
      <c r="G16829" s="95"/>
      <c r="H16829" s="95"/>
    </row>
    <row r="16830" spans="5:8" x14ac:dyDescent="0.2">
      <c r="E16830" s="95"/>
      <c r="F16830" s="95"/>
      <c r="G16830" s="95"/>
      <c r="H16830" s="95"/>
    </row>
    <row r="16831" spans="5:8" x14ac:dyDescent="0.2">
      <c r="E16831" s="95"/>
      <c r="F16831" s="95"/>
      <c r="G16831" s="95"/>
      <c r="H16831" s="95"/>
    </row>
    <row r="16832" spans="5:8" x14ac:dyDescent="0.2">
      <c r="E16832" s="95"/>
      <c r="F16832" s="95"/>
      <c r="G16832" s="95"/>
      <c r="H16832" s="95"/>
    </row>
    <row r="16833" spans="5:8" x14ac:dyDescent="0.2">
      <c r="E16833" s="95"/>
      <c r="F16833" s="95"/>
      <c r="G16833" s="95"/>
      <c r="H16833" s="95"/>
    </row>
    <row r="16834" spans="5:8" x14ac:dyDescent="0.2">
      <c r="E16834" s="95"/>
      <c r="F16834" s="95"/>
      <c r="G16834" s="95"/>
      <c r="H16834" s="95"/>
    </row>
    <row r="16835" spans="5:8" x14ac:dyDescent="0.2">
      <c r="E16835" s="95"/>
      <c r="F16835" s="95"/>
      <c r="G16835" s="95"/>
      <c r="H16835" s="95"/>
    </row>
    <row r="16836" spans="5:8" x14ac:dyDescent="0.2">
      <c r="E16836" s="95"/>
      <c r="F16836" s="95"/>
      <c r="G16836" s="95"/>
      <c r="H16836" s="95"/>
    </row>
    <row r="16837" spans="5:8" x14ac:dyDescent="0.2">
      <c r="E16837" s="95"/>
      <c r="F16837" s="95"/>
      <c r="G16837" s="95"/>
      <c r="H16837" s="95"/>
    </row>
    <row r="16838" spans="5:8" x14ac:dyDescent="0.2">
      <c r="E16838" s="95"/>
      <c r="F16838" s="95"/>
      <c r="G16838" s="95"/>
      <c r="H16838" s="95"/>
    </row>
    <row r="16839" spans="5:8" x14ac:dyDescent="0.2">
      <c r="E16839" s="95"/>
      <c r="F16839" s="95"/>
      <c r="G16839" s="95"/>
      <c r="H16839" s="95"/>
    </row>
    <row r="16840" spans="5:8" x14ac:dyDescent="0.2">
      <c r="E16840" s="95"/>
      <c r="F16840" s="95"/>
      <c r="G16840" s="95"/>
      <c r="H16840" s="95"/>
    </row>
    <row r="16841" spans="5:8" x14ac:dyDescent="0.2">
      <c r="E16841" s="95"/>
      <c r="F16841" s="95"/>
      <c r="G16841" s="95"/>
      <c r="H16841" s="95"/>
    </row>
    <row r="16842" spans="5:8" x14ac:dyDescent="0.2">
      <c r="E16842" s="95"/>
      <c r="F16842" s="95"/>
      <c r="G16842" s="95"/>
      <c r="H16842" s="95"/>
    </row>
    <row r="16843" spans="5:8" x14ac:dyDescent="0.2">
      <c r="E16843" s="95"/>
      <c r="F16843" s="95"/>
      <c r="G16843" s="95"/>
      <c r="H16843" s="95"/>
    </row>
    <row r="16844" spans="5:8" x14ac:dyDescent="0.2">
      <c r="E16844" s="95"/>
      <c r="F16844" s="95"/>
      <c r="G16844" s="95"/>
      <c r="H16844" s="95"/>
    </row>
    <row r="16845" spans="5:8" x14ac:dyDescent="0.2">
      <c r="E16845" s="95"/>
      <c r="F16845" s="95"/>
      <c r="G16845" s="95"/>
      <c r="H16845" s="95"/>
    </row>
    <row r="16846" spans="5:8" x14ac:dyDescent="0.2">
      <c r="E16846" s="95"/>
      <c r="F16846" s="95"/>
      <c r="G16846" s="95"/>
      <c r="H16846" s="95"/>
    </row>
    <row r="16847" spans="5:8" x14ac:dyDescent="0.2">
      <c r="E16847" s="95"/>
      <c r="F16847" s="95"/>
      <c r="G16847" s="95"/>
      <c r="H16847" s="95"/>
    </row>
    <row r="16848" spans="5:8" x14ac:dyDescent="0.2">
      <c r="E16848" s="95"/>
      <c r="F16848" s="95"/>
      <c r="G16848" s="95"/>
      <c r="H16848" s="95"/>
    </row>
    <row r="16849" spans="5:8" x14ac:dyDescent="0.2">
      <c r="E16849" s="95"/>
      <c r="F16849" s="95"/>
      <c r="G16849" s="95"/>
      <c r="H16849" s="95"/>
    </row>
    <row r="16850" spans="5:8" x14ac:dyDescent="0.2">
      <c r="E16850" s="95"/>
      <c r="F16850" s="95"/>
      <c r="G16850" s="95"/>
      <c r="H16850" s="95"/>
    </row>
    <row r="16851" spans="5:8" x14ac:dyDescent="0.2">
      <c r="E16851" s="95"/>
      <c r="F16851" s="95"/>
      <c r="G16851" s="95"/>
      <c r="H16851" s="95"/>
    </row>
    <row r="16852" spans="5:8" x14ac:dyDescent="0.2">
      <c r="E16852" s="95"/>
      <c r="F16852" s="95"/>
      <c r="G16852" s="95"/>
      <c r="H16852" s="95"/>
    </row>
    <row r="16853" spans="5:8" x14ac:dyDescent="0.2">
      <c r="E16853" s="95"/>
      <c r="F16853" s="95"/>
      <c r="G16853" s="95"/>
      <c r="H16853" s="95"/>
    </row>
    <row r="16854" spans="5:8" x14ac:dyDescent="0.2">
      <c r="E16854" s="95"/>
      <c r="F16854" s="95"/>
      <c r="G16854" s="95"/>
      <c r="H16854" s="95"/>
    </row>
    <row r="16855" spans="5:8" x14ac:dyDescent="0.2">
      <c r="E16855" s="95"/>
      <c r="F16855" s="95"/>
      <c r="G16855" s="95"/>
      <c r="H16855" s="95"/>
    </row>
    <row r="16856" spans="5:8" x14ac:dyDescent="0.2">
      <c r="E16856" s="95"/>
      <c r="F16856" s="95"/>
      <c r="G16856" s="95"/>
      <c r="H16856" s="95"/>
    </row>
    <row r="16857" spans="5:8" x14ac:dyDescent="0.2">
      <c r="E16857" s="95"/>
      <c r="F16857" s="95"/>
      <c r="G16857" s="95"/>
      <c r="H16857" s="95"/>
    </row>
    <row r="16858" spans="5:8" x14ac:dyDescent="0.2">
      <c r="E16858" s="95"/>
      <c r="F16858" s="95"/>
      <c r="G16858" s="95"/>
      <c r="H16858" s="95"/>
    </row>
    <row r="16859" spans="5:8" x14ac:dyDescent="0.2">
      <c r="E16859" s="95"/>
      <c r="F16859" s="95"/>
      <c r="G16859" s="95"/>
      <c r="H16859" s="95"/>
    </row>
    <row r="16860" spans="5:8" x14ac:dyDescent="0.2">
      <c r="E16860" s="95"/>
      <c r="F16860" s="95"/>
      <c r="G16860" s="95"/>
      <c r="H16860" s="95"/>
    </row>
    <row r="16861" spans="5:8" x14ac:dyDescent="0.2">
      <c r="E16861" s="95"/>
      <c r="F16861" s="95"/>
      <c r="G16861" s="95"/>
      <c r="H16861" s="95"/>
    </row>
    <row r="16862" spans="5:8" x14ac:dyDescent="0.2">
      <c r="E16862" s="95"/>
      <c r="F16862" s="95"/>
      <c r="G16862" s="95"/>
      <c r="H16862" s="95"/>
    </row>
    <row r="16863" spans="5:8" x14ac:dyDescent="0.2">
      <c r="E16863" s="95"/>
      <c r="F16863" s="95"/>
      <c r="G16863" s="95"/>
      <c r="H16863" s="95"/>
    </row>
    <row r="16864" spans="5:8" x14ac:dyDescent="0.2">
      <c r="E16864" s="95"/>
      <c r="F16864" s="95"/>
      <c r="G16864" s="95"/>
      <c r="H16864" s="95"/>
    </row>
    <row r="16865" spans="5:8" x14ac:dyDescent="0.2">
      <c r="E16865" s="95"/>
      <c r="F16865" s="95"/>
      <c r="G16865" s="95"/>
      <c r="H16865" s="95"/>
    </row>
    <row r="16866" spans="5:8" x14ac:dyDescent="0.2">
      <c r="E16866" s="95"/>
      <c r="F16866" s="95"/>
      <c r="G16866" s="95"/>
      <c r="H16866" s="95"/>
    </row>
    <row r="16867" spans="5:8" x14ac:dyDescent="0.2">
      <c r="E16867" s="95"/>
      <c r="F16867" s="95"/>
      <c r="G16867" s="95"/>
      <c r="H16867" s="95"/>
    </row>
    <row r="16868" spans="5:8" x14ac:dyDescent="0.2">
      <c r="E16868" s="95"/>
      <c r="F16868" s="95"/>
      <c r="G16868" s="95"/>
      <c r="H16868" s="95"/>
    </row>
    <row r="16869" spans="5:8" x14ac:dyDescent="0.2">
      <c r="E16869" s="95"/>
      <c r="F16869" s="95"/>
      <c r="G16869" s="95"/>
      <c r="H16869" s="95"/>
    </row>
    <row r="16870" spans="5:8" x14ac:dyDescent="0.2">
      <c r="E16870" s="95"/>
      <c r="F16870" s="95"/>
      <c r="G16870" s="95"/>
      <c r="H16870" s="95"/>
    </row>
    <row r="16871" spans="5:8" x14ac:dyDescent="0.2">
      <c r="E16871" s="95"/>
      <c r="F16871" s="95"/>
      <c r="G16871" s="95"/>
      <c r="H16871" s="95"/>
    </row>
    <row r="16872" spans="5:8" x14ac:dyDescent="0.2">
      <c r="E16872" s="95"/>
      <c r="F16872" s="95"/>
      <c r="G16872" s="95"/>
      <c r="H16872" s="95"/>
    </row>
    <row r="16873" spans="5:8" x14ac:dyDescent="0.2">
      <c r="E16873" s="95"/>
      <c r="F16873" s="95"/>
      <c r="G16873" s="95"/>
      <c r="H16873" s="95"/>
    </row>
    <row r="16874" spans="5:8" x14ac:dyDescent="0.2">
      <c r="E16874" s="95"/>
      <c r="F16874" s="95"/>
      <c r="G16874" s="95"/>
      <c r="H16874" s="95"/>
    </row>
    <row r="16875" spans="5:8" x14ac:dyDescent="0.2">
      <c r="E16875" s="95"/>
      <c r="F16875" s="95"/>
      <c r="G16875" s="95"/>
      <c r="H16875" s="95"/>
    </row>
    <row r="16876" spans="5:8" x14ac:dyDescent="0.2">
      <c r="E16876" s="95"/>
      <c r="F16876" s="95"/>
      <c r="G16876" s="95"/>
      <c r="H16876" s="95"/>
    </row>
    <row r="16877" spans="5:8" x14ac:dyDescent="0.2">
      <c r="E16877" s="95"/>
      <c r="F16877" s="95"/>
      <c r="G16877" s="95"/>
      <c r="H16877" s="95"/>
    </row>
    <row r="16878" spans="5:8" x14ac:dyDescent="0.2">
      <c r="E16878" s="95"/>
      <c r="F16878" s="95"/>
      <c r="G16878" s="95"/>
      <c r="H16878" s="95"/>
    </row>
    <row r="16879" spans="5:8" x14ac:dyDescent="0.2">
      <c r="E16879" s="95"/>
      <c r="F16879" s="95"/>
      <c r="G16879" s="95"/>
      <c r="H16879" s="95"/>
    </row>
    <row r="16880" spans="5:8" x14ac:dyDescent="0.2">
      <c r="E16880" s="95"/>
      <c r="F16880" s="95"/>
      <c r="G16880" s="95"/>
      <c r="H16880" s="95"/>
    </row>
    <row r="16881" spans="5:8" x14ac:dyDescent="0.2">
      <c r="E16881" s="95"/>
      <c r="F16881" s="95"/>
      <c r="G16881" s="95"/>
      <c r="H16881" s="95"/>
    </row>
    <row r="16882" spans="5:8" x14ac:dyDescent="0.2">
      <c r="E16882" s="95"/>
      <c r="F16882" s="95"/>
      <c r="G16882" s="95"/>
      <c r="H16882" s="95"/>
    </row>
    <row r="16883" spans="5:8" x14ac:dyDescent="0.2">
      <c r="E16883" s="95"/>
      <c r="F16883" s="95"/>
      <c r="G16883" s="95"/>
      <c r="H16883" s="95"/>
    </row>
    <row r="16884" spans="5:8" x14ac:dyDescent="0.2">
      <c r="E16884" s="95"/>
      <c r="F16884" s="95"/>
      <c r="G16884" s="95"/>
      <c r="H16884" s="95"/>
    </row>
    <row r="16885" spans="5:8" x14ac:dyDescent="0.2">
      <c r="E16885" s="95"/>
      <c r="F16885" s="95"/>
      <c r="G16885" s="95"/>
      <c r="H16885" s="95"/>
    </row>
    <row r="16886" spans="5:8" x14ac:dyDescent="0.2">
      <c r="E16886" s="95"/>
      <c r="F16886" s="95"/>
      <c r="G16886" s="95"/>
      <c r="H16886" s="95"/>
    </row>
    <row r="16887" spans="5:8" x14ac:dyDescent="0.2">
      <c r="E16887" s="95"/>
      <c r="F16887" s="95"/>
      <c r="G16887" s="95"/>
      <c r="H16887" s="95"/>
    </row>
    <row r="16888" spans="5:8" x14ac:dyDescent="0.2">
      <c r="E16888" s="95"/>
      <c r="F16888" s="95"/>
      <c r="G16888" s="95"/>
      <c r="H16888" s="95"/>
    </row>
    <row r="16889" spans="5:8" x14ac:dyDescent="0.2">
      <c r="E16889" s="95"/>
      <c r="F16889" s="95"/>
      <c r="G16889" s="95"/>
      <c r="H16889" s="95"/>
    </row>
    <row r="16890" spans="5:8" x14ac:dyDescent="0.2">
      <c r="E16890" s="95"/>
      <c r="F16890" s="95"/>
      <c r="G16890" s="95"/>
      <c r="H16890" s="95"/>
    </row>
    <row r="16891" spans="5:8" x14ac:dyDescent="0.2">
      <c r="E16891" s="95"/>
      <c r="F16891" s="95"/>
      <c r="G16891" s="95"/>
      <c r="H16891" s="95"/>
    </row>
    <row r="16892" spans="5:8" x14ac:dyDescent="0.2">
      <c r="E16892" s="95"/>
      <c r="F16892" s="95"/>
      <c r="G16892" s="95"/>
      <c r="H16892" s="95"/>
    </row>
    <row r="16893" spans="5:8" x14ac:dyDescent="0.2">
      <c r="E16893" s="95"/>
      <c r="F16893" s="95"/>
      <c r="G16893" s="95"/>
      <c r="H16893" s="95"/>
    </row>
    <row r="16894" spans="5:8" x14ac:dyDescent="0.2">
      <c r="E16894" s="95"/>
      <c r="F16894" s="95"/>
      <c r="G16894" s="95"/>
      <c r="H16894" s="95"/>
    </row>
    <row r="16895" spans="5:8" x14ac:dyDescent="0.2">
      <c r="E16895" s="95"/>
      <c r="F16895" s="95"/>
      <c r="G16895" s="95"/>
      <c r="H16895" s="95"/>
    </row>
    <row r="16896" spans="5:8" x14ac:dyDescent="0.2">
      <c r="E16896" s="95"/>
      <c r="F16896" s="95"/>
      <c r="G16896" s="95"/>
      <c r="H16896" s="95"/>
    </row>
    <row r="16897" spans="5:8" x14ac:dyDescent="0.2">
      <c r="E16897" s="95"/>
      <c r="F16897" s="95"/>
      <c r="G16897" s="95"/>
      <c r="H16897" s="95"/>
    </row>
    <row r="16898" spans="5:8" x14ac:dyDescent="0.2">
      <c r="E16898" s="95"/>
      <c r="F16898" s="95"/>
      <c r="G16898" s="95"/>
      <c r="H16898" s="95"/>
    </row>
    <row r="16899" spans="5:8" x14ac:dyDescent="0.2">
      <c r="E16899" s="95"/>
      <c r="F16899" s="95"/>
      <c r="G16899" s="95"/>
      <c r="H16899" s="95"/>
    </row>
    <row r="16900" spans="5:8" x14ac:dyDescent="0.2">
      <c r="E16900" s="95"/>
      <c r="F16900" s="95"/>
      <c r="G16900" s="95"/>
      <c r="H16900" s="95"/>
    </row>
    <row r="16901" spans="5:8" x14ac:dyDescent="0.2">
      <c r="E16901" s="95"/>
      <c r="F16901" s="95"/>
      <c r="G16901" s="95"/>
      <c r="H16901" s="95"/>
    </row>
    <row r="16902" spans="5:8" x14ac:dyDescent="0.2">
      <c r="E16902" s="95"/>
      <c r="F16902" s="95"/>
      <c r="G16902" s="95"/>
      <c r="H16902" s="95"/>
    </row>
    <row r="16903" spans="5:8" x14ac:dyDescent="0.2">
      <c r="E16903" s="95"/>
      <c r="F16903" s="95"/>
      <c r="G16903" s="95"/>
      <c r="H16903" s="95"/>
    </row>
    <row r="16904" spans="5:8" x14ac:dyDescent="0.2">
      <c r="E16904" s="95"/>
      <c r="F16904" s="95"/>
      <c r="G16904" s="95"/>
      <c r="H16904" s="95"/>
    </row>
    <row r="16905" spans="5:8" x14ac:dyDescent="0.2">
      <c r="E16905" s="95"/>
      <c r="F16905" s="95"/>
      <c r="G16905" s="95"/>
      <c r="H16905" s="95"/>
    </row>
    <row r="16906" spans="5:8" x14ac:dyDescent="0.2">
      <c r="E16906" s="95"/>
      <c r="F16906" s="95"/>
      <c r="G16906" s="95"/>
      <c r="H16906" s="95"/>
    </row>
    <row r="16907" spans="5:8" x14ac:dyDescent="0.2">
      <c r="E16907" s="95"/>
      <c r="F16907" s="95"/>
      <c r="G16907" s="95"/>
      <c r="H16907" s="95"/>
    </row>
    <row r="16908" spans="5:8" x14ac:dyDescent="0.2">
      <c r="E16908" s="95"/>
      <c r="F16908" s="95"/>
      <c r="G16908" s="95"/>
      <c r="H16908" s="95"/>
    </row>
    <row r="16909" spans="5:8" x14ac:dyDescent="0.2">
      <c r="E16909" s="95"/>
      <c r="F16909" s="95"/>
      <c r="G16909" s="95"/>
      <c r="H16909" s="95"/>
    </row>
    <row r="16910" spans="5:8" x14ac:dyDescent="0.2">
      <c r="E16910" s="95"/>
      <c r="F16910" s="95"/>
      <c r="G16910" s="95"/>
      <c r="H16910" s="95"/>
    </row>
    <row r="16911" spans="5:8" x14ac:dyDescent="0.2">
      <c r="E16911" s="95"/>
      <c r="F16911" s="95"/>
      <c r="G16911" s="95"/>
      <c r="H16911" s="95"/>
    </row>
    <row r="16912" spans="5:8" x14ac:dyDescent="0.2">
      <c r="E16912" s="95"/>
      <c r="F16912" s="95"/>
      <c r="G16912" s="95"/>
      <c r="H16912" s="95"/>
    </row>
    <row r="16913" spans="5:8" x14ac:dyDescent="0.2">
      <c r="E16913" s="95"/>
      <c r="F16913" s="95"/>
      <c r="G16913" s="95"/>
      <c r="H16913" s="95"/>
    </row>
    <row r="16914" spans="5:8" x14ac:dyDescent="0.2">
      <c r="E16914" s="95"/>
      <c r="F16914" s="95"/>
      <c r="G16914" s="95"/>
      <c r="H16914" s="95"/>
    </row>
    <row r="16915" spans="5:8" x14ac:dyDescent="0.2">
      <c r="E16915" s="95"/>
      <c r="F16915" s="95"/>
      <c r="G16915" s="95"/>
      <c r="H16915" s="95"/>
    </row>
    <row r="16916" spans="5:8" x14ac:dyDescent="0.2">
      <c r="E16916" s="95"/>
      <c r="F16916" s="95"/>
      <c r="G16916" s="95"/>
      <c r="H16916" s="95"/>
    </row>
    <row r="16917" spans="5:8" x14ac:dyDescent="0.2">
      <c r="E16917" s="95"/>
      <c r="F16917" s="95"/>
      <c r="G16917" s="95"/>
      <c r="H16917" s="95"/>
    </row>
    <row r="16918" spans="5:8" x14ac:dyDescent="0.2">
      <c r="E16918" s="95"/>
      <c r="F16918" s="95"/>
      <c r="G16918" s="95"/>
      <c r="H16918" s="95"/>
    </row>
    <row r="16919" spans="5:8" x14ac:dyDescent="0.2">
      <c r="E16919" s="95"/>
      <c r="F16919" s="95"/>
      <c r="G16919" s="95"/>
      <c r="H16919" s="95"/>
    </row>
    <row r="16920" spans="5:8" x14ac:dyDescent="0.2">
      <c r="E16920" s="95"/>
      <c r="F16920" s="95"/>
      <c r="G16920" s="95"/>
      <c r="H16920" s="95"/>
    </row>
    <row r="16921" spans="5:8" x14ac:dyDescent="0.2">
      <c r="E16921" s="95"/>
      <c r="F16921" s="95"/>
      <c r="G16921" s="95"/>
      <c r="H16921" s="95"/>
    </row>
    <row r="16922" spans="5:8" x14ac:dyDescent="0.2">
      <c r="E16922" s="95"/>
      <c r="F16922" s="95"/>
      <c r="G16922" s="95"/>
      <c r="H16922" s="95"/>
    </row>
    <row r="16923" spans="5:8" x14ac:dyDescent="0.2">
      <c r="E16923" s="95"/>
      <c r="F16923" s="95"/>
      <c r="G16923" s="95"/>
      <c r="H16923" s="95"/>
    </row>
    <row r="16924" spans="5:8" x14ac:dyDescent="0.2">
      <c r="E16924" s="95"/>
      <c r="F16924" s="95"/>
      <c r="G16924" s="95"/>
      <c r="H16924" s="95"/>
    </row>
    <row r="16925" spans="5:8" x14ac:dyDescent="0.2">
      <c r="E16925" s="95"/>
      <c r="F16925" s="95"/>
      <c r="G16925" s="95"/>
      <c r="H16925" s="95"/>
    </row>
    <row r="16926" spans="5:8" x14ac:dyDescent="0.2">
      <c r="E16926" s="95"/>
      <c r="F16926" s="95"/>
      <c r="G16926" s="95"/>
      <c r="H16926" s="95"/>
    </row>
    <row r="16927" spans="5:8" x14ac:dyDescent="0.2">
      <c r="E16927" s="95"/>
      <c r="F16927" s="95"/>
      <c r="G16927" s="95"/>
      <c r="H16927" s="95"/>
    </row>
    <row r="16928" spans="5:8" x14ac:dyDescent="0.2">
      <c r="E16928" s="95"/>
      <c r="F16928" s="95"/>
      <c r="G16928" s="95"/>
      <c r="H16928" s="95"/>
    </row>
    <row r="16929" spans="5:8" x14ac:dyDescent="0.2">
      <c r="E16929" s="95"/>
      <c r="F16929" s="95"/>
      <c r="G16929" s="95"/>
      <c r="H16929" s="95"/>
    </row>
    <row r="16930" spans="5:8" x14ac:dyDescent="0.2">
      <c r="E16930" s="95"/>
      <c r="F16930" s="95"/>
      <c r="G16930" s="95"/>
      <c r="H16930" s="95"/>
    </row>
    <row r="16931" spans="5:8" x14ac:dyDescent="0.2">
      <c r="E16931" s="95"/>
      <c r="F16931" s="95"/>
      <c r="G16931" s="95"/>
      <c r="H16931" s="95"/>
    </row>
    <row r="16932" spans="5:8" x14ac:dyDescent="0.2">
      <c r="E16932" s="95"/>
      <c r="F16932" s="95"/>
      <c r="G16932" s="95"/>
      <c r="H16932" s="95"/>
    </row>
    <row r="16933" spans="5:8" x14ac:dyDescent="0.2">
      <c r="E16933" s="95"/>
      <c r="F16933" s="95"/>
      <c r="G16933" s="95"/>
      <c r="H16933" s="95"/>
    </row>
    <row r="16934" spans="5:8" x14ac:dyDescent="0.2">
      <c r="E16934" s="95"/>
      <c r="F16934" s="95"/>
      <c r="G16934" s="95"/>
      <c r="H16934" s="95"/>
    </row>
    <row r="16935" spans="5:8" x14ac:dyDescent="0.2">
      <c r="E16935" s="95"/>
      <c r="F16935" s="95"/>
      <c r="G16935" s="95"/>
      <c r="H16935" s="95"/>
    </row>
    <row r="16936" spans="5:8" x14ac:dyDescent="0.2">
      <c r="E16936" s="95"/>
      <c r="F16936" s="95"/>
      <c r="G16936" s="95"/>
      <c r="H16936" s="95"/>
    </row>
    <row r="16937" spans="5:8" x14ac:dyDescent="0.2">
      <c r="E16937" s="95"/>
      <c r="F16937" s="95"/>
      <c r="G16937" s="95"/>
      <c r="H16937" s="95"/>
    </row>
    <row r="16938" spans="5:8" x14ac:dyDescent="0.2">
      <c r="E16938" s="95"/>
      <c r="F16938" s="95"/>
      <c r="G16938" s="95"/>
      <c r="H16938" s="95"/>
    </row>
    <row r="16939" spans="5:8" x14ac:dyDescent="0.2">
      <c r="E16939" s="95"/>
      <c r="F16939" s="95"/>
      <c r="G16939" s="95"/>
      <c r="H16939" s="95"/>
    </row>
    <row r="16940" spans="5:8" x14ac:dyDescent="0.2">
      <c r="E16940" s="95"/>
      <c r="F16940" s="95"/>
      <c r="G16940" s="95"/>
      <c r="H16940" s="95"/>
    </row>
    <row r="16941" spans="5:8" x14ac:dyDescent="0.2">
      <c r="E16941" s="95"/>
      <c r="F16941" s="95"/>
      <c r="G16941" s="95"/>
      <c r="H16941" s="95"/>
    </row>
    <row r="16942" spans="5:8" x14ac:dyDescent="0.2">
      <c r="E16942" s="95"/>
      <c r="F16942" s="95"/>
      <c r="G16942" s="95"/>
      <c r="H16942" s="95"/>
    </row>
    <row r="16943" spans="5:8" x14ac:dyDescent="0.2">
      <c r="E16943" s="95"/>
      <c r="F16943" s="95"/>
      <c r="G16943" s="95"/>
      <c r="H16943" s="95"/>
    </row>
    <row r="16944" spans="5:8" x14ac:dyDescent="0.2">
      <c r="E16944" s="95"/>
      <c r="F16944" s="95"/>
      <c r="G16944" s="95"/>
      <c r="H16944" s="95"/>
    </row>
    <row r="16945" spans="5:8" x14ac:dyDescent="0.2">
      <c r="E16945" s="95"/>
      <c r="F16945" s="95"/>
      <c r="G16945" s="95"/>
      <c r="H16945" s="95"/>
    </row>
    <row r="16946" spans="5:8" x14ac:dyDescent="0.2">
      <c r="E16946" s="95"/>
      <c r="F16946" s="95"/>
      <c r="G16946" s="95"/>
      <c r="H16946" s="95"/>
    </row>
    <row r="16947" spans="5:8" x14ac:dyDescent="0.2">
      <c r="E16947" s="95"/>
      <c r="F16947" s="95"/>
      <c r="G16947" s="95"/>
      <c r="H16947" s="95"/>
    </row>
    <row r="16948" spans="5:8" x14ac:dyDescent="0.2">
      <c r="E16948" s="95"/>
      <c r="F16948" s="95"/>
      <c r="G16948" s="95"/>
      <c r="H16948" s="95"/>
    </row>
    <row r="16949" spans="5:8" x14ac:dyDescent="0.2">
      <c r="E16949" s="95"/>
      <c r="F16949" s="95"/>
      <c r="G16949" s="95"/>
      <c r="H16949" s="95"/>
    </row>
    <row r="16950" spans="5:8" x14ac:dyDescent="0.2">
      <c r="E16950" s="95"/>
      <c r="F16950" s="95"/>
      <c r="G16950" s="95"/>
      <c r="H16950" s="95"/>
    </row>
    <row r="16951" spans="5:8" x14ac:dyDescent="0.2">
      <c r="E16951" s="95"/>
      <c r="F16951" s="95"/>
      <c r="G16951" s="95"/>
      <c r="H16951" s="95"/>
    </row>
    <row r="16952" spans="5:8" x14ac:dyDescent="0.2">
      <c r="E16952" s="95"/>
      <c r="F16952" s="95"/>
      <c r="G16952" s="95"/>
      <c r="H16952" s="95"/>
    </row>
    <row r="16953" spans="5:8" x14ac:dyDescent="0.2">
      <c r="E16953" s="95"/>
      <c r="F16953" s="95"/>
      <c r="G16953" s="95"/>
      <c r="H16953" s="95"/>
    </row>
    <row r="16954" spans="5:8" x14ac:dyDescent="0.2">
      <c r="E16954" s="95"/>
      <c r="F16954" s="95"/>
      <c r="G16954" s="95"/>
      <c r="H16954" s="95"/>
    </row>
    <row r="16955" spans="5:8" x14ac:dyDescent="0.2">
      <c r="E16955" s="95"/>
      <c r="F16955" s="95"/>
      <c r="G16955" s="95"/>
      <c r="H16955" s="95"/>
    </row>
    <row r="16956" spans="5:8" x14ac:dyDescent="0.2">
      <c r="E16956" s="95"/>
      <c r="F16956" s="95"/>
      <c r="G16956" s="95"/>
      <c r="H16956" s="95"/>
    </row>
    <row r="16957" spans="5:8" x14ac:dyDescent="0.2">
      <c r="E16957" s="95"/>
      <c r="F16957" s="95"/>
      <c r="G16957" s="95"/>
      <c r="H16957" s="95"/>
    </row>
    <row r="16958" spans="5:8" x14ac:dyDescent="0.2">
      <c r="E16958" s="95"/>
      <c r="F16958" s="95"/>
      <c r="G16958" s="95"/>
      <c r="H16958" s="95"/>
    </row>
    <row r="16959" spans="5:8" x14ac:dyDescent="0.2">
      <c r="E16959" s="95"/>
      <c r="F16959" s="95"/>
      <c r="G16959" s="95"/>
      <c r="H16959" s="95"/>
    </row>
    <row r="16960" spans="5:8" x14ac:dyDescent="0.2">
      <c r="E16960" s="95"/>
      <c r="F16960" s="95"/>
      <c r="G16960" s="95"/>
      <c r="H16960" s="95"/>
    </row>
    <row r="16961" spans="5:8" x14ac:dyDescent="0.2">
      <c r="E16961" s="95"/>
      <c r="F16961" s="95"/>
      <c r="G16961" s="95"/>
      <c r="H16961" s="95"/>
    </row>
    <row r="16962" spans="5:8" x14ac:dyDescent="0.2">
      <c r="E16962" s="95"/>
      <c r="F16962" s="95"/>
      <c r="G16962" s="95"/>
      <c r="H16962" s="95"/>
    </row>
    <row r="16963" spans="5:8" x14ac:dyDescent="0.2">
      <c r="E16963" s="95"/>
      <c r="F16963" s="95"/>
      <c r="G16963" s="95"/>
      <c r="H16963" s="95"/>
    </row>
    <row r="16964" spans="5:8" x14ac:dyDescent="0.2">
      <c r="E16964" s="95"/>
      <c r="F16964" s="95"/>
      <c r="G16964" s="95"/>
      <c r="H16964" s="95"/>
    </row>
    <row r="16965" spans="5:8" x14ac:dyDescent="0.2">
      <c r="E16965" s="95"/>
      <c r="F16965" s="95"/>
      <c r="G16965" s="95"/>
      <c r="H16965" s="95"/>
    </row>
    <row r="16966" spans="5:8" x14ac:dyDescent="0.2">
      <c r="E16966" s="95"/>
      <c r="F16966" s="95"/>
      <c r="G16966" s="95"/>
      <c r="H16966" s="95"/>
    </row>
    <row r="16967" spans="5:8" x14ac:dyDescent="0.2">
      <c r="E16967" s="95"/>
      <c r="F16967" s="95"/>
      <c r="G16967" s="95"/>
      <c r="H16967" s="95"/>
    </row>
    <row r="16968" spans="5:8" x14ac:dyDescent="0.2">
      <c r="E16968" s="95"/>
      <c r="F16968" s="95"/>
      <c r="G16968" s="95"/>
      <c r="H16968" s="95"/>
    </row>
    <row r="16969" spans="5:8" x14ac:dyDescent="0.2">
      <c r="E16969" s="95"/>
      <c r="F16969" s="95"/>
      <c r="G16969" s="95"/>
      <c r="H16969" s="95"/>
    </row>
    <row r="16970" spans="5:8" x14ac:dyDescent="0.2">
      <c r="E16970" s="95"/>
      <c r="F16970" s="95"/>
      <c r="G16970" s="95"/>
      <c r="H16970" s="95"/>
    </row>
    <row r="16971" spans="5:8" x14ac:dyDescent="0.2">
      <c r="E16971" s="95"/>
      <c r="F16971" s="95"/>
      <c r="G16971" s="95"/>
      <c r="H16971" s="95"/>
    </row>
    <row r="16972" spans="5:8" x14ac:dyDescent="0.2">
      <c r="E16972" s="95"/>
      <c r="F16972" s="95"/>
      <c r="G16972" s="95"/>
      <c r="H16972" s="95"/>
    </row>
    <row r="16973" spans="5:8" x14ac:dyDescent="0.2">
      <c r="E16973" s="95"/>
      <c r="F16973" s="95"/>
      <c r="G16973" s="95"/>
      <c r="H16973" s="95"/>
    </row>
    <row r="16974" spans="5:8" x14ac:dyDescent="0.2">
      <c r="E16974" s="95"/>
      <c r="F16974" s="95"/>
      <c r="G16974" s="95"/>
      <c r="H16974" s="95"/>
    </row>
    <row r="16975" spans="5:8" x14ac:dyDescent="0.2">
      <c r="E16975" s="95"/>
      <c r="F16975" s="95"/>
      <c r="G16975" s="95"/>
      <c r="H16975" s="95"/>
    </row>
    <row r="16976" spans="5:8" x14ac:dyDescent="0.2">
      <c r="E16976" s="95"/>
      <c r="F16976" s="95"/>
      <c r="G16976" s="95"/>
      <c r="H16976" s="95"/>
    </row>
    <row r="16977" spans="5:8" x14ac:dyDescent="0.2">
      <c r="E16977" s="95"/>
      <c r="F16977" s="95"/>
      <c r="G16977" s="95"/>
      <c r="H16977" s="95"/>
    </row>
    <row r="16978" spans="5:8" x14ac:dyDescent="0.2">
      <c r="E16978" s="95"/>
      <c r="F16978" s="95"/>
      <c r="G16978" s="95"/>
      <c r="H16978" s="95"/>
    </row>
    <row r="16979" spans="5:8" x14ac:dyDescent="0.2">
      <c r="E16979" s="95"/>
      <c r="F16979" s="95"/>
      <c r="G16979" s="95"/>
      <c r="H16979" s="95"/>
    </row>
    <row r="16980" spans="5:8" x14ac:dyDescent="0.2">
      <c r="E16980" s="95"/>
      <c r="F16980" s="95"/>
      <c r="G16980" s="95"/>
      <c r="H16980" s="95"/>
    </row>
    <row r="16981" spans="5:8" x14ac:dyDescent="0.2">
      <c r="E16981" s="95"/>
      <c r="F16981" s="95"/>
      <c r="G16981" s="95"/>
      <c r="H16981" s="95"/>
    </row>
    <row r="16982" spans="5:8" x14ac:dyDescent="0.2">
      <c r="E16982" s="95"/>
      <c r="F16982" s="95"/>
      <c r="G16982" s="95"/>
      <c r="H16982" s="95"/>
    </row>
    <row r="16983" spans="5:8" x14ac:dyDescent="0.2">
      <c r="E16983" s="95"/>
      <c r="F16983" s="95"/>
      <c r="G16983" s="95"/>
      <c r="H16983" s="95"/>
    </row>
    <row r="16984" spans="5:8" x14ac:dyDescent="0.2">
      <c r="E16984" s="95"/>
      <c r="F16984" s="95"/>
      <c r="G16984" s="95"/>
      <c r="H16984" s="95"/>
    </row>
    <row r="16985" spans="5:8" x14ac:dyDescent="0.2">
      <c r="E16985" s="95"/>
      <c r="F16985" s="95"/>
      <c r="G16985" s="95"/>
      <c r="H16985" s="95"/>
    </row>
    <row r="16986" spans="5:8" x14ac:dyDescent="0.2">
      <c r="E16986" s="95"/>
      <c r="F16986" s="95"/>
      <c r="G16986" s="95"/>
      <c r="H16986" s="95"/>
    </row>
    <row r="16987" spans="5:8" x14ac:dyDescent="0.2">
      <c r="E16987" s="95"/>
      <c r="F16987" s="95"/>
      <c r="G16987" s="95"/>
      <c r="H16987" s="95"/>
    </row>
    <row r="16988" spans="5:8" x14ac:dyDescent="0.2">
      <c r="E16988" s="95"/>
      <c r="F16988" s="95"/>
      <c r="G16988" s="95"/>
      <c r="H16988" s="95"/>
    </row>
    <row r="16989" spans="5:8" x14ac:dyDescent="0.2">
      <c r="E16989" s="95"/>
      <c r="F16989" s="95"/>
      <c r="G16989" s="95"/>
      <c r="H16989" s="95"/>
    </row>
    <row r="16990" spans="5:8" x14ac:dyDescent="0.2">
      <c r="E16990" s="95"/>
      <c r="F16990" s="95"/>
      <c r="G16990" s="95"/>
      <c r="H16990" s="95"/>
    </row>
    <row r="16991" spans="5:8" x14ac:dyDescent="0.2">
      <c r="E16991" s="95"/>
      <c r="F16991" s="95"/>
      <c r="G16991" s="95"/>
      <c r="H16991" s="95"/>
    </row>
    <row r="16992" spans="5:8" x14ac:dyDescent="0.2">
      <c r="E16992" s="95"/>
      <c r="F16992" s="95"/>
      <c r="G16992" s="95"/>
      <c r="H16992" s="95"/>
    </row>
    <row r="16993" spans="5:8" x14ac:dyDescent="0.2">
      <c r="E16993" s="95"/>
      <c r="F16993" s="95"/>
      <c r="G16993" s="95"/>
      <c r="H16993" s="95"/>
    </row>
    <row r="16994" spans="5:8" x14ac:dyDescent="0.2">
      <c r="E16994" s="95"/>
      <c r="F16994" s="95"/>
      <c r="G16994" s="95"/>
      <c r="H16994" s="95"/>
    </row>
    <row r="16995" spans="5:8" x14ac:dyDescent="0.2">
      <c r="E16995" s="95"/>
      <c r="F16995" s="95"/>
      <c r="G16995" s="95"/>
      <c r="H16995" s="95"/>
    </row>
    <row r="16996" spans="5:8" x14ac:dyDescent="0.2">
      <c r="E16996" s="95"/>
      <c r="F16996" s="95"/>
      <c r="G16996" s="95"/>
      <c r="H16996" s="95"/>
    </row>
    <row r="16997" spans="5:8" x14ac:dyDescent="0.2">
      <c r="E16997" s="95"/>
      <c r="F16997" s="95"/>
      <c r="G16997" s="95"/>
      <c r="H16997" s="95"/>
    </row>
    <row r="16998" spans="5:8" x14ac:dyDescent="0.2">
      <c r="E16998" s="95"/>
      <c r="F16998" s="95"/>
      <c r="G16998" s="95"/>
      <c r="H16998" s="95"/>
    </row>
    <row r="16999" spans="5:8" x14ac:dyDescent="0.2">
      <c r="E16999" s="95"/>
      <c r="F16999" s="95"/>
      <c r="G16999" s="95"/>
      <c r="H16999" s="95"/>
    </row>
    <row r="17000" spans="5:8" x14ac:dyDescent="0.2">
      <c r="E17000" s="95"/>
      <c r="F17000" s="95"/>
      <c r="G17000" s="95"/>
      <c r="H17000" s="95"/>
    </row>
    <row r="17001" spans="5:8" x14ac:dyDescent="0.2">
      <c r="E17001" s="95"/>
      <c r="F17001" s="95"/>
      <c r="G17001" s="95"/>
      <c r="H17001" s="95"/>
    </row>
    <row r="17002" spans="5:8" x14ac:dyDescent="0.2">
      <c r="E17002" s="95"/>
      <c r="F17002" s="95"/>
      <c r="G17002" s="95"/>
      <c r="H17002" s="95"/>
    </row>
    <row r="17003" spans="5:8" x14ac:dyDescent="0.2">
      <c r="E17003" s="95"/>
      <c r="F17003" s="95"/>
      <c r="G17003" s="95"/>
      <c r="H17003" s="95"/>
    </row>
    <row r="17004" spans="5:8" x14ac:dyDescent="0.2">
      <c r="E17004" s="95"/>
      <c r="F17004" s="95"/>
      <c r="G17004" s="95"/>
      <c r="H17004" s="95"/>
    </row>
    <row r="17005" spans="5:8" x14ac:dyDescent="0.2">
      <c r="E17005" s="95"/>
      <c r="F17005" s="95"/>
      <c r="G17005" s="95"/>
      <c r="H17005" s="95"/>
    </row>
    <row r="17006" spans="5:8" x14ac:dyDescent="0.2">
      <c r="E17006" s="95"/>
      <c r="F17006" s="95"/>
      <c r="G17006" s="95"/>
      <c r="H17006" s="95"/>
    </row>
    <row r="17007" spans="5:8" x14ac:dyDescent="0.2">
      <c r="E17007" s="95"/>
      <c r="F17007" s="95"/>
      <c r="G17007" s="95"/>
      <c r="H17007" s="95"/>
    </row>
    <row r="17008" spans="5:8" x14ac:dyDescent="0.2">
      <c r="E17008" s="95"/>
      <c r="F17008" s="95"/>
      <c r="G17008" s="95"/>
      <c r="H17008" s="95"/>
    </row>
    <row r="17009" spans="5:8" x14ac:dyDescent="0.2">
      <c r="E17009" s="95"/>
      <c r="F17009" s="95"/>
      <c r="G17009" s="95"/>
      <c r="H17009" s="95"/>
    </row>
    <row r="17010" spans="5:8" x14ac:dyDescent="0.2">
      <c r="E17010" s="95"/>
      <c r="F17010" s="95"/>
      <c r="G17010" s="95"/>
      <c r="H17010" s="95"/>
    </row>
    <row r="17011" spans="5:8" x14ac:dyDescent="0.2">
      <c r="E17011" s="95"/>
      <c r="F17011" s="95"/>
      <c r="G17011" s="95"/>
      <c r="H17011" s="95"/>
    </row>
    <row r="17012" spans="5:8" x14ac:dyDescent="0.2">
      <c r="E17012" s="95"/>
      <c r="F17012" s="95"/>
      <c r="G17012" s="95"/>
      <c r="H17012" s="95"/>
    </row>
    <row r="17013" spans="5:8" x14ac:dyDescent="0.2">
      <c r="E17013" s="95"/>
      <c r="F17013" s="95"/>
      <c r="G17013" s="95"/>
      <c r="H17013" s="95"/>
    </row>
    <row r="17014" spans="5:8" x14ac:dyDescent="0.2">
      <c r="E17014" s="95"/>
      <c r="F17014" s="95"/>
      <c r="G17014" s="95"/>
      <c r="H17014" s="95"/>
    </row>
    <row r="17015" spans="5:8" x14ac:dyDescent="0.2">
      <c r="E17015" s="95"/>
      <c r="F17015" s="95"/>
      <c r="G17015" s="95"/>
      <c r="H17015" s="95"/>
    </row>
    <row r="17016" spans="5:8" x14ac:dyDescent="0.2">
      <c r="E17016" s="95"/>
      <c r="F17016" s="95"/>
      <c r="G17016" s="95"/>
      <c r="H17016" s="95"/>
    </row>
    <row r="17017" spans="5:8" x14ac:dyDescent="0.2">
      <c r="E17017" s="95"/>
      <c r="F17017" s="95"/>
      <c r="G17017" s="95"/>
      <c r="H17017" s="95"/>
    </row>
    <row r="17018" spans="5:8" x14ac:dyDescent="0.2">
      <c r="E17018" s="95"/>
      <c r="F17018" s="95"/>
      <c r="G17018" s="95"/>
      <c r="H17018" s="95"/>
    </row>
    <row r="17019" spans="5:8" x14ac:dyDescent="0.2">
      <c r="E17019" s="95"/>
      <c r="F17019" s="95"/>
      <c r="G17019" s="95"/>
      <c r="H17019" s="95"/>
    </row>
    <row r="17020" spans="5:8" x14ac:dyDescent="0.2">
      <c r="E17020" s="95"/>
      <c r="F17020" s="95"/>
      <c r="G17020" s="95"/>
      <c r="H17020" s="95"/>
    </row>
    <row r="17021" spans="5:8" x14ac:dyDescent="0.2">
      <c r="E17021" s="95"/>
      <c r="F17021" s="95"/>
      <c r="G17021" s="95"/>
      <c r="H17021" s="95"/>
    </row>
    <row r="17022" spans="5:8" x14ac:dyDescent="0.2">
      <c r="E17022" s="95"/>
      <c r="F17022" s="95"/>
      <c r="G17022" s="95"/>
      <c r="H17022" s="95"/>
    </row>
    <row r="17023" spans="5:8" x14ac:dyDescent="0.2">
      <c r="E17023" s="95"/>
      <c r="F17023" s="95"/>
      <c r="G17023" s="95"/>
      <c r="H17023" s="95"/>
    </row>
    <row r="17024" spans="5:8" x14ac:dyDescent="0.2">
      <c r="E17024" s="95"/>
      <c r="F17024" s="95"/>
      <c r="G17024" s="95"/>
      <c r="H17024" s="95"/>
    </row>
    <row r="17025" spans="5:8" x14ac:dyDescent="0.2">
      <c r="E17025" s="95"/>
      <c r="F17025" s="95"/>
      <c r="G17025" s="95"/>
      <c r="H17025" s="95"/>
    </row>
    <row r="17026" spans="5:8" x14ac:dyDescent="0.2">
      <c r="E17026" s="95"/>
      <c r="F17026" s="95"/>
      <c r="G17026" s="95"/>
      <c r="H17026" s="95"/>
    </row>
    <row r="17027" spans="5:8" x14ac:dyDescent="0.2">
      <c r="E17027" s="95"/>
      <c r="F17027" s="95"/>
      <c r="G17027" s="95"/>
      <c r="H17027" s="95"/>
    </row>
    <row r="17028" spans="5:8" x14ac:dyDescent="0.2">
      <c r="E17028" s="95"/>
      <c r="F17028" s="95"/>
      <c r="G17028" s="95"/>
      <c r="H17028" s="95"/>
    </row>
    <row r="17029" spans="5:8" x14ac:dyDescent="0.2">
      <c r="E17029" s="95"/>
      <c r="F17029" s="95"/>
      <c r="G17029" s="95"/>
      <c r="H17029" s="95"/>
    </row>
    <row r="17030" spans="5:8" x14ac:dyDescent="0.2">
      <c r="E17030" s="95"/>
      <c r="F17030" s="95"/>
      <c r="G17030" s="95"/>
      <c r="H17030" s="95"/>
    </row>
    <row r="17031" spans="5:8" x14ac:dyDescent="0.2">
      <c r="E17031" s="95"/>
      <c r="F17031" s="95"/>
      <c r="G17031" s="95"/>
      <c r="H17031" s="95"/>
    </row>
    <row r="17032" spans="5:8" x14ac:dyDescent="0.2">
      <c r="E17032" s="95"/>
      <c r="F17032" s="95"/>
      <c r="G17032" s="95"/>
      <c r="H17032" s="95"/>
    </row>
    <row r="17033" spans="5:8" x14ac:dyDescent="0.2">
      <c r="E17033" s="95"/>
      <c r="F17033" s="95"/>
      <c r="G17033" s="95"/>
      <c r="H17033" s="95"/>
    </row>
    <row r="17034" spans="5:8" x14ac:dyDescent="0.2">
      <c r="E17034" s="95"/>
      <c r="F17034" s="95"/>
      <c r="G17034" s="95"/>
      <c r="H17034" s="95"/>
    </row>
    <row r="17035" spans="5:8" x14ac:dyDescent="0.2">
      <c r="E17035" s="95"/>
      <c r="F17035" s="95"/>
      <c r="G17035" s="95"/>
      <c r="H17035" s="95"/>
    </row>
    <row r="17036" spans="5:8" x14ac:dyDescent="0.2">
      <c r="E17036" s="95"/>
      <c r="F17036" s="95"/>
      <c r="G17036" s="95"/>
      <c r="H17036" s="95"/>
    </row>
    <row r="17037" spans="5:8" x14ac:dyDescent="0.2">
      <c r="E17037" s="95"/>
      <c r="F17037" s="95"/>
      <c r="G17037" s="95"/>
      <c r="H17037" s="95"/>
    </row>
    <row r="17038" spans="5:8" x14ac:dyDescent="0.2">
      <c r="E17038" s="95"/>
      <c r="F17038" s="95"/>
      <c r="G17038" s="95"/>
      <c r="H17038" s="95"/>
    </row>
    <row r="17039" spans="5:8" x14ac:dyDescent="0.2">
      <c r="E17039" s="95"/>
      <c r="F17039" s="95"/>
      <c r="G17039" s="95"/>
      <c r="H17039" s="95"/>
    </row>
    <row r="17040" spans="5:8" x14ac:dyDescent="0.2">
      <c r="E17040" s="95"/>
      <c r="F17040" s="95"/>
      <c r="G17040" s="95"/>
      <c r="H17040" s="95"/>
    </row>
    <row r="17041" spans="5:8" x14ac:dyDescent="0.2">
      <c r="E17041" s="95"/>
      <c r="F17041" s="95"/>
      <c r="G17041" s="95"/>
      <c r="H17041" s="95"/>
    </row>
    <row r="17042" spans="5:8" x14ac:dyDescent="0.2">
      <c r="E17042" s="95"/>
      <c r="F17042" s="95"/>
      <c r="G17042" s="95"/>
      <c r="H17042" s="95"/>
    </row>
    <row r="17043" spans="5:8" x14ac:dyDescent="0.2">
      <c r="E17043" s="95"/>
      <c r="F17043" s="95"/>
      <c r="G17043" s="95"/>
      <c r="H17043" s="95"/>
    </row>
    <row r="17044" spans="5:8" x14ac:dyDescent="0.2">
      <c r="E17044" s="95"/>
      <c r="F17044" s="95"/>
      <c r="G17044" s="95"/>
      <c r="H17044" s="95"/>
    </row>
    <row r="17045" spans="5:8" x14ac:dyDescent="0.2">
      <c r="E17045" s="95"/>
      <c r="F17045" s="95"/>
      <c r="G17045" s="95"/>
      <c r="H17045" s="95"/>
    </row>
    <row r="17046" spans="5:8" x14ac:dyDescent="0.2">
      <c r="E17046" s="95"/>
      <c r="F17046" s="95"/>
      <c r="G17046" s="95"/>
      <c r="H17046" s="95"/>
    </row>
    <row r="17047" spans="5:8" x14ac:dyDescent="0.2">
      <c r="E17047" s="95"/>
      <c r="F17047" s="95"/>
      <c r="G17047" s="95"/>
      <c r="H17047" s="95"/>
    </row>
    <row r="17048" spans="5:8" x14ac:dyDescent="0.2">
      <c r="E17048" s="95"/>
      <c r="F17048" s="95"/>
      <c r="G17048" s="95"/>
      <c r="H17048" s="95"/>
    </row>
    <row r="17049" spans="5:8" x14ac:dyDescent="0.2">
      <c r="E17049" s="95"/>
      <c r="F17049" s="95"/>
      <c r="G17049" s="95"/>
      <c r="H17049" s="95"/>
    </row>
    <row r="17050" spans="5:8" x14ac:dyDescent="0.2">
      <c r="E17050" s="95"/>
      <c r="F17050" s="95"/>
      <c r="G17050" s="95"/>
      <c r="H17050" s="95"/>
    </row>
    <row r="17051" spans="5:8" x14ac:dyDescent="0.2">
      <c r="E17051" s="95"/>
      <c r="F17051" s="95"/>
      <c r="G17051" s="95"/>
      <c r="H17051" s="95"/>
    </row>
    <row r="17052" spans="5:8" x14ac:dyDescent="0.2">
      <c r="E17052" s="95"/>
      <c r="F17052" s="95"/>
      <c r="G17052" s="95"/>
      <c r="H17052" s="95"/>
    </row>
    <row r="17053" spans="5:8" x14ac:dyDescent="0.2">
      <c r="E17053" s="95"/>
      <c r="F17053" s="95"/>
      <c r="G17053" s="95"/>
      <c r="H17053" s="95"/>
    </row>
    <row r="17054" spans="5:8" x14ac:dyDescent="0.2">
      <c r="E17054" s="95"/>
      <c r="F17054" s="95"/>
      <c r="G17054" s="95"/>
      <c r="H17054" s="95"/>
    </row>
    <row r="17055" spans="5:8" x14ac:dyDescent="0.2">
      <c r="E17055" s="95"/>
      <c r="F17055" s="95"/>
      <c r="G17055" s="95"/>
      <c r="H17055" s="95"/>
    </row>
    <row r="17056" spans="5:8" x14ac:dyDescent="0.2">
      <c r="E17056" s="95"/>
      <c r="F17056" s="95"/>
      <c r="G17056" s="95"/>
      <c r="H17056" s="95"/>
    </row>
    <row r="17057" spans="5:8" x14ac:dyDescent="0.2">
      <c r="E17057" s="95"/>
      <c r="F17057" s="95"/>
      <c r="G17057" s="95"/>
      <c r="H17057" s="95"/>
    </row>
    <row r="17058" spans="5:8" x14ac:dyDescent="0.2">
      <c r="E17058" s="95"/>
      <c r="F17058" s="95"/>
      <c r="G17058" s="95"/>
      <c r="H17058" s="95"/>
    </row>
    <row r="17059" spans="5:8" x14ac:dyDescent="0.2">
      <c r="E17059" s="95"/>
      <c r="F17059" s="95"/>
      <c r="G17059" s="95"/>
      <c r="H17059" s="95"/>
    </row>
    <row r="17060" spans="5:8" x14ac:dyDescent="0.2">
      <c r="E17060" s="95"/>
      <c r="F17060" s="95"/>
      <c r="G17060" s="95"/>
      <c r="H17060" s="95"/>
    </row>
    <row r="17061" spans="5:8" x14ac:dyDescent="0.2">
      <c r="E17061" s="95"/>
      <c r="F17061" s="95"/>
      <c r="G17061" s="95"/>
      <c r="H17061" s="95"/>
    </row>
    <row r="17062" spans="5:8" x14ac:dyDescent="0.2">
      <c r="E17062" s="95"/>
      <c r="F17062" s="95"/>
      <c r="G17062" s="95"/>
      <c r="H17062" s="95"/>
    </row>
    <row r="17063" spans="5:8" x14ac:dyDescent="0.2">
      <c r="E17063" s="95"/>
      <c r="F17063" s="95"/>
      <c r="G17063" s="95"/>
      <c r="H17063" s="95"/>
    </row>
    <row r="17064" spans="5:8" x14ac:dyDescent="0.2">
      <c r="E17064" s="95"/>
      <c r="F17064" s="95"/>
      <c r="G17064" s="95"/>
      <c r="H17064" s="95"/>
    </row>
    <row r="17065" spans="5:8" x14ac:dyDescent="0.2">
      <c r="E17065" s="95"/>
      <c r="F17065" s="95"/>
      <c r="G17065" s="95"/>
      <c r="H17065" s="95"/>
    </row>
    <row r="17066" spans="5:8" x14ac:dyDescent="0.2">
      <c r="E17066" s="95"/>
      <c r="F17066" s="95"/>
      <c r="G17066" s="95"/>
      <c r="H17066" s="95"/>
    </row>
    <row r="17067" spans="5:8" x14ac:dyDescent="0.2">
      <c r="E17067" s="95"/>
      <c r="F17067" s="95"/>
      <c r="G17067" s="95"/>
      <c r="H17067" s="95"/>
    </row>
    <row r="17068" spans="5:8" x14ac:dyDescent="0.2">
      <c r="E17068" s="95"/>
      <c r="F17068" s="95"/>
      <c r="G17068" s="95"/>
      <c r="H17068" s="95"/>
    </row>
    <row r="17069" spans="5:8" x14ac:dyDescent="0.2">
      <c r="E17069" s="95"/>
      <c r="F17069" s="95"/>
      <c r="G17069" s="95"/>
      <c r="H17069" s="95"/>
    </row>
    <row r="17070" spans="5:8" x14ac:dyDescent="0.2">
      <c r="E17070" s="95"/>
      <c r="F17070" s="95"/>
      <c r="G17070" s="95"/>
      <c r="H17070" s="95"/>
    </row>
    <row r="17071" spans="5:8" x14ac:dyDescent="0.2">
      <c r="E17071" s="95"/>
      <c r="F17071" s="95"/>
      <c r="G17071" s="95"/>
      <c r="H17071" s="95"/>
    </row>
    <row r="17072" spans="5:8" x14ac:dyDescent="0.2">
      <c r="E17072" s="95"/>
      <c r="F17072" s="95"/>
      <c r="G17072" s="95"/>
      <c r="H17072" s="95"/>
    </row>
    <row r="17073" spans="5:8" x14ac:dyDescent="0.2">
      <c r="E17073" s="95"/>
      <c r="F17073" s="95"/>
      <c r="G17073" s="95"/>
      <c r="H17073" s="95"/>
    </row>
    <row r="17074" spans="5:8" x14ac:dyDescent="0.2">
      <c r="E17074" s="95"/>
      <c r="F17074" s="95"/>
      <c r="G17074" s="95"/>
      <c r="H17074" s="95"/>
    </row>
    <row r="17075" spans="5:8" x14ac:dyDescent="0.2">
      <c r="E17075" s="95"/>
      <c r="F17075" s="95"/>
      <c r="G17075" s="95"/>
      <c r="H17075" s="95"/>
    </row>
    <row r="17076" spans="5:8" x14ac:dyDescent="0.2">
      <c r="E17076" s="95"/>
      <c r="F17076" s="95"/>
      <c r="G17076" s="95"/>
      <c r="H17076" s="95"/>
    </row>
    <row r="17077" spans="5:8" x14ac:dyDescent="0.2">
      <c r="E17077" s="95"/>
      <c r="F17077" s="95"/>
      <c r="G17077" s="95"/>
      <c r="H17077" s="95"/>
    </row>
    <row r="17078" spans="5:8" x14ac:dyDescent="0.2">
      <c r="E17078" s="95"/>
      <c r="F17078" s="95"/>
      <c r="G17078" s="95"/>
      <c r="H17078" s="95"/>
    </row>
    <row r="17079" spans="5:8" x14ac:dyDescent="0.2">
      <c r="E17079" s="95"/>
      <c r="F17079" s="95"/>
      <c r="G17079" s="95"/>
      <c r="H17079" s="95"/>
    </row>
    <row r="17080" spans="5:8" x14ac:dyDescent="0.2">
      <c r="E17080" s="95"/>
      <c r="F17080" s="95"/>
      <c r="G17080" s="95"/>
      <c r="H17080" s="95"/>
    </row>
    <row r="17081" spans="5:8" x14ac:dyDescent="0.2">
      <c r="E17081" s="95"/>
      <c r="F17081" s="95"/>
      <c r="G17081" s="95"/>
      <c r="H17081" s="95"/>
    </row>
    <row r="17082" spans="5:8" x14ac:dyDescent="0.2">
      <c r="E17082" s="95"/>
      <c r="F17082" s="95"/>
      <c r="G17082" s="95"/>
      <c r="H17082" s="95"/>
    </row>
    <row r="17083" spans="5:8" x14ac:dyDescent="0.2">
      <c r="E17083" s="95"/>
      <c r="F17083" s="95"/>
      <c r="G17083" s="95"/>
      <c r="H17083" s="95"/>
    </row>
    <row r="17084" spans="5:8" x14ac:dyDescent="0.2">
      <c r="E17084" s="95"/>
      <c r="F17084" s="95"/>
      <c r="G17084" s="95"/>
      <c r="H17084" s="95"/>
    </row>
    <row r="17085" spans="5:8" x14ac:dyDescent="0.2">
      <c r="E17085" s="95"/>
      <c r="F17085" s="95"/>
      <c r="G17085" s="95"/>
      <c r="H17085" s="95"/>
    </row>
    <row r="17086" spans="5:8" x14ac:dyDescent="0.2">
      <c r="E17086" s="95"/>
      <c r="F17086" s="95"/>
      <c r="G17086" s="95"/>
      <c r="H17086" s="95"/>
    </row>
    <row r="17087" spans="5:8" x14ac:dyDescent="0.2">
      <c r="E17087" s="95"/>
      <c r="F17087" s="95"/>
      <c r="G17087" s="95"/>
      <c r="H17087" s="95"/>
    </row>
    <row r="17088" spans="5:8" x14ac:dyDescent="0.2">
      <c r="E17088" s="95"/>
      <c r="F17088" s="95"/>
      <c r="G17088" s="95"/>
      <c r="H17088" s="95"/>
    </row>
    <row r="17089" spans="5:8" x14ac:dyDescent="0.2">
      <c r="E17089" s="95"/>
      <c r="F17089" s="95"/>
      <c r="G17089" s="95"/>
      <c r="H17089" s="95"/>
    </row>
    <row r="17090" spans="5:8" x14ac:dyDescent="0.2">
      <c r="E17090" s="95"/>
      <c r="F17090" s="95"/>
      <c r="G17090" s="95"/>
      <c r="H17090" s="95"/>
    </row>
    <row r="17091" spans="5:8" x14ac:dyDescent="0.2">
      <c r="E17091" s="95"/>
      <c r="F17091" s="95"/>
      <c r="G17091" s="95"/>
      <c r="H17091" s="95"/>
    </row>
    <row r="17092" spans="5:8" x14ac:dyDescent="0.2">
      <c r="E17092" s="95"/>
      <c r="F17092" s="95"/>
      <c r="G17092" s="95"/>
      <c r="H17092" s="95"/>
    </row>
    <row r="17093" spans="5:8" x14ac:dyDescent="0.2">
      <c r="E17093" s="95"/>
      <c r="F17093" s="95"/>
      <c r="G17093" s="95"/>
      <c r="H17093" s="95"/>
    </row>
    <row r="17094" spans="5:8" x14ac:dyDescent="0.2">
      <c r="E17094" s="95"/>
      <c r="F17094" s="95"/>
      <c r="G17094" s="95"/>
      <c r="H17094" s="95"/>
    </row>
    <row r="17095" spans="5:8" x14ac:dyDescent="0.2">
      <c r="E17095" s="95"/>
      <c r="F17095" s="95"/>
      <c r="G17095" s="95"/>
      <c r="H17095" s="95"/>
    </row>
    <row r="17096" spans="5:8" x14ac:dyDescent="0.2">
      <c r="E17096" s="95"/>
      <c r="F17096" s="95"/>
      <c r="G17096" s="95"/>
      <c r="H17096" s="95"/>
    </row>
    <row r="17097" spans="5:8" x14ac:dyDescent="0.2">
      <c r="E17097" s="95"/>
      <c r="F17097" s="95"/>
      <c r="G17097" s="95"/>
      <c r="H17097" s="95"/>
    </row>
    <row r="17098" spans="5:8" x14ac:dyDescent="0.2">
      <c r="E17098" s="95"/>
      <c r="F17098" s="95"/>
      <c r="G17098" s="95"/>
      <c r="H17098" s="95"/>
    </row>
    <row r="17099" spans="5:8" x14ac:dyDescent="0.2">
      <c r="E17099" s="95"/>
      <c r="F17099" s="95"/>
      <c r="G17099" s="95"/>
      <c r="H17099" s="95"/>
    </row>
    <row r="17100" spans="5:8" x14ac:dyDescent="0.2">
      <c r="E17100" s="95"/>
      <c r="F17100" s="95"/>
      <c r="G17100" s="95"/>
      <c r="H17100" s="95"/>
    </row>
    <row r="17101" spans="5:8" x14ac:dyDescent="0.2">
      <c r="E17101" s="95"/>
      <c r="F17101" s="95"/>
      <c r="G17101" s="95"/>
      <c r="H17101" s="95"/>
    </row>
    <row r="17102" spans="5:8" x14ac:dyDescent="0.2">
      <c r="E17102" s="95"/>
      <c r="F17102" s="95"/>
      <c r="G17102" s="95"/>
      <c r="H17102" s="95"/>
    </row>
    <row r="17103" spans="5:8" x14ac:dyDescent="0.2">
      <c r="E17103" s="95"/>
      <c r="F17103" s="95"/>
      <c r="G17103" s="95"/>
      <c r="H17103" s="95"/>
    </row>
    <row r="17104" spans="5:8" x14ac:dyDescent="0.2">
      <c r="E17104" s="95"/>
      <c r="F17104" s="95"/>
      <c r="G17104" s="95"/>
      <c r="H17104" s="95"/>
    </row>
    <row r="17105" spans="5:8" x14ac:dyDescent="0.2">
      <c r="E17105" s="95"/>
      <c r="F17105" s="95"/>
      <c r="G17105" s="95"/>
      <c r="H17105" s="95"/>
    </row>
    <row r="17106" spans="5:8" x14ac:dyDescent="0.2">
      <c r="E17106" s="95"/>
      <c r="F17106" s="95"/>
      <c r="G17106" s="95"/>
      <c r="H17106" s="95"/>
    </row>
    <row r="17107" spans="5:8" x14ac:dyDescent="0.2">
      <c r="E17107" s="95"/>
      <c r="F17107" s="95"/>
      <c r="G17107" s="95"/>
      <c r="H17107" s="95"/>
    </row>
    <row r="17108" spans="5:8" x14ac:dyDescent="0.2">
      <c r="E17108" s="95"/>
      <c r="F17108" s="95"/>
      <c r="G17108" s="95"/>
      <c r="H17108" s="95"/>
    </row>
    <row r="17109" spans="5:8" x14ac:dyDescent="0.2">
      <c r="E17109" s="95"/>
      <c r="F17109" s="95"/>
      <c r="G17109" s="95"/>
      <c r="H17109" s="95"/>
    </row>
    <row r="17110" spans="5:8" x14ac:dyDescent="0.2">
      <c r="E17110" s="95"/>
      <c r="F17110" s="95"/>
      <c r="G17110" s="95"/>
      <c r="H17110" s="95"/>
    </row>
    <row r="17111" spans="5:8" x14ac:dyDescent="0.2">
      <c r="E17111" s="95"/>
      <c r="F17111" s="95"/>
      <c r="G17111" s="95"/>
      <c r="H17111" s="95"/>
    </row>
    <row r="17112" spans="5:8" x14ac:dyDescent="0.2">
      <c r="E17112" s="95"/>
      <c r="F17112" s="95"/>
      <c r="G17112" s="95"/>
      <c r="H17112" s="95"/>
    </row>
    <row r="17113" spans="5:8" x14ac:dyDescent="0.2">
      <c r="E17113" s="95"/>
      <c r="F17113" s="95"/>
      <c r="G17113" s="95"/>
      <c r="H17113" s="95"/>
    </row>
    <row r="17114" spans="5:8" x14ac:dyDescent="0.2">
      <c r="E17114" s="95"/>
      <c r="F17114" s="95"/>
      <c r="G17114" s="95"/>
      <c r="H17114" s="95"/>
    </row>
    <row r="17115" spans="5:8" x14ac:dyDescent="0.2">
      <c r="E17115" s="95"/>
      <c r="F17115" s="95"/>
      <c r="G17115" s="95"/>
      <c r="H17115" s="95"/>
    </row>
    <row r="17116" spans="5:8" x14ac:dyDescent="0.2">
      <c r="E17116" s="95"/>
      <c r="F17116" s="95"/>
      <c r="G17116" s="95"/>
      <c r="H17116" s="95"/>
    </row>
    <row r="17117" spans="5:8" x14ac:dyDescent="0.2">
      <c r="E17117" s="95"/>
      <c r="F17117" s="95"/>
      <c r="G17117" s="95"/>
      <c r="H17117" s="95"/>
    </row>
    <row r="17118" spans="5:8" x14ac:dyDescent="0.2">
      <c r="E17118" s="95"/>
      <c r="F17118" s="95"/>
      <c r="G17118" s="95"/>
      <c r="H17118" s="95"/>
    </row>
    <row r="17119" spans="5:8" x14ac:dyDescent="0.2">
      <c r="E17119" s="95"/>
      <c r="F17119" s="95"/>
      <c r="G17119" s="95"/>
      <c r="H17119" s="95"/>
    </row>
    <row r="17120" spans="5:8" x14ac:dyDescent="0.2">
      <c r="E17120" s="95"/>
      <c r="F17120" s="95"/>
      <c r="G17120" s="95"/>
      <c r="H17120" s="95"/>
    </row>
    <row r="17121" spans="5:8" x14ac:dyDescent="0.2">
      <c r="E17121" s="95"/>
      <c r="F17121" s="95"/>
      <c r="G17121" s="95"/>
      <c r="H17121" s="95"/>
    </row>
    <row r="17122" spans="5:8" x14ac:dyDescent="0.2">
      <c r="E17122" s="95"/>
      <c r="F17122" s="95"/>
      <c r="G17122" s="95"/>
      <c r="H17122" s="95"/>
    </row>
    <row r="17123" spans="5:8" x14ac:dyDescent="0.2">
      <c r="E17123" s="95"/>
      <c r="F17123" s="95"/>
      <c r="G17123" s="95"/>
      <c r="H17123" s="95"/>
    </row>
    <row r="17124" spans="5:8" x14ac:dyDescent="0.2">
      <c r="E17124" s="95"/>
      <c r="F17124" s="95"/>
      <c r="G17124" s="95"/>
      <c r="H17124" s="95"/>
    </row>
    <row r="17125" spans="5:8" x14ac:dyDescent="0.2">
      <c r="E17125" s="95"/>
      <c r="F17125" s="95"/>
      <c r="G17125" s="95"/>
      <c r="H17125" s="95"/>
    </row>
    <row r="17126" spans="5:8" x14ac:dyDescent="0.2">
      <c r="E17126" s="95"/>
      <c r="F17126" s="95"/>
      <c r="G17126" s="95"/>
      <c r="H17126" s="95"/>
    </row>
    <row r="17127" spans="5:8" x14ac:dyDescent="0.2">
      <c r="E17127" s="95"/>
      <c r="F17127" s="95"/>
      <c r="G17127" s="95"/>
      <c r="H17127" s="95"/>
    </row>
    <row r="17128" spans="5:8" x14ac:dyDescent="0.2">
      <c r="E17128" s="95"/>
      <c r="F17128" s="95"/>
      <c r="G17128" s="95"/>
      <c r="H17128" s="95"/>
    </row>
    <row r="17129" spans="5:8" x14ac:dyDescent="0.2">
      <c r="E17129" s="95"/>
      <c r="F17129" s="95"/>
      <c r="G17129" s="95"/>
      <c r="H17129" s="95"/>
    </row>
    <row r="17130" spans="5:8" x14ac:dyDescent="0.2">
      <c r="E17130" s="95"/>
      <c r="F17130" s="95"/>
      <c r="G17130" s="95"/>
      <c r="H17130" s="95"/>
    </row>
    <row r="17131" spans="5:8" x14ac:dyDescent="0.2">
      <c r="E17131" s="95"/>
      <c r="F17131" s="95"/>
      <c r="G17131" s="95"/>
      <c r="H17131" s="95"/>
    </row>
    <row r="17132" spans="5:8" x14ac:dyDescent="0.2">
      <c r="E17132" s="95"/>
      <c r="F17132" s="95"/>
      <c r="G17132" s="95"/>
      <c r="H17132" s="95"/>
    </row>
    <row r="17133" spans="5:8" x14ac:dyDescent="0.2">
      <c r="E17133" s="95"/>
      <c r="F17133" s="95"/>
      <c r="G17133" s="95"/>
      <c r="H17133" s="95"/>
    </row>
    <row r="17134" spans="5:8" x14ac:dyDescent="0.2">
      <c r="E17134" s="95"/>
      <c r="F17134" s="95"/>
      <c r="G17134" s="95"/>
      <c r="H17134" s="95"/>
    </row>
    <row r="17135" spans="5:8" x14ac:dyDescent="0.2">
      <c r="E17135" s="95"/>
      <c r="F17135" s="95"/>
      <c r="G17135" s="95"/>
      <c r="H17135" s="95"/>
    </row>
    <row r="17136" spans="5:8" x14ac:dyDescent="0.2">
      <c r="E17136" s="95"/>
      <c r="F17136" s="95"/>
      <c r="G17136" s="95"/>
      <c r="H17136" s="95"/>
    </row>
    <row r="17137" spans="5:8" x14ac:dyDescent="0.2">
      <c r="E17137" s="95"/>
      <c r="F17137" s="95"/>
      <c r="G17137" s="95"/>
      <c r="H17137" s="95"/>
    </row>
    <row r="17138" spans="5:8" x14ac:dyDescent="0.2">
      <c r="E17138" s="95"/>
      <c r="F17138" s="95"/>
      <c r="G17138" s="95"/>
      <c r="H17138" s="95"/>
    </row>
    <row r="17139" spans="5:8" x14ac:dyDescent="0.2">
      <c r="E17139" s="95"/>
      <c r="F17139" s="95"/>
      <c r="G17139" s="95"/>
      <c r="H17139" s="95"/>
    </row>
    <row r="17140" spans="5:8" x14ac:dyDescent="0.2">
      <c r="E17140" s="95"/>
      <c r="F17140" s="95"/>
      <c r="G17140" s="95"/>
      <c r="H17140" s="95"/>
    </row>
    <row r="17141" spans="5:8" x14ac:dyDescent="0.2">
      <c r="E17141" s="95"/>
      <c r="F17141" s="95"/>
      <c r="G17141" s="95"/>
      <c r="H17141" s="95"/>
    </row>
    <row r="17142" spans="5:8" x14ac:dyDescent="0.2">
      <c r="E17142" s="95"/>
      <c r="F17142" s="95"/>
      <c r="G17142" s="95"/>
      <c r="H17142" s="95"/>
    </row>
    <row r="17143" spans="5:8" x14ac:dyDescent="0.2">
      <c r="E17143" s="95"/>
      <c r="F17143" s="95"/>
      <c r="G17143" s="95"/>
      <c r="H17143" s="95"/>
    </row>
    <row r="17144" spans="5:8" x14ac:dyDescent="0.2">
      <c r="E17144" s="95"/>
      <c r="F17144" s="95"/>
      <c r="G17144" s="95"/>
      <c r="H17144" s="95"/>
    </row>
    <row r="17145" spans="5:8" x14ac:dyDescent="0.2">
      <c r="E17145" s="95"/>
      <c r="F17145" s="95"/>
      <c r="G17145" s="95"/>
      <c r="H17145" s="95"/>
    </row>
    <row r="17146" spans="5:8" x14ac:dyDescent="0.2">
      <c r="E17146" s="95"/>
      <c r="F17146" s="95"/>
      <c r="G17146" s="95"/>
      <c r="H17146" s="95"/>
    </row>
    <row r="17147" spans="5:8" x14ac:dyDescent="0.2">
      <c r="E17147" s="95"/>
      <c r="F17147" s="95"/>
      <c r="G17147" s="95"/>
      <c r="H17147" s="95"/>
    </row>
    <row r="17148" spans="5:8" x14ac:dyDescent="0.2">
      <c r="E17148" s="95"/>
      <c r="F17148" s="95"/>
      <c r="G17148" s="95"/>
      <c r="H17148" s="95"/>
    </row>
    <row r="17149" spans="5:8" x14ac:dyDescent="0.2">
      <c r="E17149" s="95"/>
      <c r="F17149" s="95"/>
      <c r="G17149" s="95"/>
      <c r="H17149" s="95"/>
    </row>
    <row r="17150" spans="5:8" x14ac:dyDescent="0.2">
      <c r="E17150" s="95"/>
      <c r="F17150" s="95"/>
      <c r="G17150" s="95"/>
      <c r="H17150" s="95"/>
    </row>
    <row r="17151" spans="5:8" x14ac:dyDescent="0.2">
      <c r="E17151" s="95"/>
      <c r="F17151" s="95"/>
      <c r="G17151" s="95"/>
      <c r="H17151" s="95"/>
    </row>
    <row r="17152" spans="5:8" x14ac:dyDescent="0.2">
      <c r="E17152" s="95"/>
      <c r="F17152" s="95"/>
      <c r="G17152" s="95"/>
      <c r="H17152" s="95"/>
    </row>
    <row r="17153" spans="5:8" x14ac:dyDescent="0.2">
      <c r="E17153" s="95"/>
      <c r="F17153" s="95"/>
      <c r="G17153" s="95"/>
      <c r="H17153" s="95"/>
    </row>
    <row r="17154" spans="5:8" x14ac:dyDescent="0.2">
      <c r="E17154" s="95"/>
      <c r="F17154" s="95"/>
      <c r="G17154" s="95"/>
      <c r="H17154" s="95"/>
    </row>
    <row r="17155" spans="5:8" x14ac:dyDescent="0.2">
      <c r="E17155" s="95"/>
      <c r="F17155" s="95"/>
      <c r="G17155" s="95"/>
      <c r="H17155" s="95"/>
    </row>
    <row r="17156" spans="5:8" x14ac:dyDescent="0.2">
      <c r="E17156" s="95"/>
      <c r="F17156" s="95"/>
      <c r="G17156" s="95"/>
      <c r="H17156" s="95"/>
    </row>
    <row r="17157" spans="5:8" x14ac:dyDescent="0.2">
      <c r="E17157" s="95"/>
      <c r="F17157" s="95"/>
      <c r="G17157" s="95"/>
      <c r="H17157" s="95"/>
    </row>
    <row r="17158" spans="5:8" x14ac:dyDescent="0.2">
      <c r="E17158" s="95"/>
      <c r="F17158" s="95"/>
      <c r="G17158" s="95"/>
      <c r="H17158" s="95"/>
    </row>
    <row r="17159" spans="5:8" x14ac:dyDescent="0.2">
      <c r="E17159" s="95"/>
      <c r="F17159" s="95"/>
      <c r="G17159" s="95"/>
      <c r="H17159" s="95"/>
    </row>
    <row r="17160" spans="5:8" x14ac:dyDescent="0.2">
      <c r="E17160" s="95"/>
      <c r="F17160" s="95"/>
      <c r="G17160" s="95"/>
      <c r="H17160" s="95"/>
    </row>
    <row r="17161" spans="5:8" x14ac:dyDescent="0.2">
      <c r="E17161" s="95"/>
      <c r="F17161" s="95"/>
      <c r="G17161" s="95"/>
      <c r="H17161" s="95"/>
    </row>
    <row r="17162" spans="5:8" x14ac:dyDescent="0.2">
      <c r="E17162" s="95"/>
      <c r="F17162" s="95"/>
      <c r="G17162" s="95"/>
      <c r="H17162" s="95"/>
    </row>
    <row r="17163" spans="5:8" x14ac:dyDescent="0.2">
      <c r="E17163" s="95"/>
      <c r="F17163" s="95"/>
      <c r="G17163" s="95"/>
      <c r="H17163" s="95"/>
    </row>
    <row r="17164" spans="5:8" x14ac:dyDescent="0.2">
      <c r="E17164" s="95"/>
      <c r="F17164" s="95"/>
      <c r="G17164" s="95"/>
      <c r="H17164" s="95"/>
    </row>
    <row r="17165" spans="5:8" x14ac:dyDescent="0.2">
      <c r="E17165" s="95"/>
      <c r="F17165" s="95"/>
      <c r="G17165" s="95"/>
      <c r="H17165" s="95"/>
    </row>
    <row r="17166" spans="5:8" x14ac:dyDescent="0.2">
      <c r="E17166" s="95"/>
      <c r="F17166" s="95"/>
      <c r="G17166" s="95"/>
      <c r="H17166" s="95"/>
    </row>
    <row r="17167" spans="5:8" x14ac:dyDescent="0.2">
      <c r="E17167" s="95"/>
      <c r="F17167" s="95"/>
      <c r="G17167" s="95"/>
      <c r="H17167" s="95"/>
    </row>
    <row r="17168" spans="5:8" x14ac:dyDescent="0.2">
      <c r="E17168" s="95"/>
      <c r="F17168" s="95"/>
      <c r="G17168" s="95"/>
      <c r="H17168" s="95"/>
    </row>
    <row r="17169" spans="5:8" x14ac:dyDescent="0.2">
      <c r="E17169" s="95"/>
      <c r="F17169" s="95"/>
      <c r="G17169" s="95"/>
      <c r="H17169" s="95"/>
    </row>
    <row r="17170" spans="5:8" x14ac:dyDescent="0.2">
      <c r="E17170" s="95"/>
      <c r="F17170" s="95"/>
      <c r="G17170" s="95"/>
      <c r="H17170" s="95"/>
    </row>
    <row r="17171" spans="5:8" x14ac:dyDescent="0.2">
      <c r="E17171" s="95"/>
      <c r="F17171" s="95"/>
      <c r="G17171" s="95"/>
      <c r="H17171" s="95"/>
    </row>
    <row r="17172" spans="5:8" x14ac:dyDescent="0.2">
      <c r="E17172" s="95"/>
      <c r="F17172" s="95"/>
      <c r="G17172" s="95"/>
      <c r="H17172" s="95"/>
    </row>
    <row r="17173" spans="5:8" x14ac:dyDescent="0.2">
      <c r="E17173" s="95"/>
      <c r="F17173" s="95"/>
      <c r="G17173" s="95"/>
      <c r="H17173" s="95"/>
    </row>
    <row r="17174" spans="5:8" x14ac:dyDescent="0.2">
      <c r="E17174" s="95"/>
      <c r="F17174" s="95"/>
      <c r="G17174" s="95"/>
      <c r="H17174" s="95"/>
    </row>
    <row r="17175" spans="5:8" x14ac:dyDescent="0.2">
      <c r="E17175" s="95"/>
      <c r="F17175" s="95"/>
      <c r="G17175" s="95"/>
      <c r="H17175" s="95"/>
    </row>
    <row r="17176" spans="5:8" x14ac:dyDescent="0.2">
      <c r="E17176" s="95"/>
      <c r="F17176" s="95"/>
      <c r="G17176" s="95"/>
      <c r="H17176" s="95"/>
    </row>
    <row r="17177" spans="5:8" x14ac:dyDescent="0.2">
      <c r="E17177" s="95"/>
      <c r="F17177" s="95"/>
      <c r="G17177" s="95"/>
      <c r="H17177" s="95"/>
    </row>
    <row r="17178" spans="5:8" x14ac:dyDescent="0.2">
      <c r="E17178" s="95"/>
      <c r="F17178" s="95"/>
      <c r="G17178" s="95"/>
      <c r="H17178" s="95"/>
    </row>
    <row r="17179" spans="5:8" x14ac:dyDescent="0.2">
      <c r="E17179" s="95"/>
      <c r="F17179" s="95"/>
      <c r="G17179" s="95"/>
      <c r="H17179" s="95"/>
    </row>
    <row r="17180" spans="5:8" x14ac:dyDescent="0.2">
      <c r="E17180" s="95"/>
      <c r="F17180" s="95"/>
      <c r="G17180" s="95"/>
      <c r="H17180" s="95"/>
    </row>
    <row r="17181" spans="5:8" x14ac:dyDescent="0.2">
      <c r="E17181" s="95"/>
      <c r="F17181" s="95"/>
      <c r="G17181" s="95"/>
      <c r="H17181" s="95"/>
    </row>
    <row r="17182" spans="5:8" x14ac:dyDescent="0.2">
      <c r="E17182" s="95"/>
      <c r="F17182" s="95"/>
      <c r="G17182" s="95"/>
      <c r="H17182" s="95"/>
    </row>
    <row r="17183" spans="5:8" x14ac:dyDescent="0.2">
      <c r="E17183" s="95"/>
      <c r="F17183" s="95"/>
      <c r="G17183" s="95"/>
      <c r="H17183" s="95"/>
    </row>
    <row r="17184" spans="5:8" x14ac:dyDescent="0.2">
      <c r="E17184" s="95"/>
      <c r="F17184" s="95"/>
      <c r="G17184" s="95"/>
      <c r="H17184" s="95"/>
    </row>
    <row r="17185" spans="5:8" x14ac:dyDescent="0.2">
      <c r="E17185" s="95"/>
      <c r="F17185" s="95"/>
      <c r="G17185" s="95"/>
      <c r="H17185" s="95"/>
    </row>
    <row r="17186" spans="5:8" x14ac:dyDescent="0.2">
      <c r="E17186" s="95"/>
      <c r="F17186" s="95"/>
      <c r="G17186" s="95"/>
      <c r="H17186" s="95"/>
    </row>
    <row r="17187" spans="5:8" x14ac:dyDescent="0.2">
      <c r="E17187" s="95"/>
      <c r="F17187" s="95"/>
      <c r="G17187" s="95"/>
      <c r="H17187" s="95"/>
    </row>
    <row r="17188" spans="5:8" x14ac:dyDescent="0.2">
      <c r="E17188" s="95"/>
      <c r="F17188" s="95"/>
      <c r="G17188" s="95"/>
      <c r="H17188" s="95"/>
    </row>
    <row r="17189" spans="5:8" x14ac:dyDescent="0.2">
      <c r="E17189" s="95"/>
      <c r="F17189" s="95"/>
      <c r="G17189" s="95"/>
      <c r="H17189" s="95"/>
    </row>
    <row r="17190" spans="5:8" x14ac:dyDescent="0.2">
      <c r="E17190" s="95"/>
      <c r="F17190" s="95"/>
      <c r="G17190" s="95"/>
      <c r="H17190" s="95"/>
    </row>
    <row r="17191" spans="5:8" x14ac:dyDescent="0.2">
      <c r="E17191" s="95"/>
      <c r="F17191" s="95"/>
      <c r="G17191" s="95"/>
      <c r="H17191" s="95"/>
    </row>
    <row r="17192" spans="5:8" x14ac:dyDescent="0.2">
      <c r="E17192" s="95"/>
      <c r="F17192" s="95"/>
      <c r="G17192" s="95"/>
      <c r="H17192" s="95"/>
    </row>
    <row r="17193" spans="5:8" x14ac:dyDescent="0.2">
      <c r="E17193" s="95"/>
      <c r="F17193" s="95"/>
      <c r="G17193" s="95"/>
      <c r="H17193" s="95"/>
    </row>
    <row r="17194" spans="5:8" x14ac:dyDescent="0.2">
      <c r="E17194" s="95"/>
      <c r="F17194" s="95"/>
      <c r="G17194" s="95"/>
      <c r="H17194" s="95"/>
    </row>
    <row r="17195" spans="5:8" x14ac:dyDescent="0.2">
      <c r="E17195" s="95"/>
      <c r="F17195" s="95"/>
      <c r="G17195" s="95"/>
      <c r="H17195" s="95"/>
    </row>
    <row r="17196" spans="5:8" x14ac:dyDescent="0.2">
      <c r="E17196" s="95"/>
      <c r="F17196" s="95"/>
      <c r="G17196" s="95"/>
      <c r="H17196" s="95"/>
    </row>
    <row r="17197" spans="5:8" x14ac:dyDescent="0.2">
      <c r="E17197" s="95"/>
      <c r="F17197" s="95"/>
      <c r="G17197" s="95"/>
      <c r="H17197" s="95"/>
    </row>
    <row r="17198" spans="5:8" x14ac:dyDescent="0.2">
      <c r="E17198" s="95"/>
      <c r="F17198" s="95"/>
      <c r="G17198" s="95"/>
      <c r="H17198" s="95"/>
    </row>
    <row r="17199" spans="5:8" x14ac:dyDescent="0.2">
      <c r="E17199" s="95"/>
      <c r="F17199" s="95"/>
      <c r="G17199" s="95"/>
      <c r="H17199" s="95"/>
    </row>
    <row r="17200" spans="5:8" x14ac:dyDescent="0.2">
      <c r="E17200" s="95"/>
      <c r="F17200" s="95"/>
      <c r="G17200" s="95"/>
      <c r="H17200" s="95"/>
    </row>
    <row r="17201" spans="5:8" x14ac:dyDescent="0.2">
      <c r="E17201" s="95"/>
      <c r="F17201" s="95"/>
      <c r="G17201" s="95"/>
      <c r="H17201" s="95"/>
    </row>
    <row r="17202" spans="5:8" x14ac:dyDescent="0.2">
      <c r="E17202" s="95"/>
      <c r="F17202" s="95"/>
      <c r="G17202" s="95"/>
      <c r="H17202" s="95"/>
    </row>
    <row r="17203" spans="5:8" x14ac:dyDescent="0.2">
      <c r="E17203" s="95"/>
      <c r="F17203" s="95"/>
      <c r="G17203" s="95"/>
      <c r="H17203" s="95"/>
    </row>
    <row r="17204" spans="5:8" x14ac:dyDescent="0.2">
      <c r="E17204" s="95"/>
      <c r="F17204" s="95"/>
      <c r="G17204" s="95"/>
      <c r="H17204" s="95"/>
    </row>
    <row r="17205" spans="5:8" x14ac:dyDescent="0.2">
      <c r="E17205" s="95"/>
      <c r="F17205" s="95"/>
      <c r="G17205" s="95"/>
      <c r="H17205" s="95"/>
    </row>
    <row r="17206" spans="5:8" x14ac:dyDescent="0.2">
      <c r="E17206" s="95"/>
      <c r="F17206" s="95"/>
      <c r="G17206" s="95"/>
      <c r="H17206" s="95"/>
    </row>
    <row r="17207" spans="5:8" x14ac:dyDescent="0.2">
      <c r="E17207" s="95"/>
      <c r="F17207" s="95"/>
      <c r="G17207" s="95"/>
      <c r="H17207" s="95"/>
    </row>
    <row r="17208" spans="5:8" x14ac:dyDescent="0.2">
      <c r="E17208" s="95"/>
      <c r="F17208" s="95"/>
      <c r="G17208" s="95"/>
      <c r="H17208" s="95"/>
    </row>
    <row r="17209" spans="5:8" x14ac:dyDescent="0.2">
      <c r="E17209" s="95"/>
      <c r="F17209" s="95"/>
      <c r="G17209" s="95"/>
      <c r="H17209" s="95"/>
    </row>
    <row r="17210" spans="5:8" x14ac:dyDescent="0.2">
      <c r="E17210" s="95"/>
      <c r="F17210" s="95"/>
      <c r="G17210" s="95"/>
      <c r="H17210" s="95"/>
    </row>
    <row r="17211" spans="5:8" x14ac:dyDescent="0.2">
      <c r="E17211" s="95"/>
      <c r="F17211" s="95"/>
      <c r="G17211" s="95"/>
      <c r="H17211" s="95"/>
    </row>
    <row r="17212" spans="5:8" x14ac:dyDescent="0.2">
      <c r="E17212" s="95"/>
      <c r="F17212" s="95"/>
      <c r="G17212" s="95"/>
      <c r="H17212" s="95"/>
    </row>
    <row r="17213" spans="5:8" x14ac:dyDescent="0.2">
      <c r="E17213" s="95"/>
      <c r="F17213" s="95"/>
      <c r="G17213" s="95"/>
      <c r="H17213" s="95"/>
    </row>
    <row r="17214" spans="5:8" x14ac:dyDescent="0.2">
      <c r="E17214" s="95"/>
      <c r="F17214" s="95"/>
      <c r="G17214" s="95"/>
      <c r="H17214" s="95"/>
    </row>
    <row r="17215" spans="5:8" x14ac:dyDescent="0.2">
      <c r="E17215" s="95"/>
      <c r="F17215" s="95"/>
      <c r="G17215" s="95"/>
      <c r="H17215" s="95"/>
    </row>
    <row r="17216" spans="5:8" x14ac:dyDescent="0.2">
      <c r="E17216" s="95"/>
      <c r="F17216" s="95"/>
      <c r="G17216" s="95"/>
      <c r="H17216" s="95"/>
    </row>
    <row r="17217" spans="5:8" x14ac:dyDescent="0.2">
      <c r="E17217" s="95"/>
      <c r="F17217" s="95"/>
      <c r="G17217" s="95"/>
      <c r="H17217" s="95"/>
    </row>
    <row r="17218" spans="5:8" x14ac:dyDescent="0.2">
      <c r="E17218" s="95"/>
      <c r="F17218" s="95"/>
      <c r="G17218" s="95"/>
      <c r="H17218" s="95"/>
    </row>
    <row r="17219" spans="5:8" x14ac:dyDescent="0.2">
      <c r="E17219" s="95"/>
      <c r="F17219" s="95"/>
      <c r="G17219" s="95"/>
      <c r="H17219" s="95"/>
    </row>
    <row r="17220" spans="5:8" x14ac:dyDescent="0.2">
      <c r="E17220" s="95"/>
      <c r="F17220" s="95"/>
      <c r="G17220" s="95"/>
      <c r="H17220" s="95"/>
    </row>
    <row r="17221" spans="5:8" x14ac:dyDescent="0.2">
      <c r="E17221" s="95"/>
      <c r="F17221" s="95"/>
      <c r="G17221" s="95"/>
      <c r="H17221" s="95"/>
    </row>
    <row r="17222" spans="5:8" x14ac:dyDescent="0.2">
      <c r="E17222" s="95"/>
      <c r="F17222" s="95"/>
      <c r="G17222" s="95"/>
      <c r="H17222" s="95"/>
    </row>
    <row r="17223" spans="5:8" x14ac:dyDescent="0.2">
      <c r="E17223" s="95"/>
      <c r="F17223" s="95"/>
      <c r="G17223" s="95"/>
      <c r="H17223" s="95"/>
    </row>
    <row r="17224" spans="5:8" x14ac:dyDescent="0.2">
      <c r="E17224" s="95"/>
      <c r="F17224" s="95"/>
      <c r="G17224" s="95"/>
      <c r="H17224" s="95"/>
    </row>
    <row r="17225" spans="5:8" x14ac:dyDescent="0.2">
      <c r="E17225" s="95"/>
      <c r="F17225" s="95"/>
      <c r="G17225" s="95"/>
      <c r="H17225" s="95"/>
    </row>
    <row r="17226" spans="5:8" x14ac:dyDescent="0.2">
      <c r="E17226" s="95"/>
      <c r="F17226" s="95"/>
      <c r="G17226" s="95"/>
      <c r="H17226" s="95"/>
    </row>
    <row r="17227" spans="5:8" x14ac:dyDescent="0.2">
      <c r="E17227" s="95"/>
      <c r="F17227" s="95"/>
      <c r="G17227" s="95"/>
      <c r="H17227" s="95"/>
    </row>
    <row r="17228" spans="5:8" x14ac:dyDescent="0.2">
      <c r="E17228" s="95"/>
      <c r="F17228" s="95"/>
      <c r="G17228" s="95"/>
      <c r="H17228" s="95"/>
    </row>
    <row r="17229" spans="5:8" x14ac:dyDescent="0.2">
      <c r="E17229" s="95"/>
      <c r="F17229" s="95"/>
      <c r="G17229" s="95"/>
      <c r="H17229" s="95"/>
    </row>
    <row r="17230" spans="5:8" x14ac:dyDescent="0.2">
      <c r="E17230" s="95"/>
      <c r="F17230" s="95"/>
      <c r="G17230" s="95"/>
      <c r="H17230" s="95"/>
    </row>
    <row r="17231" spans="5:8" x14ac:dyDescent="0.2">
      <c r="E17231" s="95"/>
      <c r="F17231" s="95"/>
      <c r="G17231" s="95"/>
      <c r="H17231" s="95"/>
    </row>
    <row r="17232" spans="5:8" x14ac:dyDescent="0.2">
      <c r="E17232" s="95"/>
      <c r="F17232" s="95"/>
      <c r="G17232" s="95"/>
      <c r="H17232" s="95"/>
    </row>
    <row r="17233" spans="5:8" x14ac:dyDescent="0.2">
      <c r="E17233" s="95"/>
      <c r="F17233" s="95"/>
      <c r="G17233" s="95"/>
      <c r="H17233" s="95"/>
    </row>
    <row r="17234" spans="5:8" x14ac:dyDescent="0.2">
      <c r="E17234" s="95"/>
      <c r="F17234" s="95"/>
      <c r="G17234" s="95"/>
      <c r="H17234" s="95"/>
    </row>
    <row r="17235" spans="5:8" x14ac:dyDescent="0.2">
      <c r="E17235" s="95"/>
      <c r="F17235" s="95"/>
      <c r="G17235" s="95"/>
      <c r="H17235" s="95"/>
    </row>
    <row r="17236" spans="5:8" x14ac:dyDescent="0.2">
      <c r="E17236" s="95"/>
      <c r="F17236" s="95"/>
      <c r="G17236" s="95"/>
      <c r="H17236" s="95"/>
    </row>
    <row r="17237" spans="5:8" x14ac:dyDescent="0.2">
      <c r="E17237" s="95"/>
      <c r="F17237" s="95"/>
      <c r="G17237" s="95"/>
      <c r="H17237" s="95"/>
    </row>
    <row r="17238" spans="5:8" x14ac:dyDescent="0.2">
      <c r="E17238" s="95"/>
      <c r="F17238" s="95"/>
      <c r="G17238" s="95"/>
      <c r="H17238" s="95"/>
    </row>
    <row r="17239" spans="5:8" x14ac:dyDescent="0.2">
      <c r="E17239" s="95"/>
      <c r="F17239" s="95"/>
      <c r="G17239" s="95"/>
      <c r="H17239" s="95"/>
    </row>
    <row r="17240" spans="5:8" x14ac:dyDescent="0.2">
      <c r="E17240" s="95"/>
      <c r="F17240" s="95"/>
      <c r="G17240" s="95"/>
      <c r="H17240" s="95"/>
    </row>
    <row r="17241" spans="5:8" x14ac:dyDescent="0.2">
      <c r="E17241" s="95"/>
      <c r="F17241" s="95"/>
      <c r="G17241" s="95"/>
      <c r="H17241" s="95"/>
    </row>
    <row r="17242" spans="5:8" x14ac:dyDescent="0.2">
      <c r="E17242" s="95"/>
      <c r="F17242" s="95"/>
      <c r="G17242" s="95"/>
      <c r="H17242" s="95"/>
    </row>
    <row r="17243" spans="5:8" x14ac:dyDescent="0.2">
      <c r="E17243" s="95"/>
      <c r="F17243" s="95"/>
      <c r="G17243" s="95"/>
      <c r="H17243" s="95"/>
    </row>
    <row r="17244" spans="5:8" x14ac:dyDescent="0.2">
      <c r="E17244" s="95"/>
      <c r="F17244" s="95"/>
      <c r="G17244" s="95"/>
      <c r="H17244" s="95"/>
    </row>
    <row r="17245" spans="5:8" x14ac:dyDescent="0.2">
      <c r="E17245" s="95"/>
      <c r="F17245" s="95"/>
      <c r="G17245" s="95"/>
      <c r="H17245" s="95"/>
    </row>
    <row r="17246" spans="5:8" x14ac:dyDescent="0.2">
      <c r="E17246" s="95"/>
      <c r="F17246" s="95"/>
      <c r="G17246" s="95"/>
      <c r="H17246" s="95"/>
    </row>
    <row r="17247" spans="5:8" x14ac:dyDescent="0.2">
      <c r="E17247" s="95"/>
      <c r="F17247" s="95"/>
      <c r="G17247" s="95"/>
      <c r="H17247" s="95"/>
    </row>
    <row r="17248" spans="5:8" x14ac:dyDescent="0.2">
      <c r="E17248" s="95"/>
      <c r="F17248" s="95"/>
      <c r="G17248" s="95"/>
      <c r="H17248" s="95"/>
    </row>
    <row r="17249" spans="5:8" x14ac:dyDescent="0.2">
      <c r="E17249" s="95"/>
      <c r="F17249" s="95"/>
      <c r="G17249" s="95"/>
      <c r="H17249" s="95"/>
    </row>
    <row r="17250" spans="5:8" x14ac:dyDescent="0.2">
      <c r="E17250" s="95"/>
      <c r="F17250" s="95"/>
      <c r="G17250" s="95"/>
      <c r="H17250" s="95"/>
    </row>
    <row r="17251" spans="5:8" x14ac:dyDescent="0.2">
      <c r="E17251" s="95"/>
      <c r="F17251" s="95"/>
      <c r="G17251" s="95"/>
      <c r="H17251" s="95"/>
    </row>
    <row r="17252" spans="5:8" x14ac:dyDescent="0.2">
      <c r="E17252" s="95"/>
      <c r="F17252" s="95"/>
      <c r="G17252" s="95"/>
      <c r="H17252" s="95"/>
    </row>
    <row r="17253" spans="5:8" x14ac:dyDescent="0.2">
      <c r="E17253" s="95"/>
      <c r="F17253" s="95"/>
      <c r="G17253" s="95"/>
      <c r="H17253" s="95"/>
    </row>
    <row r="17254" spans="5:8" x14ac:dyDescent="0.2">
      <c r="E17254" s="95"/>
      <c r="F17254" s="95"/>
      <c r="G17254" s="95"/>
      <c r="H17254" s="95"/>
    </row>
    <row r="17255" spans="5:8" x14ac:dyDescent="0.2">
      <c r="E17255" s="95"/>
      <c r="F17255" s="95"/>
      <c r="G17255" s="95"/>
      <c r="H17255" s="95"/>
    </row>
    <row r="17256" spans="5:8" x14ac:dyDescent="0.2">
      <c r="E17256" s="95"/>
      <c r="F17256" s="95"/>
      <c r="G17256" s="95"/>
      <c r="H17256" s="95"/>
    </row>
    <row r="17257" spans="5:8" x14ac:dyDescent="0.2">
      <c r="E17257" s="95"/>
      <c r="F17257" s="95"/>
      <c r="G17257" s="95"/>
      <c r="H17257" s="95"/>
    </row>
    <row r="17258" spans="5:8" x14ac:dyDescent="0.2">
      <c r="E17258" s="95"/>
      <c r="F17258" s="95"/>
      <c r="G17258" s="95"/>
      <c r="H17258" s="95"/>
    </row>
    <row r="17259" spans="5:8" x14ac:dyDescent="0.2">
      <c r="E17259" s="95"/>
      <c r="F17259" s="95"/>
      <c r="G17259" s="95"/>
      <c r="H17259" s="95"/>
    </row>
    <row r="17260" spans="5:8" x14ac:dyDescent="0.2">
      <c r="E17260" s="95"/>
      <c r="F17260" s="95"/>
      <c r="G17260" s="95"/>
      <c r="H17260" s="95"/>
    </row>
    <row r="17261" spans="5:8" x14ac:dyDescent="0.2">
      <c r="E17261" s="95"/>
      <c r="F17261" s="95"/>
      <c r="G17261" s="95"/>
      <c r="H17261" s="95"/>
    </row>
    <row r="17262" spans="5:8" x14ac:dyDescent="0.2">
      <c r="E17262" s="95"/>
      <c r="F17262" s="95"/>
      <c r="G17262" s="95"/>
      <c r="H17262" s="95"/>
    </row>
    <row r="17263" spans="5:8" x14ac:dyDescent="0.2">
      <c r="E17263" s="95"/>
      <c r="F17263" s="95"/>
      <c r="G17263" s="95"/>
      <c r="H17263" s="95"/>
    </row>
    <row r="17264" spans="5:8" x14ac:dyDescent="0.2">
      <c r="E17264" s="95"/>
      <c r="F17264" s="95"/>
      <c r="G17264" s="95"/>
      <c r="H17264" s="95"/>
    </row>
    <row r="17265" spans="5:8" x14ac:dyDescent="0.2">
      <c r="E17265" s="95"/>
      <c r="F17265" s="95"/>
      <c r="G17265" s="95"/>
      <c r="H17265" s="95"/>
    </row>
    <row r="17266" spans="5:8" x14ac:dyDescent="0.2">
      <c r="E17266" s="95"/>
      <c r="F17266" s="95"/>
      <c r="G17266" s="95"/>
      <c r="H17266" s="95"/>
    </row>
    <row r="17267" spans="5:8" x14ac:dyDescent="0.2">
      <c r="E17267" s="95"/>
      <c r="F17267" s="95"/>
      <c r="G17267" s="95"/>
      <c r="H17267" s="95"/>
    </row>
    <row r="17268" spans="5:8" x14ac:dyDescent="0.2">
      <c r="E17268" s="95"/>
      <c r="F17268" s="95"/>
      <c r="G17268" s="95"/>
      <c r="H17268" s="95"/>
    </row>
    <row r="17269" spans="5:8" x14ac:dyDescent="0.2">
      <c r="E17269" s="95"/>
      <c r="F17269" s="95"/>
      <c r="G17269" s="95"/>
      <c r="H17269" s="95"/>
    </row>
    <row r="17270" spans="5:8" x14ac:dyDescent="0.2">
      <c r="E17270" s="95"/>
      <c r="F17270" s="95"/>
      <c r="G17270" s="95"/>
      <c r="H17270" s="95"/>
    </row>
    <row r="17271" spans="5:8" x14ac:dyDescent="0.2">
      <c r="E17271" s="95"/>
      <c r="F17271" s="95"/>
      <c r="G17271" s="95"/>
      <c r="H17271" s="95"/>
    </row>
    <row r="17272" spans="5:8" x14ac:dyDescent="0.2">
      <c r="E17272" s="95"/>
      <c r="F17272" s="95"/>
      <c r="G17272" s="95"/>
      <c r="H17272" s="95"/>
    </row>
    <row r="17273" spans="5:8" x14ac:dyDescent="0.2">
      <c r="E17273" s="95"/>
      <c r="F17273" s="95"/>
      <c r="G17273" s="95"/>
      <c r="H17273" s="95"/>
    </row>
    <row r="17274" spans="5:8" x14ac:dyDescent="0.2">
      <c r="E17274" s="95"/>
      <c r="F17274" s="95"/>
      <c r="G17274" s="95"/>
      <c r="H17274" s="95"/>
    </row>
    <row r="17275" spans="5:8" x14ac:dyDescent="0.2">
      <c r="E17275" s="95"/>
      <c r="F17275" s="95"/>
      <c r="G17275" s="95"/>
      <c r="H17275" s="95"/>
    </row>
    <row r="17276" spans="5:8" x14ac:dyDescent="0.2">
      <c r="E17276" s="95"/>
      <c r="F17276" s="95"/>
      <c r="G17276" s="95"/>
      <c r="H17276" s="95"/>
    </row>
    <row r="17277" spans="5:8" x14ac:dyDescent="0.2">
      <c r="E17277" s="95"/>
      <c r="F17277" s="95"/>
      <c r="G17277" s="95"/>
      <c r="H17277" s="95"/>
    </row>
    <row r="17278" spans="5:8" x14ac:dyDescent="0.2">
      <c r="E17278" s="95"/>
      <c r="F17278" s="95"/>
      <c r="G17278" s="95"/>
      <c r="H17278" s="95"/>
    </row>
    <row r="17279" spans="5:8" x14ac:dyDescent="0.2">
      <c r="E17279" s="95"/>
      <c r="F17279" s="95"/>
      <c r="G17279" s="95"/>
      <c r="H17279" s="95"/>
    </row>
    <row r="17280" spans="5:8" x14ac:dyDescent="0.2">
      <c r="E17280" s="95"/>
      <c r="F17280" s="95"/>
      <c r="G17280" s="95"/>
      <c r="H17280" s="95"/>
    </row>
    <row r="17281" spans="5:8" x14ac:dyDescent="0.2">
      <c r="E17281" s="95"/>
      <c r="F17281" s="95"/>
      <c r="G17281" s="95"/>
      <c r="H17281" s="95"/>
    </row>
    <row r="17282" spans="5:8" x14ac:dyDescent="0.2">
      <c r="E17282" s="95"/>
      <c r="F17282" s="95"/>
      <c r="G17282" s="95"/>
      <c r="H17282" s="95"/>
    </row>
    <row r="17283" spans="5:8" x14ac:dyDescent="0.2">
      <c r="E17283" s="95"/>
      <c r="F17283" s="95"/>
      <c r="G17283" s="95"/>
      <c r="H17283" s="95"/>
    </row>
    <row r="17284" spans="5:8" x14ac:dyDescent="0.2">
      <c r="E17284" s="95"/>
      <c r="F17284" s="95"/>
      <c r="G17284" s="95"/>
      <c r="H17284" s="95"/>
    </row>
    <row r="17285" spans="5:8" x14ac:dyDescent="0.2">
      <c r="E17285" s="95"/>
      <c r="F17285" s="95"/>
      <c r="G17285" s="95"/>
      <c r="H17285" s="95"/>
    </row>
    <row r="17286" spans="5:8" x14ac:dyDescent="0.2">
      <c r="E17286" s="95"/>
      <c r="F17286" s="95"/>
      <c r="G17286" s="95"/>
      <c r="H17286" s="95"/>
    </row>
    <row r="17287" spans="5:8" x14ac:dyDescent="0.2">
      <c r="E17287" s="95"/>
      <c r="F17287" s="95"/>
      <c r="G17287" s="95"/>
      <c r="H17287" s="95"/>
    </row>
    <row r="17288" spans="5:8" x14ac:dyDescent="0.2">
      <c r="E17288" s="95"/>
      <c r="F17288" s="95"/>
      <c r="G17288" s="95"/>
      <c r="H17288" s="95"/>
    </row>
    <row r="17289" spans="5:8" x14ac:dyDescent="0.2">
      <c r="E17289" s="95"/>
      <c r="F17289" s="95"/>
      <c r="G17289" s="95"/>
      <c r="H17289" s="95"/>
    </row>
    <row r="17290" spans="5:8" x14ac:dyDescent="0.2">
      <c r="E17290" s="95"/>
      <c r="F17290" s="95"/>
      <c r="G17290" s="95"/>
      <c r="H17290" s="95"/>
    </row>
    <row r="17291" spans="5:8" x14ac:dyDescent="0.2">
      <c r="E17291" s="95"/>
      <c r="F17291" s="95"/>
      <c r="G17291" s="95"/>
      <c r="H17291" s="95"/>
    </row>
    <row r="17292" spans="5:8" x14ac:dyDescent="0.2">
      <c r="E17292" s="95"/>
      <c r="F17292" s="95"/>
      <c r="G17292" s="95"/>
      <c r="H17292" s="95"/>
    </row>
    <row r="17293" spans="5:8" x14ac:dyDescent="0.2">
      <c r="E17293" s="95"/>
      <c r="F17293" s="95"/>
      <c r="G17293" s="95"/>
      <c r="H17293" s="95"/>
    </row>
    <row r="17294" spans="5:8" x14ac:dyDescent="0.2">
      <c r="E17294" s="95"/>
      <c r="F17294" s="95"/>
      <c r="G17294" s="95"/>
      <c r="H17294" s="95"/>
    </row>
    <row r="17295" spans="5:8" x14ac:dyDescent="0.2">
      <c r="E17295" s="95"/>
      <c r="F17295" s="95"/>
      <c r="G17295" s="95"/>
      <c r="H17295" s="95"/>
    </row>
    <row r="17296" spans="5:8" x14ac:dyDescent="0.2">
      <c r="E17296" s="95"/>
      <c r="F17296" s="95"/>
      <c r="G17296" s="95"/>
      <c r="H17296" s="95"/>
    </row>
    <row r="17297" spans="5:8" x14ac:dyDescent="0.2">
      <c r="E17297" s="95"/>
      <c r="F17297" s="95"/>
      <c r="G17297" s="95"/>
      <c r="H17297" s="95"/>
    </row>
    <row r="17298" spans="5:8" x14ac:dyDescent="0.2">
      <c r="E17298" s="95"/>
      <c r="F17298" s="95"/>
      <c r="G17298" s="95"/>
      <c r="H17298" s="95"/>
    </row>
    <row r="17299" spans="5:8" x14ac:dyDescent="0.2">
      <c r="E17299" s="95"/>
      <c r="F17299" s="95"/>
      <c r="G17299" s="95"/>
      <c r="H17299" s="95"/>
    </row>
    <row r="17300" spans="5:8" x14ac:dyDescent="0.2">
      <c r="E17300" s="95"/>
      <c r="F17300" s="95"/>
      <c r="G17300" s="95"/>
      <c r="H17300" s="95"/>
    </row>
    <row r="17301" spans="5:8" x14ac:dyDescent="0.2">
      <c r="E17301" s="95"/>
      <c r="F17301" s="95"/>
      <c r="G17301" s="95"/>
      <c r="H17301" s="95"/>
    </row>
    <row r="17302" spans="5:8" x14ac:dyDescent="0.2">
      <c r="E17302" s="95"/>
      <c r="F17302" s="95"/>
      <c r="G17302" s="95"/>
      <c r="H17302" s="95"/>
    </row>
    <row r="17303" spans="5:8" x14ac:dyDescent="0.2">
      <c r="E17303" s="95"/>
      <c r="F17303" s="95"/>
      <c r="G17303" s="95"/>
      <c r="H17303" s="95"/>
    </row>
    <row r="17304" spans="5:8" x14ac:dyDescent="0.2">
      <c r="E17304" s="95"/>
      <c r="F17304" s="95"/>
      <c r="G17304" s="95"/>
      <c r="H17304" s="95"/>
    </row>
    <row r="17305" spans="5:8" x14ac:dyDescent="0.2">
      <c r="E17305" s="95"/>
      <c r="F17305" s="95"/>
      <c r="G17305" s="95"/>
      <c r="H17305" s="95"/>
    </row>
    <row r="17306" spans="5:8" x14ac:dyDescent="0.2">
      <c r="E17306" s="95"/>
      <c r="F17306" s="95"/>
      <c r="G17306" s="95"/>
      <c r="H17306" s="95"/>
    </row>
    <row r="17307" spans="5:8" x14ac:dyDescent="0.2">
      <c r="E17307" s="95"/>
      <c r="F17307" s="95"/>
      <c r="G17307" s="95"/>
      <c r="H17307" s="95"/>
    </row>
    <row r="17308" spans="5:8" x14ac:dyDescent="0.2">
      <c r="E17308" s="95"/>
      <c r="F17308" s="95"/>
      <c r="G17308" s="95"/>
      <c r="H17308" s="95"/>
    </row>
    <row r="17309" spans="5:8" x14ac:dyDescent="0.2">
      <c r="E17309" s="95"/>
      <c r="F17309" s="95"/>
      <c r="G17309" s="95"/>
      <c r="H17309" s="95"/>
    </row>
    <row r="17310" spans="5:8" x14ac:dyDescent="0.2">
      <c r="E17310" s="95"/>
      <c r="F17310" s="95"/>
      <c r="G17310" s="95"/>
      <c r="H17310" s="95"/>
    </row>
    <row r="17311" spans="5:8" x14ac:dyDescent="0.2">
      <c r="E17311" s="95"/>
      <c r="F17311" s="95"/>
      <c r="G17311" s="95"/>
      <c r="H17311" s="95"/>
    </row>
    <row r="17312" spans="5:8" x14ac:dyDescent="0.2">
      <c r="E17312" s="95"/>
      <c r="F17312" s="95"/>
      <c r="G17312" s="95"/>
      <c r="H17312" s="95"/>
    </row>
    <row r="17313" spans="5:8" x14ac:dyDescent="0.2">
      <c r="E17313" s="95"/>
      <c r="F17313" s="95"/>
      <c r="G17313" s="95"/>
      <c r="H17313" s="95"/>
    </row>
    <row r="17314" spans="5:8" x14ac:dyDescent="0.2">
      <c r="E17314" s="95"/>
      <c r="F17314" s="95"/>
      <c r="G17314" s="95"/>
      <c r="H17314" s="95"/>
    </row>
    <row r="17315" spans="5:8" x14ac:dyDescent="0.2">
      <c r="E17315" s="95"/>
      <c r="F17315" s="95"/>
      <c r="G17315" s="95"/>
      <c r="H17315" s="95"/>
    </row>
    <row r="17316" spans="5:8" x14ac:dyDescent="0.2">
      <c r="E17316" s="95"/>
      <c r="F17316" s="95"/>
      <c r="G17316" s="95"/>
      <c r="H17316" s="95"/>
    </row>
    <row r="17317" spans="5:8" x14ac:dyDescent="0.2">
      <c r="E17317" s="95"/>
      <c r="F17317" s="95"/>
      <c r="G17317" s="95"/>
      <c r="H17317" s="95"/>
    </row>
    <row r="17318" spans="5:8" x14ac:dyDescent="0.2">
      <c r="E17318" s="95"/>
      <c r="F17318" s="95"/>
      <c r="G17318" s="95"/>
      <c r="H17318" s="95"/>
    </row>
    <row r="17319" spans="5:8" x14ac:dyDescent="0.2">
      <c r="E17319" s="95"/>
      <c r="F17319" s="95"/>
      <c r="G17319" s="95"/>
      <c r="H17319" s="95"/>
    </row>
    <row r="17320" spans="5:8" x14ac:dyDescent="0.2">
      <c r="E17320" s="95"/>
      <c r="F17320" s="95"/>
      <c r="G17320" s="95"/>
      <c r="H17320" s="95"/>
    </row>
    <row r="17321" spans="5:8" x14ac:dyDescent="0.2">
      <c r="E17321" s="95"/>
      <c r="F17321" s="95"/>
      <c r="G17321" s="95"/>
      <c r="H17321" s="95"/>
    </row>
    <row r="17322" spans="5:8" x14ac:dyDescent="0.2">
      <c r="E17322" s="95"/>
      <c r="F17322" s="95"/>
      <c r="G17322" s="95"/>
      <c r="H17322" s="95"/>
    </row>
    <row r="17323" spans="5:8" x14ac:dyDescent="0.2">
      <c r="E17323" s="95"/>
      <c r="F17323" s="95"/>
      <c r="G17323" s="95"/>
      <c r="H17323" s="95"/>
    </row>
    <row r="17324" spans="5:8" x14ac:dyDescent="0.2">
      <c r="E17324" s="95"/>
      <c r="F17324" s="95"/>
      <c r="G17324" s="95"/>
      <c r="H17324" s="95"/>
    </row>
    <row r="17325" spans="5:8" x14ac:dyDescent="0.2">
      <c r="E17325" s="95"/>
      <c r="F17325" s="95"/>
      <c r="G17325" s="95"/>
      <c r="H17325" s="95"/>
    </row>
    <row r="17326" spans="5:8" x14ac:dyDescent="0.2">
      <c r="E17326" s="95"/>
      <c r="F17326" s="95"/>
      <c r="G17326" s="95"/>
      <c r="H17326" s="95"/>
    </row>
    <row r="17327" spans="5:8" x14ac:dyDescent="0.2">
      <c r="E17327" s="95"/>
      <c r="F17327" s="95"/>
      <c r="G17327" s="95"/>
      <c r="H17327" s="95"/>
    </row>
    <row r="17328" spans="5:8" x14ac:dyDescent="0.2">
      <c r="E17328" s="95"/>
      <c r="F17328" s="95"/>
      <c r="G17328" s="95"/>
      <c r="H17328" s="95"/>
    </row>
    <row r="17329" spans="5:8" x14ac:dyDescent="0.2">
      <c r="E17329" s="95"/>
      <c r="F17329" s="95"/>
      <c r="G17329" s="95"/>
      <c r="H17329" s="95"/>
    </row>
    <row r="17330" spans="5:8" x14ac:dyDescent="0.2">
      <c r="E17330" s="95"/>
      <c r="F17330" s="95"/>
      <c r="G17330" s="95"/>
      <c r="H17330" s="95"/>
    </row>
    <row r="17331" spans="5:8" x14ac:dyDescent="0.2">
      <c r="E17331" s="95"/>
      <c r="F17331" s="95"/>
      <c r="G17331" s="95"/>
      <c r="H17331" s="95"/>
    </row>
    <row r="17332" spans="5:8" x14ac:dyDescent="0.2">
      <c r="E17332" s="95"/>
      <c r="F17332" s="95"/>
      <c r="G17332" s="95"/>
      <c r="H17332" s="95"/>
    </row>
    <row r="17333" spans="5:8" x14ac:dyDescent="0.2">
      <c r="E17333" s="95"/>
      <c r="F17333" s="95"/>
      <c r="G17333" s="95"/>
      <c r="H17333" s="95"/>
    </row>
    <row r="17334" spans="5:8" x14ac:dyDescent="0.2">
      <c r="E17334" s="95"/>
      <c r="F17334" s="95"/>
      <c r="G17334" s="95"/>
      <c r="H17334" s="95"/>
    </row>
    <row r="17335" spans="5:8" x14ac:dyDescent="0.2">
      <c r="E17335" s="95"/>
      <c r="F17335" s="95"/>
      <c r="G17335" s="95"/>
      <c r="H17335" s="95"/>
    </row>
    <row r="17336" spans="5:8" x14ac:dyDescent="0.2">
      <c r="E17336" s="95"/>
      <c r="F17336" s="95"/>
      <c r="G17336" s="95"/>
      <c r="H17336" s="95"/>
    </row>
    <row r="17337" spans="5:8" x14ac:dyDescent="0.2">
      <c r="E17337" s="95"/>
      <c r="F17337" s="95"/>
      <c r="G17337" s="95"/>
      <c r="H17337" s="95"/>
    </row>
    <row r="17338" spans="5:8" x14ac:dyDescent="0.2">
      <c r="E17338" s="95"/>
      <c r="F17338" s="95"/>
      <c r="G17338" s="95"/>
      <c r="H17338" s="95"/>
    </row>
    <row r="17339" spans="5:8" x14ac:dyDescent="0.2">
      <c r="E17339" s="95"/>
      <c r="F17339" s="95"/>
      <c r="G17339" s="95"/>
      <c r="H17339" s="95"/>
    </row>
    <row r="17340" spans="5:8" x14ac:dyDescent="0.2">
      <c r="E17340" s="95"/>
      <c r="F17340" s="95"/>
      <c r="G17340" s="95"/>
      <c r="H17340" s="95"/>
    </row>
    <row r="17341" spans="5:8" x14ac:dyDescent="0.2">
      <c r="E17341" s="95"/>
      <c r="F17341" s="95"/>
      <c r="G17341" s="95"/>
      <c r="H17341" s="95"/>
    </row>
    <row r="17342" spans="5:8" x14ac:dyDescent="0.2">
      <c r="E17342" s="95"/>
      <c r="F17342" s="95"/>
      <c r="G17342" s="95"/>
      <c r="H17342" s="95"/>
    </row>
    <row r="17343" spans="5:8" x14ac:dyDescent="0.2">
      <c r="E17343" s="95"/>
      <c r="F17343" s="95"/>
      <c r="G17343" s="95"/>
      <c r="H17343" s="95"/>
    </row>
    <row r="17344" spans="5:8" x14ac:dyDescent="0.2">
      <c r="E17344" s="95"/>
      <c r="F17344" s="95"/>
      <c r="G17344" s="95"/>
      <c r="H17344" s="95"/>
    </row>
    <row r="17345" spans="5:8" x14ac:dyDescent="0.2">
      <c r="E17345" s="95"/>
      <c r="F17345" s="95"/>
      <c r="G17345" s="95"/>
      <c r="H17345" s="95"/>
    </row>
    <row r="17346" spans="5:8" x14ac:dyDescent="0.2">
      <c r="E17346" s="95"/>
      <c r="F17346" s="95"/>
      <c r="G17346" s="95"/>
      <c r="H17346" s="95"/>
    </row>
    <row r="17347" spans="5:8" x14ac:dyDescent="0.2">
      <c r="E17347" s="95"/>
      <c r="F17347" s="95"/>
      <c r="G17347" s="95"/>
      <c r="H17347" s="95"/>
    </row>
    <row r="17348" spans="5:8" x14ac:dyDescent="0.2">
      <c r="E17348" s="95"/>
      <c r="F17348" s="95"/>
      <c r="G17348" s="95"/>
      <c r="H17348" s="95"/>
    </row>
    <row r="17349" spans="5:8" x14ac:dyDescent="0.2">
      <c r="E17349" s="95"/>
      <c r="F17349" s="95"/>
      <c r="G17349" s="95"/>
      <c r="H17349" s="95"/>
    </row>
    <row r="17350" spans="5:8" x14ac:dyDescent="0.2">
      <c r="E17350" s="95"/>
      <c r="F17350" s="95"/>
      <c r="G17350" s="95"/>
      <c r="H17350" s="95"/>
    </row>
    <row r="17351" spans="5:8" x14ac:dyDescent="0.2">
      <c r="E17351" s="95"/>
      <c r="F17351" s="95"/>
      <c r="G17351" s="95"/>
      <c r="H17351" s="95"/>
    </row>
    <row r="17352" spans="5:8" x14ac:dyDescent="0.2">
      <c r="E17352" s="95"/>
      <c r="F17352" s="95"/>
      <c r="G17352" s="95"/>
      <c r="H17352" s="95"/>
    </row>
    <row r="17353" spans="5:8" x14ac:dyDescent="0.2">
      <c r="E17353" s="95"/>
      <c r="F17353" s="95"/>
      <c r="G17353" s="95"/>
      <c r="H17353" s="95"/>
    </row>
    <row r="17354" spans="5:8" x14ac:dyDescent="0.2">
      <c r="E17354" s="95"/>
      <c r="F17354" s="95"/>
      <c r="G17354" s="95"/>
      <c r="H17354" s="95"/>
    </row>
    <row r="17355" spans="5:8" x14ac:dyDescent="0.2">
      <c r="E17355" s="95"/>
      <c r="F17355" s="95"/>
      <c r="G17355" s="95"/>
      <c r="H17355" s="95"/>
    </row>
    <row r="17356" spans="5:8" x14ac:dyDescent="0.2">
      <c r="E17356" s="95"/>
      <c r="F17356" s="95"/>
      <c r="G17356" s="95"/>
      <c r="H17356" s="95"/>
    </row>
    <row r="17357" spans="5:8" x14ac:dyDescent="0.2">
      <c r="E17357" s="95"/>
      <c r="F17357" s="95"/>
      <c r="G17357" s="95"/>
      <c r="H17357" s="95"/>
    </row>
    <row r="17358" spans="5:8" x14ac:dyDescent="0.2">
      <c r="E17358" s="95"/>
      <c r="F17358" s="95"/>
      <c r="G17358" s="95"/>
      <c r="H17358" s="95"/>
    </row>
    <row r="17359" spans="5:8" x14ac:dyDescent="0.2">
      <c r="E17359" s="95"/>
      <c r="F17359" s="95"/>
      <c r="G17359" s="95"/>
      <c r="H17359" s="95"/>
    </row>
    <row r="17360" spans="5:8" x14ac:dyDescent="0.2">
      <c r="E17360" s="95"/>
      <c r="F17360" s="95"/>
      <c r="G17360" s="95"/>
      <c r="H17360" s="95"/>
    </row>
    <row r="17361" spans="5:8" x14ac:dyDescent="0.2">
      <c r="E17361" s="95"/>
      <c r="F17361" s="95"/>
      <c r="G17361" s="95"/>
      <c r="H17361" s="95"/>
    </row>
    <row r="17362" spans="5:8" x14ac:dyDescent="0.2">
      <c r="E17362" s="95"/>
      <c r="F17362" s="95"/>
      <c r="G17362" s="95"/>
      <c r="H17362" s="95"/>
    </row>
    <row r="17363" spans="5:8" x14ac:dyDescent="0.2">
      <c r="E17363" s="95"/>
      <c r="F17363" s="95"/>
      <c r="G17363" s="95"/>
      <c r="H17363" s="95"/>
    </row>
    <row r="17364" spans="5:8" x14ac:dyDescent="0.2">
      <c r="E17364" s="95"/>
      <c r="F17364" s="95"/>
      <c r="G17364" s="95"/>
      <c r="H17364" s="95"/>
    </row>
    <row r="17365" spans="5:8" x14ac:dyDescent="0.2">
      <c r="E17365" s="95"/>
      <c r="F17365" s="95"/>
      <c r="G17365" s="95"/>
      <c r="H17365" s="95"/>
    </row>
    <row r="17366" spans="5:8" x14ac:dyDescent="0.2">
      <c r="E17366" s="95"/>
      <c r="F17366" s="95"/>
      <c r="G17366" s="95"/>
      <c r="H17366" s="95"/>
    </row>
    <row r="17367" spans="5:8" x14ac:dyDescent="0.2">
      <c r="E17367" s="95"/>
      <c r="F17367" s="95"/>
      <c r="G17367" s="95"/>
      <c r="H17367" s="95"/>
    </row>
    <row r="17368" spans="5:8" x14ac:dyDescent="0.2">
      <c r="E17368" s="95"/>
      <c r="F17368" s="95"/>
      <c r="G17368" s="95"/>
      <c r="H17368" s="95"/>
    </row>
    <row r="17369" spans="5:8" x14ac:dyDescent="0.2">
      <c r="E17369" s="95"/>
      <c r="F17369" s="95"/>
      <c r="G17369" s="95"/>
      <c r="H17369" s="95"/>
    </row>
    <row r="17370" spans="5:8" x14ac:dyDescent="0.2">
      <c r="E17370" s="95"/>
      <c r="F17370" s="95"/>
      <c r="G17370" s="95"/>
      <c r="H17370" s="95"/>
    </row>
    <row r="17371" spans="5:8" x14ac:dyDescent="0.2">
      <c r="E17371" s="95"/>
      <c r="F17371" s="95"/>
      <c r="G17371" s="95"/>
      <c r="H17371" s="95"/>
    </row>
    <row r="17372" spans="5:8" x14ac:dyDescent="0.2">
      <c r="E17372" s="95"/>
      <c r="F17372" s="95"/>
      <c r="G17372" s="95"/>
      <c r="H17372" s="95"/>
    </row>
    <row r="17373" spans="5:8" x14ac:dyDescent="0.2">
      <c r="E17373" s="95"/>
      <c r="F17373" s="95"/>
      <c r="G17373" s="95"/>
      <c r="H17373" s="95"/>
    </row>
    <row r="17374" spans="5:8" x14ac:dyDescent="0.2">
      <c r="E17374" s="95"/>
      <c r="F17374" s="95"/>
      <c r="G17374" s="95"/>
      <c r="H17374" s="95"/>
    </row>
    <row r="17375" spans="5:8" x14ac:dyDescent="0.2">
      <c r="E17375" s="95"/>
      <c r="F17375" s="95"/>
      <c r="G17375" s="95"/>
      <c r="H17375" s="95"/>
    </row>
    <row r="17376" spans="5:8" x14ac:dyDescent="0.2">
      <c r="E17376" s="95"/>
      <c r="F17376" s="95"/>
      <c r="G17376" s="95"/>
      <c r="H17376" s="95"/>
    </row>
    <row r="17377" spans="5:8" x14ac:dyDescent="0.2">
      <c r="E17377" s="95"/>
      <c r="F17377" s="95"/>
      <c r="G17377" s="95"/>
      <c r="H17377" s="95"/>
    </row>
    <row r="17378" spans="5:8" x14ac:dyDescent="0.2">
      <c r="E17378" s="95"/>
      <c r="F17378" s="95"/>
      <c r="G17378" s="95"/>
      <c r="H17378" s="95"/>
    </row>
    <row r="17379" spans="5:8" x14ac:dyDescent="0.2">
      <c r="E17379" s="95"/>
      <c r="F17379" s="95"/>
      <c r="G17379" s="95"/>
      <c r="H17379" s="95"/>
    </row>
    <row r="17380" spans="5:8" x14ac:dyDescent="0.2">
      <c r="E17380" s="95"/>
      <c r="F17380" s="95"/>
      <c r="G17380" s="95"/>
      <c r="H17380" s="95"/>
    </row>
    <row r="17381" spans="5:8" x14ac:dyDescent="0.2">
      <c r="E17381" s="95"/>
      <c r="F17381" s="95"/>
      <c r="G17381" s="95"/>
      <c r="H17381" s="95"/>
    </row>
    <row r="17382" spans="5:8" x14ac:dyDescent="0.2">
      <c r="E17382" s="95"/>
      <c r="F17382" s="95"/>
      <c r="G17382" s="95"/>
      <c r="H17382" s="95"/>
    </row>
    <row r="17383" spans="5:8" x14ac:dyDescent="0.2">
      <c r="E17383" s="95"/>
      <c r="F17383" s="95"/>
      <c r="G17383" s="95"/>
      <c r="H17383" s="95"/>
    </row>
    <row r="17384" spans="5:8" x14ac:dyDescent="0.2">
      <c r="E17384" s="95"/>
      <c r="F17384" s="95"/>
      <c r="G17384" s="95"/>
      <c r="H17384" s="95"/>
    </row>
    <row r="17385" spans="5:8" x14ac:dyDescent="0.2">
      <c r="E17385" s="95"/>
      <c r="F17385" s="95"/>
      <c r="G17385" s="95"/>
      <c r="H17385" s="95"/>
    </row>
    <row r="17386" spans="5:8" x14ac:dyDescent="0.2">
      <c r="E17386" s="95"/>
      <c r="F17386" s="95"/>
      <c r="G17386" s="95"/>
      <c r="H17386" s="95"/>
    </row>
    <row r="17387" spans="5:8" x14ac:dyDescent="0.2">
      <c r="E17387" s="95"/>
      <c r="F17387" s="95"/>
      <c r="G17387" s="95"/>
      <c r="H17387" s="95"/>
    </row>
    <row r="17388" spans="5:8" x14ac:dyDescent="0.2">
      <c r="E17388" s="95"/>
      <c r="F17388" s="95"/>
      <c r="G17388" s="95"/>
      <c r="H17388" s="95"/>
    </row>
    <row r="17389" spans="5:8" x14ac:dyDescent="0.2">
      <c r="E17389" s="95"/>
      <c r="F17389" s="95"/>
      <c r="G17389" s="95"/>
      <c r="H17389" s="95"/>
    </row>
    <row r="17390" spans="5:8" x14ac:dyDescent="0.2">
      <c r="E17390" s="95"/>
      <c r="F17390" s="95"/>
      <c r="G17390" s="95"/>
      <c r="H17390" s="95"/>
    </row>
    <row r="17391" spans="5:8" x14ac:dyDescent="0.2">
      <c r="E17391" s="95"/>
      <c r="F17391" s="95"/>
      <c r="G17391" s="95"/>
      <c r="H17391" s="95"/>
    </row>
    <row r="17392" spans="5:8" x14ac:dyDescent="0.2">
      <c r="E17392" s="95"/>
      <c r="F17392" s="95"/>
      <c r="G17392" s="95"/>
      <c r="H17392" s="95"/>
    </row>
    <row r="17393" spans="5:8" x14ac:dyDescent="0.2">
      <c r="E17393" s="95"/>
      <c r="F17393" s="95"/>
      <c r="G17393" s="95"/>
      <c r="H17393" s="95"/>
    </row>
    <row r="17394" spans="5:8" x14ac:dyDescent="0.2">
      <c r="E17394" s="95"/>
      <c r="F17394" s="95"/>
      <c r="G17394" s="95"/>
      <c r="H17394" s="95"/>
    </row>
    <row r="17395" spans="5:8" x14ac:dyDescent="0.2">
      <c r="E17395" s="95"/>
      <c r="F17395" s="95"/>
      <c r="G17395" s="95"/>
      <c r="H17395" s="95"/>
    </row>
    <row r="17396" spans="5:8" x14ac:dyDescent="0.2">
      <c r="E17396" s="95"/>
      <c r="F17396" s="95"/>
      <c r="G17396" s="95"/>
      <c r="H17396" s="95"/>
    </row>
    <row r="17397" spans="5:8" x14ac:dyDescent="0.2">
      <c r="E17397" s="95"/>
      <c r="F17397" s="95"/>
      <c r="G17397" s="95"/>
      <c r="H17397" s="95"/>
    </row>
    <row r="17398" spans="5:8" x14ac:dyDescent="0.2">
      <c r="E17398" s="95"/>
      <c r="F17398" s="95"/>
      <c r="G17398" s="95"/>
      <c r="H17398" s="95"/>
    </row>
    <row r="17399" spans="5:8" x14ac:dyDescent="0.2">
      <c r="E17399" s="95"/>
      <c r="F17399" s="95"/>
      <c r="G17399" s="95"/>
      <c r="H17399" s="95"/>
    </row>
    <row r="17400" spans="5:8" x14ac:dyDescent="0.2">
      <c r="E17400" s="95"/>
      <c r="F17400" s="95"/>
      <c r="G17400" s="95"/>
      <c r="H17400" s="95"/>
    </row>
    <row r="17401" spans="5:8" x14ac:dyDescent="0.2">
      <c r="E17401" s="95"/>
      <c r="F17401" s="95"/>
      <c r="G17401" s="95"/>
      <c r="H17401" s="95"/>
    </row>
    <row r="17402" spans="5:8" x14ac:dyDescent="0.2">
      <c r="E17402" s="95"/>
      <c r="F17402" s="95"/>
      <c r="G17402" s="95"/>
      <c r="H17402" s="95"/>
    </row>
    <row r="17403" spans="5:8" x14ac:dyDescent="0.2">
      <c r="E17403" s="95"/>
      <c r="F17403" s="95"/>
      <c r="G17403" s="95"/>
      <c r="H17403" s="95"/>
    </row>
    <row r="17404" spans="5:8" x14ac:dyDescent="0.2">
      <c r="E17404" s="95"/>
      <c r="F17404" s="95"/>
      <c r="G17404" s="95"/>
      <c r="H17404" s="95"/>
    </row>
    <row r="17405" spans="5:8" x14ac:dyDescent="0.2">
      <c r="E17405" s="95"/>
      <c r="F17405" s="95"/>
      <c r="G17405" s="95"/>
      <c r="H17405" s="95"/>
    </row>
    <row r="17406" spans="5:8" x14ac:dyDescent="0.2">
      <c r="E17406" s="95"/>
      <c r="F17406" s="95"/>
      <c r="G17406" s="95"/>
      <c r="H17406" s="95"/>
    </row>
    <row r="17407" spans="5:8" x14ac:dyDescent="0.2">
      <c r="E17407" s="95"/>
      <c r="F17407" s="95"/>
      <c r="G17407" s="95"/>
      <c r="H17407" s="95"/>
    </row>
    <row r="17408" spans="5:8" x14ac:dyDescent="0.2">
      <c r="E17408" s="95"/>
      <c r="F17408" s="95"/>
      <c r="G17408" s="95"/>
      <c r="H17408" s="95"/>
    </row>
    <row r="17409" spans="5:8" x14ac:dyDescent="0.2">
      <c r="E17409" s="95"/>
      <c r="F17409" s="95"/>
      <c r="G17409" s="95"/>
      <c r="H17409" s="95"/>
    </row>
    <row r="17410" spans="5:8" x14ac:dyDescent="0.2">
      <c r="E17410" s="95"/>
      <c r="F17410" s="95"/>
      <c r="G17410" s="95"/>
      <c r="H17410" s="95"/>
    </row>
    <row r="17411" spans="5:8" x14ac:dyDescent="0.2">
      <c r="E17411" s="95"/>
      <c r="F17411" s="95"/>
      <c r="G17411" s="95"/>
      <c r="H17411" s="95"/>
    </row>
    <row r="17412" spans="5:8" x14ac:dyDescent="0.2">
      <c r="E17412" s="95"/>
      <c r="F17412" s="95"/>
      <c r="G17412" s="95"/>
      <c r="H17412" s="95"/>
    </row>
    <row r="17413" spans="5:8" x14ac:dyDescent="0.2">
      <c r="E17413" s="95"/>
      <c r="F17413" s="95"/>
      <c r="G17413" s="95"/>
      <c r="H17413" s="95"/>
    </row>
    <row r="17414" spans="5:8" x14ac:dyDescent="0.2">
      <c r="E17414" s="95"/>
      <c r="F17414" s="95"/>
      <c r="G17414" s="95"/>
      <c r="H17414" s="95"/>
    </row>
    <row r="17415" spans="5:8" x14ac:dyDescent="0.2">
      <c r="E17415" s="95"/>
      <c r="F17415" s="95"/>
      <c r="G17415" s="95"/>
      <c r="H17415" s="95"/>
    </row>
    <row r="17416" spans="5:8" x14ac:dyDescent="0.2">
      <c r="E17416" s="95"/>
      <c r="F17416" s="95"/>
      <c r="G17416" s="95"/>
      <c r="H17416" s="95"/>
    </row>
    <row r="17417" spans="5:8" x14ac:dyDescent="0.2">
      <c r="E17417" s="95"/>
      <c r="F17417" s="95"/>
      <c r="G17417" s="95"/>
      <c r="H17417" s="95"/>
    </row>
    <row r="17418" spans="5:8" x14ac:dyDescent="0.2">
      <c r="E17418" s="95"/>
      <c r="F17418" s="95"/>
      <c r="G17418" s="95"/>
      <c r="H17418" s="95"/>
    </row>
    <row r="17419" spans="5:8" x14ac:dyDescent="0.2">
      <c r="E17419" s="95"/>
      <c r="F17419" s="95"/>
      <c r="G17419" s="95"/>
      <c r="H17419" s="95"/>
    </row>
    <row r="17420" spans="5:8" x14ac:dyDescent="0.2">
      <c r="E17420" s="95"/>
      <c r="F17420" s="95"/>
      <c r="G17420" s="95"/>
      <c r="H17420" s="95"/>
    </row>
    <row r="17421" spans="5:8" x14ac:dyDescent="0.2">
      <c r="E17421" s="95"/>
      <c r="F17421" s="95"/>
      <c r="G17421" s="95"/>
      <c r="H17421" s="95"/>
    </row>
    <row r="17422" spans="5:8" x14ac:dyDescent="0.2">
      <c r="E17422" s="95"/>
      <c r="F17422" s="95"/>
      <c r="G17422" s="95"/>
      <c r="H17422" s="95"/>
    </row>
    <row r="17423" spans="5:8" x14ac:dyDescent="0.2">
      <c r="E17423" s="95"/>
      <c r="F17423" s="95"/>
      <c r="G17423" s="95"/>
      <c r="H17423" s="95"/>
    </row>
    <row r="17424" spans="5:8" x14ac:dyDescent="0.2">
      <c r="E17424" s="95"/>
      <c r="F17424" s="95"/>
      <c r="G17424" s="95"/>
      <c r="H17424" s="95"/>
    </row>
    <row r="17425" spans="5:8" x14ac:dyDescent="0.2">
      <c r="E17425" s="95"/>
      <c r="F17425" s="95"/>
      <c r="G17425" s="95"/>
      <c r="H17425" s="95"/>
    </row>
    <row r="17426" spans="5:8" x14ac:dyDescent="0.2">
      <c r="E17426" s="95"/>
      <c r="F17426" s="95"/>
      <c r="G17426" s="95"/>
      <c r="H17426" s="95"/>
    </row>
    <row r="17427" spans="5:8" x14ac:dyDescent="0.2">
      <c r="E17427" s="95"/>
      <c r="F17427" s="95"/>
      <c r="G17427" s="95"/>
      <c r="H17427" s="95"/>
    </row>
    <row r="17428" spans="5:8" x14ac:dyDescent="0.2">
      <c r="E17428" s="95"/>
      <c r="F17428" s="95"/>
      <c r="G17428" s="95"/>
      <c r="H17428" s="95"/>
    </row>
    <row r="17429" spans="5:8" x14ac:dyDescent="0.2">
      <c r="E17429" s="95"/>
      <c r="F17429" s="95"/>
      <c r="G17429" s="95"/>
      <c r="H17429" s="95"/>
    </row>
    <row r="17430" spans="5:8" x14ac:dyDescent="0.2">
      <c r="E17430" s="95"/>
      <c r="F17430" s="95"/>
      <c r="G17430" s="95"/>
      <c r="H17430" s="95"/>
    </row>
    <row r="17431" spans="5:8" x14ac:dyDescent="0.2">
      <c r="E17431" s="95"/>
      <c r="F17431" s="95"/>
      <c r="G17431" s="95"/>
      <c r="H17431" s="95"/>
    </row>
    <row r="17432" spans="5:8" x14ac:dyDescent="0.2">
      <c r="E17432" s="95"/>
      <c r="F17432" s="95"/>
      <c r="G17432" s="95"/>
      <c r="H17432" s="95"/>
    </row>
    <row r="17433" spans="5:8" x14ac:dyDescent="0.2">
      <c r="E17433" s="95"/>
      <c r="F17433" s="95"/>
      <c r="G17433" s="95"/>
      <c r="H17433" s="95"/>
    </row>
    <row r="17434" spans="5:8" x14ac:dyDescent="0.2">
      <c r="E17434" s="95"/>
      <c r="F17434" s="95"/>
      <c r="G17434" s="95"/>
      <c r="H17434" s="95"/>
    </row>
    <row r="17435" spans="5:8" x14ac:dyDescent="0.2">
      <c r="E17435" s="95"/>
      <c r="F17435" s="95"/>
      <c r="G17435" s="95"/>
      <c r="H17435" s="95"/>
    </row>
    <row r="17436" spans="5:8" x14ac:dyDescent="0.2">
      <c r="E17436" s="95"/>
      <c r="F17436" s="95"/>
      <c r="G17436" s="95"/>
      <c r="H17436" s="95"/>
    </row>
    <row r="17437" spans="5:8" x14ac:dyDescent="0.2">
      <c r="E17437" s="95"/>
      <c r="F17437" s="95"/>
      <c r="G17437" s="95"/>
      <c r="H17437" s="95"/>
    </row>
    <row r="17438" spans="5:8" x14ac:dyDescent="0.2">
      <c r="E17438" s="95"/>
      <c r="F17438" s="95"/>
      <c r="G17438" s="95"/>
      <c r="H17438" s="95"/>
    </row>
    <row r="17439" spans="5:8" x14ac:dyDescent="0.2">
      <c r="E17439" s="95"/>
      <c r="F17439" s="95"/>
      <c r="G17439" s="95"/>
      <c r="H17439" s="95"/>
    </row>
    <row r="17440" spans="5:8" x14ac:dyDescent="0.2">
      <c r="E17440" s="95"/>
      <c r="F17440" s="95"/>
      <c r="G17440" s="95"/>
      <c r="H17440" s="95"/>
    </row>
    <row r="17441" spans="5:8" x14ac:dyDescent="0.2">
      <c r="E17441" s="95"/>
      <c r="F17441" s="95"/>
      <c r="G17441" s="95"/>
      <c r="H17441" s="95"/>
    </row>
    <row r="17442" spans="5:8" x14ac:dyDescent="0.2">
      <c r="E17442" s="95"/>
      <c r="F17442" s="95"/>
      <c r="G17442" s="95"/>
      <c r="H17442" s="95"/>
    </row>
    <row r="17443" spans="5:8" x14ac:dyDescent="0.2">
      <c r="E17443" s="95"/>
      <c r="F17443" s="95"/>
      <c r="G17443" s="95"/>
      <c r="H17443" s="95"/>
    </row>
    <row r="17444" spans="5:8" x14ac:dyDescent="0.2">
      <c r="E17444" s="95"/>
      <c r="F17444" s="95"/>
      <c r="G17444" s="95"/>
      <c r="H17444" s="95"/>
    </row>
    <row r="17445" spans="5:8" x14ac:dyDescent="0.2">
      <c r="E17445" s="95"/>
      <c r="F17445" s="95"/>
      <c r="G17445" s="95"/>
      <c r="H17445" s="95"/>
    </row>
    <row r="17446" spans="5:8" x14ac:dyDescent="0.2">
      <c r="E17446" s="95"/>
      <c r="F17446" s="95"/>
      <c r="G17446" s="95"/>
      <c r="H17446" s="95"/>
    </row>
    <row r="17447" spans="5:8" x14ac:dyDescent="0.2">
      <c r="E17447" s="95"/>
      <c r="F17447" s="95"/>
      <c r="G17447" s="95"/>
      <c r="H17447" s="95"/>
    </row>
    <row r="17448" spans="5:8" x14ac:dyDescent="0.2">
      <c r="E17448" s="95"/>
      <c r="F17448" s="95"/>
      <c r="G17448" s="95"/>
      <c r="H17448" s="95"/>
    </row>
    <row r="17449" spans="5:8" x14ac:dyDescent="0.2">
      <c r="E17449" s="95"/>
      <c r="F17449" s="95"/>
      <c r="G17449" s="95"/>
      <c r="H17449" s="95"/>
    </row>
    <row r="17450" spans="5:8" x14ac:dyDescent="0.2">
      <c r="E17450" s="95"/>
      <c r="F17450" s="95"/>
      <c r="G17450" s="95"/>
      <c r="H17450" s="95"/>
    </row>
    <row r="17451" spans="5:8" x14ac:dyDescent="0.2">
      <c r="E17451" s="95"/>
      <c r="F17451" s="95"/>
      <c r="G17451" s="95"/>
      <c r="H17451" s="95"/>
    </row>
    <row r="17452" spans="5:8" x14ac:dyDescent="0.2">
      <c r="E17452" s="95"/>
      <c r="F17452" s="95"/>
      <c r="G17452" s="95"/>
      <c r="H17452" s="95"/>
    </row>
    <row r="17453" spans="5:8" x14ac:dyDescent="0.2">
      <c r="E17453" s="95"/>
      <c r="F17453" s="95"/>
      <c r="G17453" s="95"/>
      <c r="H17453" s="95"/>
    </row>
    <row r="17454" spans="5:8" x14ac:dyDescent="0.2">
      <c r="E17454" s="95"/>
      <c r="F17454" s="95"/>
      <c r="G17454" s="95"/>
      <c r="H17454" s="95"/>
    </row>
    <row r="17455" spans="5:8" x14ac:dyDescent="0.2">
      <c r="E17455" s="95"/>
      <c r="F17455" s="95"/>
      <c r="G17455" s="95"/>
      <c r="H17455" s="95"/>
    </row>
    <row r="17456" spans="5:8" x14ac:dyDescent="0.2">
      <c r="E17456" s="95"/>
      <c r="F17456" s="95"/>
      <c r="G17456" s="95"/>
      <c r="H17456" s="95"/>
    </row>
    <row r="17457" spans="5:8" x14ac:dyDescent="0.2">
      <c r="E17457" s="95"/>
      <c r="F17457" s="95"/>
      <c r="G17457" s="95"/>
      <c r="H17457" s="95"/>
    </row>
    <row r="17458" spans="5:8" x14ac:dyDescent="0.2">
      <c r="E17458" s="95"/>
      <c r="F17458" s="95"/>
      <c r="G17458" s="95"/>
      <c r="H17458" s="95"/>
    </row>
    <row r="17459" spans="5:8" x14ac:dyDescent="0.2">
      <c r="E17459" s="95"/>
      <c r="F17459" s="95"/>
      <c r="G17459" s="95"/>
      <c r="H17459" s="95"/>
    </row>
    <row r="17460" spans="5:8" x14ac:dyDescent="0.2">
      <c r="E17460" s="95"/>
      <c r="F17460" s="95"/>
      <c r="G17460" s="95"/>
      <c r="H17460" s="95"/>
    </row>
    <row r="17461" spans="5:8" x14ac:dyDescent="0.2">
      <c r="E17461" s="95"/>
      <c r="F17461" s="95"/>
      <c r="G17461" s="95"/>
      <c r="H17461" s="95"/>
    </row>
    <row r="17462" spans="5:8" x14ac:dyDescent="0.2">
      <c r="E17462" s="95"/>
      <c r="F17462" s="95"/>
      <c r="G17462" s="95"/>
      <c r="H17462" s="95"/>
    </row>
    <row r="17463" spans="5:8" x14ac:dyDescent="0.2">
      <c r="E17463" s="95"/>
      <c r="F17463" s="95"/>
      <c r="G17463" s="95"/>
      <c r="H17463" s="95"/>
    </row>
    <row r="17464" spans="5:8" x14ac:dyDescent="0.2">
      <c r="E17464" s="95"/>
      <c r="F17464" s="95"/>
      <c r="G17464" s="95"/>
      <c r="H17464" s="95"/>
    </row>
    <row r="17465" spans="5:8" x14ac:dyDescent="0.2">
      <c r="E17465" s="95"/>
      <c r="F17465" s="95"/>
      <c r="G17465" s="95"/>
      <c r="H17465" s="95"/>
    </row>
    <row r="17466" spans="5:8" x14ac:dyDescent="0.2">
      <c r="E17466" s="95"/>
      <c r="F17466" s="95"/>
      <c r="G17466" s="95"/>
      <c r="H17466" s="95"/>
    </row>
    <row r="17467" spans="5:8" x14ac:dyDescent="0.2">
      <c r="E17467" s="95"/>
      <c r="F17467" s="95"/>
      <c r="G17467" s="95"/>
      <c r="H17467" s="95"/>
    </row>
    <row r="17468" spans="5:8" x14ac:dyDescent="0.2">
      <c r="E17468" s="95"/>
      <c r="F17468" s="95"/>
      <c r="G17468" s="95"/>
      <c r="H17468" s="95"/>
    </row>
    <row r="17469" spans="5:8" x14ac:dyDescent="0.2">
      <c r="E17469" s="95"/>
      <c r="F17469" s="95"/>
      <c r="G17469" s="95"/>
      <c r="H17469" s="95"/>
    </row>
    <row r="17470" spans="5:8" x14ac:dyDescent="0.2">
      <c r="E17470" s="95"/>
      <c r="F17470" s="95"/>
      <c r="G17470" s="95"/>
      <c r="H17470" s="95"/>
    </row>
    <row r="17471" spans="5:8" x14ac:dyDescent="0.2">
      <c r="E17471" s="95"/>
      <c r="F17471" s="95"/>
      <c r="G17471" s="95"/>
      <c r="H17471" s="95"/>
    </row>
    <row r="17472" spans="5:8" x14ac:dyDescent="0.2">
      <c r="E17472" s="95"/>
      <c r="F17472" s="95"/>
      <c r="G17472" s="95"/>
      <c r="H17472" s="95"/>
    </row>
    <row r="17473" spans="5:8" x14ac:dyDescent="0.2">
      <c r="E17473" s="95"/>
      <c r="F17473" s="95"/>
      <c r="G17473" s="95"/>
      <c r="H17473" s="95"/>
    </row>
    <row r="17474" spans="5:8" x14ac:dyDescent="0.2">
      <c r="E17474" s="95"/>
      <c r="F17474" s="95"/>
      <c r="G17474" s="95"/>
      <c r="H17474" s="95"/>
    </row>
    <row r="17475" spans="5:8" x14ac:dyDescent="0.2">
      <c r="E17475" s="95"/>
      <c r="F17475" s="95"/>
      <c r="G17475" s="95"/>
      <c r="H17475" s="95"/>
    </row>
    <row r="17476" spans="5:8" x14ac:dyDescent="0.2">
      <c r="E17476" s="95"/>
      <c r="F17476" s="95"/>
      <c r="G17476" s="95"/>
      <c r="H17476" s="95"/>
    </row>
    <row r="17477" spans="5:8" x14ac:dyDescent="0.2">
      <c r="E17477" s="95"/>
      <c r="F17477" s="95"/>
      <c r="G17477" s="95"/>
      <c r="H17477" s="95"/>
    </row>
    <row r="17478" spans="5:8" x14ac:dyDescent="0.2">
      <c r="E17478" s="95"/>
      <c r="F17478" s="95"/>
      <c r="G17478" s="95"/>
      <c r="H17478" s="95"/>
    </row>
    <row r="17479" spans="5:8" x14ac:dyDescent="0.2">
      <c r="E17479" s="95"/>
      <c r="F17479" s="95"/>
      <c r="G17479" s="95"/>
      <c r="H17479" s="95"/>
    </row>
    <row r="17480" spans="5:8" x14ac:dyDescent="0.2">
      <c r="E17480" s="95"/>
      <c r="F17480" s="95"/>
      <c r="G17480" s="95"/>
      <c r="H17480" s="95"/>
    </row>
    <row r="17481" spans="5:8" x14ac:dyDescent="0.2">
      <c r="E17481" s="95"/>
      <c r="F17481" s="95"/>
      <c r="G17481" s="95"/>
      <c r="H17481" s="95"/>
    </row>
    <row r="17482" spans="5:8" x14ac:dyDescent="0.2">
      <c r="E17482" s="95"/>
      <c r="F17482" s="95"/>
      <c r="G17482" s="95"/>
      <c r="H17482" s="95"/>
    </row>
    <row r="17483" spans="5:8" x14ac:dyDescent="0.2">
      <c r="E17483" s="95"/>
      <c r="F17483" s="95"/>
      <c r="G17483" s="95"/>
      <c r="H17483" s="95"/>
    </row>
    <row r="17484" spans="5:8" x14ac:dyDescent="0.2">
      <c r="E17484" s="95"/>
      <c r="F17484" s="95"/>
      <c r="G17484" s="95"/>
      <c r="H17484" s="95"/>
    </row>
    <row r="17485" spans="5:8" x14ac:dyDescent="0.2">
      <c r="E17485" s="95"/>
      <c r="F17485" s="95"/>
      <c r="G17485" s="95"/>
      <c r="H17485" s="95"/>
    </row>
    <row r="17486" spans="5:8" x14ac:dyDescent="0.2">
      <c r="E17486" s="95"/>
      <c r="F17486" s="95"/>
      <c r="G17486" s="95"/>
      <c r="H17486" s="95"/>
    </row>
    <row r="17487" spans="5:8" x14ac:dyDescent="0.2">
      <c r="E17487" s="95"/>
      <c r="F17487" s="95"/>
      <c r="G17487" s="95"/>
      <c r="H17487" s="95"/>
    </row>
    <row r="17488" spans="5:8" x14ac:dyDescent="0.2">
      <c r="E17488" s="95"/>
      <c r="F17488" s="95"/>
      <c r="G17488" s="95"/>
      <c r="H17488" s="95"/>
    </row>
    <row r="17489" spans="5:8" x14ac:dyDescent="0.2">
      <c r="E17489" s="95"/>
      <c r="F17489" s="95"/>
      <c r="G17489" s="95"/>
      <c r="H17489" s="95"/>
    </row>
    <row r="17490" spans="5:8" x14ac:dyDescent="0.2">
      <c r="E17490" s="95"/>
      <c r="F17490" s="95"/>
      <c r="G17490" s="95"/>
      <c r="H17490" s="95"/>
    </row>
    <row r="17491" spans="5:8" x14ac:dyDescent="0.2">
      <c r="E17491" s="95"/>
      <c r="F17491" s="95"/>
      <c r="G17491" s="95"/>
      <c r="H17491" s="95"/>
    </row>
    <row r="17492" spans="5:8" x14ac:dyDescent="0.2">
      <c r="E17492" s="95"/>
      <c r="F17492" s="95"/>
      <c r="G17492" s="95"/>
      <c r="H17492" s="95"/>
    </row>
    <row r="17493" spans="5:8" x14ac:dyDescent="0.2">
      <c r="E17493" s="95"/>
      <c r="F17493" s="95"/>
      <c r="G17493" s="95"/>
      <c r="H17493" s="95"/>
    </row>
    <row r="17494" spans="5:8" x14ac:dyDescent="0.2">
      <c r="E17494" s="95"/>
      <c r="F17494" s="95"/>
      <c r="G17494" s="95"/>
      <c r="H17494" s="95"/>
    </row>
    <row r="17495" spans="5:8" x14ac:dyDescent="0.2">
      <c r="E17495" s="95"/>
      <c r="F17495" s="95"/>
      <c r="G17495" s="95"/>
      <c r="H17495" s="95"/>
    </row>
    <row r="17496" spans="5:8" x14ac:dyDescent="0.2">
      <c r="E17496" s="95"/>
      <c r="F17496" s="95"/>
      <c r="G17496" s="95"/>
      <c r="H17496" s="95"/>
    </row>
    <row r="17497" spans="5:8" x14ac:dyDescent="0.2">
      <c r="E17497" s="95"/>
      <c r="F17497" s="95"/>
      <c r="G17497" s="95"/>
      <c r="H17497" s="95"/>
    </row>
    <row r="17498" spans="5:8" x14ac:dyDescent="0.2">
      <c r="E17498" s="95"/>
      <c r="F17498" s="95"/>
      <c r="G17498" s="95"/>
      <c r="H17498" s="95"/>
    </row>
    <row r="17499" spans="5:8" x14ac:dyDescent="0.2">
      <c r="E17499" s="95"/>
      <c r="F17499" s="95"/>
      <c r="G17499" s="95"/>
      <c r="H17499" s="95"/>
    </row>
    <row r="17500" spans="5:8" x14ac:dyDescent="0.2">
      <c r="E17500" s="95"/>
      <c r="F17500" s="95"/>
      <c r="G17500" s="95"/>
      <c r="H17500" s="95"/>
    </row>
    <row r="17501" spans="5:8" x14ac:dyDescent="0.2">
      <c r="E17501" s="95"/>
      <c r="F17501" s="95"/>
      <c r="G17501" s="95"/>
      <c r="H17501" s="95"/>
    </row>
    <row r="17502" spans="5:8" x14ac:dyDescent="0.2">
      <c r="E17502" s="95"/>
      <c r="F17502" s="95"/>
      <c r="G17502" s="95"/>
      <c r="H17502" s="95"/>
    </row>
    <row r="17503" spans="5:8" x14ac:dyDescent="0.2">
      <c r="E17503" s="95"/>
      <c r="F17503" s="95"/>
      <c r="G17503" s="95"/>
      <c r="H17503" s="95"/>
    </row>
    <row r="17504" spans="5:8" x14ac:dyDescent="0.2">
      <c r="E17504" s="95"/>
      <c r="F17504" s="95"/>
      <c r="G17504" s="95"/>
      <c r="H17504" s="95"/>
    </row>
    <row r="17505" spans="5:8" x14ac:dyDescent="0.2">
      <c r="E17505" s="95"/>
      <c r="F17505" s="95"/>
      <c r="G17505" s="95"/>
      <c r="H17505" s="95"/>
    </row>
    <row r="17506" spans="5:8" x14ac:dyDescent="0.2">
      <c r="E17506" s="95"/>
      <c r="F17506" s="95"/>
      <c r="G17506" s="95"/>
      <c r="H17506" s="95"/>
    </row>
    <row r="17507" spans="5:8" x14ac:dyDescent="0.2">
      <c r="E17507" s="95"/>
      <c r="F17507" s="95"/>
      <c r="G17507" s="95"/>
      <c r="H17507" s="95"/>
    </row>
    <row r="17508" spans="5:8" x14ac:dyDescent="0.2">
      <c r="E17508" s="95"/>
      <c r="F17508" s="95"/>
      <c r="G17508" s="95"/>
      <c r="H17508" s="95"/>
    </row>
    <row r="17509" spans="5:8" x14ac:dyDescent="0.2">
      <c r="E17509" s="95"/>
      <c r="F17509" s="95"/>
      <c r="G17509" s="95"/>
      <c r="H17509" s="95"/>
    </row>
    <row r="17510" spans="5:8" x14ac:dyDescent="0.2">
      <c r="E17510" s="95"/>
      <c r="F17510" s="95"/>
      <c r="G17510" s="95"/>
      <c r="H17510" s="95"/>
    </row>
    <row r="17511" spans="5:8" x14ac:dyDescent="0.2">
      <c r="E17511" s="95"/>
      <c r="F17511" s="95"/>
      <c r="G17511" s="95"/>
      <c r="H17511" s="95"/>
    </row>
    <row r="17512" spans="5:8" x14ac:dyDescent="0.2">
      <c r="E17512" s="95"/>
      <c r="F17512" s="95"/>
      <c r="G17512" s="95"/>
      <c r="H17512" s="95"/>
    </row>
    <row r="17513" spans="5:8" x14ac:dyDescent="0.2">
      <c r="E17513" s="95"/>
      <c r="F17513" s="95"/>
      <c r="G17513" s="95"/>
      <c r="H17513" s="95"/>
    </row>
    <row r="17514" spans="5:8" x14ac:dyDescent="0.2">
      <c r="E17514" s="95"/>
      <c r="F17514" s="95"/>
      <c r="G17514" s="95"/>
      <c r="H17514" s="95"/>
    </row>
    <row r="17515" spans="5:8" x14ac:dyDescent="0.2">
      <c r="E17515" s="95"/>
      <c r="F17515" s="95"/>
      <c r="G17515" s="95"/>
      <c r="H17515" s="95"/>
    </row>
    <row r="17516" spans="5:8" x14ac:dyDescent="0.2">
      <c r="E17516" s="95"/>
      <c r="F17516" s="95"/>
      <c r="G17516" s="95"/>
      <c r="H17516" s="95"/>
    </row>
    <row r="17517" spans="5:8" x14ac:dyDescent="0.2">
      <c r="E17517" s="95"/>
      <c r="F17517" s="95"/>
      <c r="G17517" s="95"/>
      <c r="H17517" s="95"/>
    </row>
    <row r="17518" spans="5:8" x14ac:dyDescent="0.2">
      <c r="E17518" s="95"/>
      <c r="F17518" s="95"/>
      <c r="G17518" s="95"/>
      <c r="H17518" s="95"/>
    </row>
    <row r="17519" spans="5:8" x14ac:dyDescent="0.2">
      <c r="E17519" s="95"/>
      <c r="F17519" s="95"/>
      <c r="G17519" s="95"/>
      <c r="H17519" s="95"/>
    </row>
    <row r="17520" spans="5:8" x14ac:dyDescent="0.2">
      <c r="E17520" s="95"/>
      <c r="F17520" s="95"/>
      <c r="G17520" s="95"/>
      <c r="H17520" s="95"/>
    </row>
    <row r="17521" spans="5:8" x14ac:dyDescent="0.2">
      <c r="E17521" s="95"/>
      <c r="F17521" s="95"/>
      <c r="G17521" s="95"/>
      <c r="H17521" s="95"/>
    </row>
    <row r="17522" spans="5:8" x14ac:dyDescent="0.2">
      <c r="E17522" s="95"/>
      <c r="F17522" s="95"/>
      <c r="G17522" s="95"/>
      <c r="H17522" s="95"/>
    </row>
    <row r="17523" spans="5:8" x14ac:dyDescent="0.2">
      <c r="E17523" s="95"/>
      <c r="F17523" s="95"/>
      <c r="G17523" s="95"/>
      <c r="H17523" s="95"/>
    </row>
    <row r="17524" spans="5:8" x14ac:dyDescent="0.2">
      <c r="E17524" s="95"/>
      <c r="F17524" s="95"/>
      <c r="G17524" s="95"/>
      <c r="H17524" s="95"/>
    </row>
    <row r="17525" spans="5:8" x14ac:dyDescent="0.2">
      <c r="E17525" s="95"/>
      <c r="F17525" s="95"/>
      <c r="G17525" s="95"/>
      <c r="H17525" s="95"/>
    </row>
    <row r="17526" spans="5:8" x14ac:dyDescent="0.2">
      <c r="E17526" s="95"/>
      <c r="F17526" s="95"/>
      <c r="G17526" s="95"/>
      <c r="H17526" s="95"/>
    </row>
    <row r="17527" spans="5:8" x14ac:dyDescent="0.2">
      <c r="E17527" s="95"/>
      <c r="F17527" s="95"/>
      <c r="G17527" s="95"/>
      <c r="H17527" s="95"/>
    </row>
    <row r="17528" spans="5:8" x14ac:dyDescent="0.2">
      <c r="E17528" s="95"/>
      <c r="F17528" s="95"/>
      <c r="G17528" s="95"/>
      <c r="H17528" s="95"/>
    </row>
    <row r="17529" spans="5:8" x14ac:dyDescent="0.2">
      <c r="E17529" s="95"/>
      <c r="F17529" s="95"/>
      <c r="G17529" s="95"/>
      <c r="H17529" s="95"/>
    </row>
    <row r="17530" spans="5:8" x14ac:dyDescent="0.2">
      <c r="E17530" s="95"/>
      <c r="F17530" s="95"/>
      <c r="G17530" s="95"/>
      <c r="H17530" s="95"/>
    </row>
    <row r="17531" spans="5:8" x14ac:dyDescent="0.2">
      <c r="E17531" s="95"/>
      <c r="F17531" s="95"/>
      <c r="G17531" s="95"/>
      <c r="H17531" s="95"/>
    </row>
    <row r="17532" spans="5:8" x14ac:dyDescent="0.2">
      <c r="E17532" s="95"/>
      <c r="F17532" s="95"/>
      <c r="G17532" s="95"/>
      <c r="H17532" s="95"/>
    </row>
    <row r="17533" spans="5:8" x14ac:dyDescent="0.2">
      <c r="E17533" s="95"/>
      <c r="F17533" s="95"/>
      <c r="G17533" s="95"/>
      <c r="H17533" s="95"/>
    </row>
    <row r="17534" spans="5:8" x14ac:dyDescent="0.2">
      <c r="E17534" s="95"/>
      <c r="F17534" s="95"/>
      <c r="G17534" s="95"/>
      <c r="H17534" s="95"/>
    </row>
    <row r="17535" spans="5:8" x14ac:dyDescent="0.2">
      <c r="E17535" s="95"/>
      <c r="F17535" s="95"/>
      <c r="G17535" s="95"/>
      <c r="H17535" s="95"/>
    </row>
    <row r="17536" spans="5:8" x14ac:dyDescent="0.2">
      <c r="E17536" s="95"/>
      <c r="F17536" s="95"/>
      <c r="G17536" s="95"/>
      <c r="H17536" s="95"/>
    </row>
    <row r="17537" spans="5:8" x14ac:dyDescent="0.2">
      <c r="E17537" s="95"/>
      <c r="F17537" s="95"/>
      <c r="G17537" s="95"/>
      <c r="H17537" s="95"/>
    </row>
    <row r="17538" spans="5:8" x14ac:dyDescent="0.2">
      <c r="E17538" s="95"/>
      <c r="F17538" s="95"/>
      <c r="G17538" s="95"/>
      <c r="H17538" s="95"/>
    </row>
    <row r="17539" spans="5:8" x14ac:dyDescent="0.2">
      <c r="E17539" s="95"/>
      <c r="F17539" s="95"/>
      <c r="G17539" s="95"/>
      <c r="H17539" s="95"/>
    </row>
    <row r="17540" spans="5:8" x14ac:dyDescent="0.2">
      <c r="E17540" s="95"/>
      <c r="F17540" s="95"/>
      <c r="G17540" s="95"/>
      <c r="H17540" s="95"/>
    </row>
    <row r="17541" spans="5:8" x14ac:dyDescent="0.2">
      <c r="E17541" s="95"/>
      <c r="F17541" s="95"/>
      <c r="G17541" s="95"/>
      <c r="H17541" s="95"/>
    </row>
    <row r="17542" spans="5:8" x14ac:dyDescent="0.2">
      <c r="E17542" s="95"/>
      <c r="F17542" s="95"/>
      <c r="G17542" s="95"/>
      <c r="H17542" s="95"/>
    </row>
    <row r="17543" spans="5:8" x14ac:dyDescent="0.2">
      <c r="E17543" s="95"/>
      <c r="F17543" s="95"/>
      <c r="G17543" s="95"/>
      <c r="H17543" s="95"/>
    </row>
    <row r="17544" spans="5:8" x14ac:dyDescent="0.2">
      <c r="E17544" s="95"/>
      <c r="F17544" s="95"/>
      <c r="G17544" s="95"/>
      <c r="H17544" s="95"/>
    </row>
    <row r="17545" spans="5:8" x14ac:dyDescent="0.2">
      <c r="E17545" s="95"/>
      <c r="F17545" s="95"/>
      <c r="G17545" s="95"/>
      <c r="H17545" s="95"/>
    </row>
    <row r="17546" spans="5:8" x14ac:dyDescent="0.2">
      <c r="E17546" s="95"/>
      <c r="F17546" s="95"/>
      <c r="G17546" s="95"/>
      <c r="H17546" s="95"/>
    </row>
    <row r="17547" spans="5:8" x14ac:dyDescent="0.2">
      <c r="E17547" s="95"/>
      <c r="F17547" s="95"/>
      <c r="G17547" s="95"/>
      <c r="H17547" s="95"/>
    </row>
    <row r="17548" spans="5:8" x14ac:dyDescent="0.2">
      <c r="E17548" s="95"/>
      <c r="F17548" s="95"/>
      <c r="G17548" s="95"/>
      <c r="H17548" s="95"/>
    </row>
    <row r="17549" spans="5:8" x14ac:dyDescent="0.2">
      <c r="E17549" s="95"/>
      <c r="F17549" s="95"/>
      <c r="G17549" s="95"/>
      <c r="H17549" s="95"/>
    </row>
    <row r="17550" spans="5:8" x14ac:dyDescent="0.2">
      <c r="E17550" s="95"/>
      <c r="F17550" s="95"/>
      <c r="G17550" s="95"/>
      <c r="H17550" s="95"/>
    </row>
    <row r="17551" spans="5:8" x14ac:dyDescent="0.2">
      <c r="E17551" s="95"/>
      <c r="F17551" s="95"/>
      <c r="G17551" s="95"/>
      <c r="H17551" s="95"/>
    </row>
    <row r="17552" spans="5:8" x14ac:dyDescent="0.2">
      <c r="E17552" s="95"/>
      <c r="F17552" s="95"/>
      <c r="G17552" s="95"/>
      <c r="H17552" s="95"/>
    </row>
    <row r="17553" spans="5:8" x14ac:dyDescent="0.2">
      <c r="E17553" s="95"/>
      <c r="F17553" s="95"/>
      <c r="G17553" s="95"/>
      <c r="H17553" s="95"/>
    </row>
    <row r="17554" spans="5:8" x14ac:dyDescent="0.2">
      <c r="E17554" s="95"/>
      <c r="F17554" s="95"/>
      <c r="G17554" s="95"/>
      <c r="H17554" s="95"/>
    </row>
    <row r="17555" spans="5:8" x14ac:dyDescent="0.2">
      <c r="E17555" s="95"/>
      <c r="F17555" s="95"/>
      <c r="G17555" s="95"/>
      <c r="H17555" s="95"/>
    </row>
    <row r="17556" spans="5:8" x14ac:dyDescent="0.2">
      <c r="E17556" s="95"/>
      <c r="F17556" s="95"/>
      <c r="G17556" s="95"/>
      <c r="H17556" s="95"/>
    </row>
    <row r="17557" spans="5:8" x14ac:dyDescent="0.2">
      <c r="E17557" s="95"/>
      <c r="F17557" s="95"/>
      <c r="G17557" s="95"/>
      <c r="H17557" s="95"/>
    </row>
    <row r="17558" spans="5:8" x14ac:dyDescent="0.2">
      <c r="E17558" s="95"/>
      <c r="F17558" s="95"/>
      <c r="G17558" s="95"/>
      <c r="H17558" s="95"/>
    </row>
    <row r="17559" spans="5:8" x14ac:dyDescent="0.2">
      <c r="E17559" s="95"/>
      <c r="F17559" s="95"/>
      <c r="G17559" s="95"/>
      <c r="H17559" s="95"/>
    </row>
    <row r="17560" spans="5:8" x14ac:dyDescent="0.2">
      <c r="E17560" s="95"/>
      <c r="F17560" s="95"/>
      <c r="G17560" s="95"/>
      <c r="H17560" s="95"/>
    </row>
    <row r="17561" spans="5:8" x14ac:dyDescent="0.2">
      <c r="E17561" s="95"/>
      <c r="F17561" s="95"/>
      <c r="G17561" s="95"/>
      <c r="H17561" s="95"/>
    </row>
    <row r="17562" spans="5:8" x14ac:dyDescent="0.2">
      <c r="E17562" s="95"/>
      <c r="F17562" s="95"/>
      <c r="G17562" s="95"/>
      <c r="H17562" s="95"/>
    </row>
    <row r="17563" spans="5:8" x14ac:dyDescent="0.2">
      <c r="E17563" s="95"/>
      <c r="F17563" s="95"/>
      <c r="G17563" s="95"/>
      <c r="H17563" s="95"/>
    </row>
    <row r="17564" spans="5:8" x14ac:dyDescent="0.2">
      <c r="E17564" s="95"/>
      <c r="F17564" s="95"/>
      <c r="G17564" s="95"/>
      <c r="H17564" s="95"/>
    </row>
    <row r="17565" spans="5:8" x14ac:dyDescent="0.2">
      <c r="E17565" s="95"/>
      <c r="F17565" s="95"/>
      <c r="G17565" s="95"/>
      <c r="H17565" s="95"/>
    </row>
    <row r="17566" spans="5:8" x14ac:dyDescent="0.2">
      <c r="E17566" s="95"/>
      <c r="F17566" s="95"/>
      <c r="G17566" s="95"/>
      <c r="H17566" s="95"/>
    </row>
    <row r="17567" spans="5:8" x14ac:dyDescent="0.2">
      <c r="E17567" s="95"/>
      <c r="F17567" s="95"/>
      <c r="G17567" s="95"/>
      <c r="H17567" s="95"/>
    </row>
    <row r="17568" spans="5:8" x14ac:dyDescent="0.2">
      <c r="E17568" s="95"/>
      <c r="F17568" s="95"/>
      <c r="G17568" s="95"/>
      <c r="H17568" s="95"/>
    </row>
    <row r="17569" spans="5:8" x14ac:dyDescent="0.2">
      <c r="E17569" s="95"/>
      <c r="F17569" s="95"/>
      <c r="G17569" s="95"/>
      <c r="H17569" s="95"/>
    </row>
    <row r="17570" spans="5:8" x14ac:dyDescent="0.2">
      <c r="E17570" s="95"/>
      <c r="F17570" s="95"/>
      <c r="G17570" s="95"/>
      <c r="H17570" s="95"/>
    </row>
    <row r="17571" spans="5:8" x14ac:dyDescent="0.2">
      <c r="E17571" s="95"/>
      <c r="F17571" s="95"/>
      <c r="G17571" s="95"/>
      <c r="H17571" s="95"/>
    </row>
    <row r="17572" spans="5:8" x14ac:dyDescent="0.2">
      <c r="E17572" s="95"/>
      <c r="F17572" s="95"/>
      <c r="G17572" s="95"/>
      <c r="H17572" s="95"/>
    </row>
    <row r="17573" spans="5:8" x14ac:dyDescent="0.2">
      <c r="E17573" s="95"/>
      <c r="F17573" s="95"/>
      <c r="G17573" s="95"/>
      <c r="H17573" s="95"/>
    </row>
    <row r="17574" spans="5:8" x14ac:dyDescent="0.2">
      <c r="E17574" s="95"/>
      <c r="F17574" s="95"/>
      <c r="G17574" s="95"/>
      <c r="H17574" s="95"/>
    </row>
    <row r="17575" spans="5:8" x14ac:dyDescent="0.2">
      <c r="E17575" s="95"/>
      <c r="F17575" s="95"/>
      <c r="G17575" s="95"/>
      <c r="H17575" s="95"/>
    </row>
    <row r="17576" spans="5:8" x14ac:dyDescent="0.2">
      <c r="E17576" s="95"/>
      <c r="F17576" s="95"/>
      <c r="G17576" s="95"/>
      <c r="H17576" s="95"/>
    </row>
    <row r="17577" spans="5:8" x14ac:dyDescent="0.2">
      <c r="E17577" s="95"/>
      <c r="F17577" s="95"/>
      <c r="G17577" s="95"/>
      <c r="H17577" s="95"/>
    </row>
    <row r="17578" spans="5:8" x14ac:dyDescent="0.2">
      <c r="E17578" s="95"/>
      <c r="F17578" s="95"/>
      <c r="G17578" s="95"/>
      <c r="H17578" s="95"/>
    </row>
    <row r="17579" spans="5:8" x14ac:dyDescent="0.2">
      <c r="E17579" s="95"/>
      <c r="F17579" s="95"/>
      <c r="G17579" s="95"/>
      <c r="H17579" s="95"/>
    </row>
    <row r="17580" spans="5:8" x14ac:dyDescent="0.2">
      <c r="E17580" s="95"/>
      <c r="F17580" s="95"/>
      <c r="G17580" s="95"/>
      <c r="H17580" s="95"/>
    </row>
    <row r="17581" spans="5:8" x14ac:dyDescent="0.2">
      <c r="E17581" s="95"/>
      <c r="F17581" s="95"/>
      <c r="G17581" s="95"/>
      <c r="H17581" s="95"/>
    </row>
    <row r="17582" spans="5:8" x14ac:dyDescent="0.2">
      <c r="E17582" s="95"/>
      <c r="F17582" s="95"/>
      <c r="G17582" s="95"/>
      <c r="H17582" s="95"/>
    </row>
    <row r="17583" spans="5:8" x14ac:dyDescent="0.2">
      <c r="E17583" s="95"/>
      <c r="F17583" s="95"/>
      <c r="G17583" s="95"/>
      <c r="H17583" s="95"/>
    </row>
    <row r="17584" spans="5:8" x14ac:dyDescent="0.2">
      <c r="E17584" s="95"/>
      <c r="F17584" s="95"/>
      <c r="G17584" s="95"/>
      <c r="H17584" s="95"/>
    </row>
    <row r="17585" spans="5:8" x14ac:dyDescent="0.2">
      <c r="E17585" s="95"/>
      <c r="F17585" s="95"/>
      <c r="G17585" s="95"/>
      <c r="H17585" s="95"/>
    </row>
    <row r="17586" spans="5:8" x14ac:dyDescent="0.2">
      <c r="E17586" s="95"/>
      <c r="F17586" s="95"/>
      <c r="G17586" s="95"/>
      <c r="H17586" s="95"/>
    </row>
    <row r="17587" spans="5:8" x14ac:dyDescent="0.2">
      <c r="E17587" s="95"/>
      <c r="F17587" s="95"/>
      <c r="G17587" s="95"/>
      <c r="H17587" s="95"/>
    </row>
    <row r="17588" spans="5:8" x14ac:dyDescent="0.2">
      <c r="E17588" s="95"/>
      <c r="F17588" s="95"/>
      <c r="G17588" s="95"/>
      <c r="H17588" s="95"/>
    </row>
    <row r="17589" spans="5:8" x14ac:dyDescent="0.2">
      <c r="E17589" s="95"/>
      <c r="F17589" s="95"/>
      <c r="G17589" s="95"/>
      <c r="H17589" s="95"/>
    </row>
    <row r="17590" spans="5:8" x14ac:dyDescent="0.2">
      <c r="E17590" s="95"/>
      <c r="F17590" s="95"/>
      <c r="G17590" s="95"/>
      <c r="H17590" s="95"/>
    </row>
    <row r="17591" spans="5:8" x14ac:dyDescent="0.2">
      <c r="E17591" s="95"/>
      <c r="F17591" s="95"/>
      <c r="G17591" s="95"/>
      <c r="H17591" s="95"/>
    </row>
    <row r="17592" spans="5:8" x14ac:dyDescent="0.2">
      <c r="E17592" s="95"/>
      <c r="F17592" s="95"/>
      <c r="G17592" s="95"/>
      <c r="H17592" s="95"/>
    </row>
    <row r="17593" spans="5:8" x14ac:dyDescent="0.2">
      <c r="E17593" s="95"/>
      <c r="F17593" s="95"/>
      <c r="G17593" s="95"/>
      <c r="H17593" s="95"/>
    </row>
    <row r="17594" spans="5:8" x14ac:dyDescent="0.2">
      <c r="E17594" s="95"/>
      <c r="F17594" s="95"/>
      <c r="G17594" s="95"/>
      <c r="H17594" s="95"/>
    </row>
    <row r="17595" spans="5:8" x14ac:dyDescent="0.2">
      <c r="E17595" s="95"/>
      <c r="F17595" s="95"/>
      <c r="G17595" s="95"/>
      <c r="H17595" s="95"/>
    </row>
    <row r="17596" spans="5:8" x14ac:dyDescent="0.2">
      <c r="E17596" s="95"/>
      <c r="F17596" s="95"/>
      <c r="G17596" s="95"/>
      <c r="H17596" s="95"/>
    </row>
    <row r="17597" spans="5:8" x14ac:dyDescent="0.2">
      <c r="E17597" s="95"/>
      <c r="F17597" s="95"/>
      <c r="G17597" s="95"/>
      <c r="H17597" s="95"/>
    </row>
    <row r="17598" spans="5:8" x14ac:dyDescent="0.2">
      <c r="E17598" s="95"/>
      <c r="F17598" s="95"/>
      <c r="G17598" s="95"/>
      <c r="H17598" s="95"/>
    </row>
    <row r="17599" spans="5:8" x14ac:dyDescent="0.2">
      <c r="E17599" s="95"/>
      <c r="F17599" s="95"/>
      <c r="G17599" s="95"/>
      <c r="H17599" s="95"/>
    </row>
    <row r="17600" spans="5:8" x14ac:dyDescent="0.2">
      <c r="E17600" s="95"/>
      <c r="F17600" s="95"/>
      <c r="G17600" s="95"/>
      <c r="H17600" s="95"/>
    </row>
    <row r="17601" spans="5:8" x14ac:dyDescent="0.2">
      <c r="E17601" s="95"/>
      <c r="F17601" s="95"/>
      <c r="G17601" s="95"/>
      <c r="H17601" s="95"/>
    </row>
    <row r="17602" spans="5:8" x14ac:dyDescent="0.2">
      <c r="E17602" s="95"/>
      <c r="F17602" s="95"/>
      <c r="G17602" s="95"/>
      <c r="H17602" s="95"/>
    </row>
    <row r="17603" spans="5:8" x14ac:dyDescent="0.2">
      <c r="E17603" s="95"/>
      <c r="F17603" s="95"/>
      <c r="G17603" s="95"/>
      <c r="H17603" s="95"/>
    </row>
    <row r="17604" spans="5:8" x14ac:dyDescent="0.2">
      <c r="E17604" s="95"/>
      <c r="F17604" s="95"/>
      <c r="G17604" s="95"/>
      <c r="H17604" s="95"/>
    </row>
    <row r="17605" spans="5:8" x14ac:dyDescent="0.2">
      <c r="E17605" s="95"/>
      <c r="F17605" s="95"/>
      <c r="G17605" s="95"/>
      <c r="H17605" s="95"/>
    </row>
    <row r="17606" spans="5:8" x14ac:dyDescent="0.2">
      <c r="E17606" s="95"/>
      <c r="F17606" s="95"/>
      <c r="G17606" s="95"/>
      <c r="H17606" s="95"/>
    </row>
    <row r="17607" spans="5:8" x14ac:dyDescent="0.2">
      <c r="E17607" s="95"/>
      <c r="F17607" s="95"/>
      <c r="G17607" s="95"/>
      <c r="H17607" s="95"/>
    </row>
    <row r="17608" spans="5:8" x14ac:dyDescent="0.2">
      <c r="E17608" s="95"/>
      <c r="F17608" s="95"/>
      <c r="G17608" s="95"/>
      <c r="H17608" s="95"/>
    </row>
    <row r="17609" spans="5:8" x14ac:dyDescent="0.2">
      <c r="E17609" s="95"/>
      <c r="F17609" s="95"/>
      <c r="G17609" s="95"/>
      <c r="H17609" s="95"/>
    </row>
    <row r="17610" spans="5:8" x14ac:dyDescent="0.2">
      <c r="E17610" s="95"/>
      <c r="F17610" s="95"/>
      <c r="G17610" s="95"/>
      <c r="H17610" s="95"/>
    </row>
    <row r="17611" spans="5:8" x14ac:dyDescent="0.2">
      <c r="E17611" s="95"/>
      <c r="F17611" s="95"/>
      <c r="G17611" s="95"/>
      <c r="H17611" s="95"/>
    </row>
    <row r="17612" spans="5:8" x14ac:dyDescent="0.2">
      <c r="E17612" s="95"/>
      <c r="F17612" s="95"/>
      <c r="G17612" s="95"/>
      <c r="H17612" s="95"/>
    </row>
    <row r="17613" spans="5:8" x14ac:dyDescent="0.2">
      <c r="E17613" s="95"/>
      <c r="F17613" s="95"/>
      <c r="G17613" s="95"/>
      <c r="H17613" s="95"/>
    </row>
    <row r="17614" spans="5:8" x14ac:dyDescent="0.2">
      <c r="E17614" s="95"/>
      <c r="F17614" s="95"/>
      <c r="G17614" s="95"/>
      <c r="H17614" s="95"/>
    </row>
    <row r="17615" spans="5:8" x14ac:dyDescent="0.2">
      <c r="E17615" s="95"/>
      <c r="F17615" s="95"/>
      <c r="G17615" s="95"/>
      <c r="H17615" s="95"/>
    </row>
    <row r="17616" spans="5:8" x14ac:dyDescent="0.2">
      <c r="E17616" s="95"/>
      <c r="F17616" s="95"/>
      <c r="G17616" s="95"/>
      <c r="H17616" s="95"/>
    </row>
    <row r="17617" spans="5:8" x14ac:dyDescent="0.2">
      <c r="E17617" s="95"/>
      <c r="F17617" s="95"/>
      <c r="G17617" s="95"/>
      <c r="H17617" s="95"/>
    </row>
    <row r="17618" spans="5:8" x14ac:dyDescent="0.2">
      <c r="E17618" s="95"/>
      <c r="F17618" s="95"/>
      <c r="G17618" s="95"/>
      <c r="H17618" s="95"/>
    </row>
    <row r="17619" spans="5:8" x14ac:dyDescent="0.2">
      <c r="E17619" s="95"/>
      <c r="F17619" s="95"/>
      <c r="G17619" s="95"/>
      <c r="H17619" s="95"/>
    </row>
    <row r="17620" spans="5:8" x14ac:dyDescent="0.2">
      <c r="E17620" s="95"/>
      <c r="F17620" s="95"/>
      <c r="G17620" s="95"/>
      <c r="H17620" s="95"/>
    </row>
    <row r="17621" spans="5:8" x14ac:dyDescent="0.2">
      <c r="E17621" s="95"/>
      <c r="F17621" s="95"/>
      <c r="G17621" s="95"/>
      <c r="H17621" s="95"/>
    </row>
    <row r="17622" spans="5:8" x14ac:dyDescent="0.2">
      <c r="E17622" s="95"/>
      <c r="F17622" s="95"/>
      <c r="G17622" s="95"/>
      <c r="H17622" s="95"/>
    </row>
    <row r="17623" spans="5:8" x14ac:dyDescent="0.2">
      <c r="E17623" s="95"/>
      <c r="F17623" s="95"/>
      <c r="G17623" s="95"/>
      <c r="H17623" s="95"/>
    </row>
    <row r="17624" spans="5:8" x14ac:dyDescent="0.2">
      <c r="E17624" s="95"/>
      <c r="F17624" s="95"/>
      <c r="G17624" s="95"/>
      <c r="H17624" s="95"/>
    </row>
    <row r="17625" spans="5:8" x14ac:dyDescent="0.2">
      <c r="E17625" s="95"/>
      <c r="F17625" s="95"/>
      <c r="G17625" s="95"/>
      <c r="H17625" s="95"/>
    </row>
    <row r="17626" spans="5:8" x14ac:dyDescent="0.2">
      <c r="E17626" s="95"/>
      <c r="F17626" s="95"/>
      <c r="G17626" s="95"/>
      <c r="H17626" s="95"/>
    </row>
    <row r="17627" spans="5:8" x14ac:dyDescent="0.2">
      <c r="E17627" s="95"/>
      <c r="F17627" s="95"/>
      <c r="G17627" s="95"/>
      <c r="H17627" s="95"/>
    </row>
    <row r="17628" spans="5:8" x14ac:dyDescent="0.2">
      <c r="E17628" s="95"/>
      <c r="F17628" s="95"/>
      <c r="G17628" s="95"/>
      <c r="H17628" s="95"/>
    </row>
    <row r="17629" spans="5:8" x14ac:dyDescent="0.2">
      <c r="E17629" s="95"/>
      <c r="F17629" s="95"/>
      <c r="G17629" s="95"/>
      <c r="H17629" s="95"/>
    </row>
    <row r="17630" spans="5:8" x14ac:dyDescent="0.2">
      <c r="E17630" s="95"/>
      <c r="F17630" s="95"/>
      <c r="G17630" s="95"/>
      <c r="H17630" s="95"/>
    </row>
    <row r="17631" spans="5:8" x14ac:dyDescent="0.2">
      <c r="E17631" s="95"/>
      <c r="F17631" s="95"/>
      <c r="G17631" s="95"/>
      <c r="H17631" s="95"/>
    </row>
    <row r="17632" spans="5:8" x14ac:dyDescent="0.2">
      <c r="E17632" s="95"/>
      <c r="F17632" s="95"/>
      <c r="G17632" s="95"/>
      <c r="H17632" s="95"/>
    </row>
    <row r="17633" spans="5:8" x14ac:dyDescent="0.2">
      <c r="E17633" s="95"/>
      <c r="F17633" s="95"/>
      <c r="G17633" s="95"/>
      <c r="H17633" s="95"/>
    </row>
    <row r="17634" spans="5:8" x14ac:dyDescent="0.2">
      <c r="E17634" s="95"/>
      <c r="F17634" s="95"/>
      <c r="G17634" s="95"/>
      <c r="H17634" s="95"/>
    </row>
    <row r="17635" spans="5:8" x14ac:dyDescent="0.2">
      <c r="E17635" s="95"/>
      <c r="F17635" s="95"/>
      <c r="G17635" s="95"/>
      <c r="H17635" s="95"/>
    </row>
    <row r="17636" spans="5:8" x14ac:dyDescent="0.2">
      <c r="E17636" s="95"/>
      <c r="F17636" s="95"/>
      <c r="G17636" s="95"/>
      <c r="H17636" s="95"/>
    </row>
    <row r="17637" spans="5:8" x14ac:dyDescent="0.2">
      <c r="E17637" s="95"/>
      <c r="F17637" s="95"/>
      <c r="G17637" s="95"/>
      <c r="H17637" s="95"/>
    </row>
    <row r="17638" spans="5:8" x14ac:dyDescent="0.2">
      <c r="E17638" s="95"/>
      <c r="F17638" s="95"/>
      <c r="G17638" s="95"/>
      <c r="H17638" s="95"/>
    </row>
    <row r="17639" spans="5:8" x14ac:dyDescent="0.2">
      <c r="E17639" s="95"/>
      <c r="F17639" s="95"/>
      <c r="G17639" s="95"/>
      <c r="H17639" s="95"/>
    </row>
    <row r="17640" spans="5:8" x14ac:dyDescent="0.2">
      <c r="E17640" s="95"/>
      <c r="F17640" s="95"/>
      <c r="G17640" s="95"/>
      <c r="H17640" s="95"/>
    </row>
    <row r="17641" spans="5:8" x14ac:dyDescent="0.2">
      <c r="E17641" s="95"/>
      <c r="F17641" s="95"/>
      <c r="G17641" s="95"/>
      <c r="H17641" s="95"/>
    </row>
    <row r="17642" spans="5:8" x14ac:dyDescent="0.2">
      <c r="E17642" s="95"/>
      <c r="F17642" s="95"/>
      <c r="G17642" s="95"/>
      <c r="H17642" s="95"/>
    </row>
    <row r="17643" spans="5:8" x14ac:dyDescent="0.2">
      <c r="E17643" s="95"/>
      <c r="F17643" s="95"/>
      <c r="G17643" s="95"/>
      <c r="H17643" s="95"/>
    </row>
    <row r="17644" spans="5:8" x14ac:dyDescent="0.2">
      <c r="E17644" s="95"/>
      <c r="F17644" s="95"/>
      <c r="G17644" s="95"/>
      <c r="H17644" s="95"/>
    </row>
    <row r="17645" spans="5:8" x14ac:dyDescent="0.2">
      <c r="E17645" s="95"/>
      <c r="F17645" s="95"/>
      <c r="G17645" s="95"/>
      <c r="H17645" s="95"/>
    </row>
    <row r="17646" spans="5:8" x14ac:dyDescent="0.2">
      <c r="E17646" s="95"/>
      <c r="F17646" s="95"/>
      <c r="G17646" s="95"/>
      <c r="H17646" s="95"/>
    </row>
    <row r="17647" spans="5:8" x14ac:dyDescent="0.2">
      <c r="E17647" s="95"/>
      <c r="F17647" s="95"/>
      <c r="G17647" s="95"/>
      <c r="H17647" s="95"/>
    </row>
    <row r="17648" spans="5:8" x14ac:dyDescent="0.2">
      <c r="E17648" s="95"/>
      <c r="F17648" s="95"/>
      <c r="G17648" s="95"/>
      <c r="H17648" s="95"/>
    </row>
    <row r="17649" spans="5:8" x14ac:dyDescent="0.2">
      <c r="E17649" s="95"/>
      <c r="F17649" s="95"/>
      <c r="G17649" s="95"/>
      <c r="H17649" s="95"/>
    </row>
    <row r="17650" spans="5:8" x14ac:dyDescent="0.2">
      <c r="E17650" s="95"/>
      <c r="F17650" s="95"/>
      <c r="G17650" s="95"/>
      <c r="H17650" s="95"/>
    </row>
    <row r="17651" spans="5:8" x14ac:dyDescent="0.2">
      <c r="E17651" s="95"/>
      <c r="F17651" s="95"/>
      <c r="G17651" s="95"/>
      <c r="H17651" s="95"/>
    </row>
    <row r="17652" spans="5:8" x14ac:dyDescent="0.2">
      <c r="E17652" s="95"/>
      <c r="F17652" s="95"/>
      <c r="G17652" s="95"/>
      <c r="H17652" s="95"/>
    </row>
    <row r="17653" spans="5:8" x14ac:dyDescent="0.2">
      <c r="E17653" s="95"/>
      <c r="F17653" s="95"/>
      <c r="G17653" s="95"/>
      <c r="H17653" s="95"/>
    </row>
    <row r="17654" spans="5:8" x14ac:dyDescent="0.2">
      <c r="E17654" s="95"/>
      <c r="F17654" s="95"/>
      <c r="G17654" s="95"/>
      <c r="H17654" s="95"/>
    </row>
    <row r="17655" spans="5:8" x14ac:dyDescent="0.2">
      <c r="E17655" s="95"/>
      <c r="F17655" s="95"/>
      <c r="G17655" s="95"/>
      <c r="H17655" s="95"/>
    </row>
    <row r="17656" spans="5:8" x14ac:dyDescent="0.2">
      <c r="E17656" s="95"/>
      <c r="F17656" s="95"/>
      <c r="G17656" s="95"/>
      <c r="H17656" s="95"/>
    </row>
    <row r="17657" spans="5:8" x14ac:dyDescent="0.2">
      <c r="E17657" s="95"/>
      <c r="F17657" s="95"/>
      <c r="G17657" s="95"/>
      <c r="H17657" s="95"/>
    </row>
    <row r="17658" spans="5:8" x14ac:dyDescent="0.2">
      <c r="E17658" s="95"/>
      <c r="F17658" s="95"/>
      <c r="G17658" s="95"/>
      <c r="H17658" s="95"/>
    </row>
    <row r="17659" spans="5:8" x14ac:dyDescent="0.2">
      <c r="E17659" s="95"/>
      <c r="F17659" s="95"/>
      <c r="G17659" s="95"/>
      <c r="H17659" s="95"/>
    </row>
    <row r="17660" spans="5:8" x14ac:dyDescent="0.2">
      <c r="E17660" s="95"/>
      <c r="F17660" s="95"/>
      <c r="G17660" s="95"/>
      <c r="H17660" s="95"/>
    </row>
    <row r="17661" spans="5:8" x14ac:dyDescent="0.2">
      <c r="E17661" s="95"/>
      <c r="F17661" s="95"/>
      <c r="G17661" s="95"/>
      <c r="H17661" s="95"/>
    </row>
    <row r="17662" spans="5:8" x14ac:dyDescent="0.2">
      <c r="E17662" s="95"/>
      <c r="F17662" s="95"/>
      <c r="G17662" s="95"/>
      <c r="H17662" s="95"/>
    </row>
    <row r="17663" spans="5:8" x14ac:dyDescent="0.2">
      <c r="E17663" s="95"/>
      <c r="F17663" s="95"/>
      <c r="G17663" s="95"/>
      <c r="H17663" s="95"/>
    </row>
    <row r="17664" spans="5:8" x14ac:dyDescent="0.2">
      <c r="E17664" s="95"/>
      <c r="F17664" s="95"/>
      <c r="G17664" s="95"/>
      <c r="H17664" s="95"/>
    </row>
    <row r="17665" spans="5:8" x14ac:dyDescent="0.2">
      <c r="E17665" s="95"/>
      <c r="F17665" s="95"/>
      <c r="G17665" s="95"/>
      <c r="H17665" s="95"/>
    </row>
    <row r="17666" spans="5:8" x14ac:dyDescent="0.2">
      <c r="E17666" s="95"/>
      <c r="F17666" s="95"/>
      <c r="G17666" s="95"/>
      <c r="H17666" s="95"/>
    </row>
    <row r="17667" spans="5:8" x14ac:dyDescent="0.2">
      <c r="E17667" s="95"/>
      <c r="F17667" s="95"/>
      <c r="G17667" s="95"/>
      <c r="H17667" s="95"/>
    </row>
    <row r="17668" spans="5:8" x14ac:dyDescent="0.2">
      <c r="E17668" s="95"/>
      <c r="F17668" s="95"/>
      <c r="G17668" s="95"/>
      <c r="H17668" s="95"/>
    </row>
    <row r="17669" spans="5:8" x14ac:dyDescent="0.2">
      <c r="E17669" s="95"/>
      <c r="F17669" s="95"/>
      <c r="G17669" s="95"/>
      <c r="H17669" s="95"/>
    </row>
    <row r="17670" spans="5:8" x14ac:dyDescent="0.2">
      <c r="E17670" s="95"/>
      <c r="F17670" s="95"/>
      <c r="G17670" s="95"/>
      <c r="H17670" s="95"/>
    </row>
    <row r="17671" spans="5:8" x14ac:dyDescent="0.2">
      <c r="E17671" s="95"/>
      <c r="F17671" s="95"/>
      <c r="G17671" s="95"/>
      <c r="H17671" s="95"/>
    </row>
    <row r="17672" spans="5:8" x14ac:dyDescent="0.2">
      <c r="E17672" s="95"/>
      <c r="F17672" s="95"/>
      <c r="G17672" s="95"/>
      <c r="H17672" s="95"/>
    </row>
    <row r="17673" spans="5:8" x14ac:dyDescent="0.2">
      <c r="E17673" s="95"/>
      <c r="F17673" s="95"/>
      <c r="G17673" s="95"/>
      <c r="H17673" s="95"/>
    </row>
    <row r="17674" spans="5:8" x14ac:dyDescent="0.2">
      <c r="E17674" s="95"/>
      <c r="F17674" s="95"/>
      <c r="G17674" s="95"/>
      <c r="H17674" s="95"/>
    </row>
    <row r="17675" spans="5:8" x14ac:dyDescent="0.2">
      <c r="E17675" s="95"/>
      <c r="F17675" s="95"/>
      <c r="G17675" s="95"/>
      <c r="H17675" s="95"/>
    </row>
    <row r="17676" spans="5:8" x14ac:dyDescent="0.2">
      <c r="E17676" s="95"/>
      <c r="F17676" s="95"/>
      <c r="G17676" s="95"/>
      <c r="H17676" s="95"/>
    </row>
    <row r="17677" spans="5:8" x14ac:dyDescent="0.2">
      <c r="E17677" s="95"/>
      <c r="F17677" s="95"/>
      <c r="G17677" s="95"/>
      <c r="H17677" s="95"/>
    </row>
    <row r="17678" spans="5:8" x14ac:dyDescent="0.2">
      <c r="E17678" s="95"/>
      <c r="F17678" s="95"/>
      <c r="G17678" s="95"/>
      <c r="H17678" s="95"/>
    </row>
    <row r="17679" spans="5:8" x14ac:dyDescent="0.2">
      <c r="E17679" s="95"/>
      <c r="F17679" s="95"/>
      <c r="G17679" s="95"/>
      <c r="H17679" s="95"/>
    </row>
    <row r="17680" spans="5:8" x14ac:dyDescent="0.2">
      <c r="E17680" s="95"/>
      <c r="F17680" s="95"/>
      <c r="G17680" s="95"/>
      <c r="H17680" s="95"/>
    </row>
    <row r="17681" spans="5:8" x14ac:dyDescent="0.2">
      <c r="E17681" s="95"/>
      <c r="F17681" s="95"/>
      <c r="G17681" s="95"/>
      <c r="H17681" s="95"/>
    </row>
    <row r="17682" spans="5:8" x14ac:dyDescent="0.2">
      <c r="E17682" s="95"/>
      <c r="F17682" s="95"/>
      <c r="G17682" s="95"/>
      <c r="H17682" s="95"/>
    </row>
    <row r="17683" spans="5:8" x14ac:dyDescent="0.2">
      <c r="E17683" s="95"/>
      <c r="F17683" s="95"/>
      <c r="G17683" s="95"/>
      <c r="H17683" s="95"/>
    </row>
    <row r="17684" spans="5:8" x14ac:dyDescent="0.2">
      <c r="E17684" s="95"/>
      <c r="F17684" s="95"/>
      <c r="G17684" s="95"/>
      <c r="H17684" s="95"/>
    </row>
    <row r="17685" spans="5:8" x14ac:dyDescent="0.2">
      <c r="E17685" s="95"/>
      <c r="F17685" s="95"/>
      <c r="G17685" s="95"/>
      <c r="H17685" s="95"/>
    </row>
    <row r="17686" spans="5:8" x14ac:dyDescent="0.2">
      <c r="E17686" s="95"/>
      <c r="F17686" s="95"/>
      <c r="G17686" s="95"/>
      <c r="H17686" s="95"/>
    </row>
    <row r="17687" spans="5:8" x14ac:dyDescent="0.2">
      <c r="E17687" s="95"/>
      <c r="F17687" s="95"/>
      <c r="G17687" s="95"/>
      <c r="H17687" s="95"/>
    </row>
    <row r="17688" spans="5:8" x14ac:dyDescent="0.2">
      <c r="E17688" s="95"/>
      <c r="F17688" s="95"/>
      <c r="G17688" s="95"/>
      <c r="H17688" s="95"/>
    </row>
    <row r="17689" spans="5:8" x14ac:dyDescent="0.2">
      <c r="E17689" s="95"/>
      <c r="F17689" s="95"/>
      <c r="G17689" s="95"/>
      <c r="H17689" s="95"/>
    </row>
    <row r="17690" spans="5:8" x14ac:dyDescent="0.2">
      <c r="E17690" s="95"/>
      <c r="F17690" s="95"/>
      <c r="G17690" s="95"/>
      <c r="H17690" s="95"/>
    </row>
    <row r="17691" spans="5:8" x14ac:dyDescent="0.2">
      <c r="E17691" s="95"/>
      <c r="F17691" s="95"/>
      <c r="G17691" s="95"/>
      <c r="H17691" s="95"/>
    </row>
    <row r="17692" spans="5:8" x14ac:dyDescent="0.2">
      <c r="E17692" s="95"/>
      <c r="F17692" s="95"/>
      <c r="G17692" s="95"/>
      <c r="H17692" s="95"/>
    </row>
    <row r="17693" spans="5:8" x14ac:dyDescent="0.2">
      <c r="E17693" s="95"/>
      <c r="F17693" s="95"/>
      <c r="G17693" s="95"/>
      <c r="H17693" s="95"/>
    </row>
    <row r="17694" spans="5:8" x14ac:dyDescent="0.2">
      <c r="E17694" s="95"/>
      <c r="F17694" s="95"/>
      <c r="G17694" s="95"/>
      <c r="H17694" s="95"/>
    </row>
    <row r="17695" spans="5:8" x14ac:dyDescent="0.2">
      <c r="E17695" s="95"/>
      <c r="F17695" s="95"/>
      <c r="G17695" s="95"/>
      <c r="H17695" s="95"/>
    </row>
    <row r="17696" spans="5:8" x14ac:dyDescent="0.2">
      <c r="E17696" s="95"/>
      <c r="F17696" s="95"/>
      <c r="G17696" s="95"/>
      <c r="H17696" s="95"/>
    </row>
    <row r="17697" spans="5:8" x14ac:dyDescent="0.2">
      <c r="E17697" s="95"/>
      <c r="F17697" s="95"/>
      <c r="G17697" s="95"/>
      <c r="H17697" s="95"/>
    </row>
    <row r="17698" spans="5:8" x14ac:dyDescent="0.2">
      <c r="E17698" s="95"/>
      <c r="F17698" s="95"/>
      <c r="G17698" s="95"/>
      <c r="H17698" s="95"/>
    </row>
    <row r="17699" spans="5:8" x14ac:dyDescent="0.2">
      <c r="E17699" s="95"/>
      <c r="F17699" s="95"/>
      <c r="G17699" s="95"/>
      <c r="H17699" s="95"/>
    </row>
    <row r="17700" spans="5:8" x14ac:dyDescent="0.2">
      <c r="E17700" s="95"/>
      <c r="F17700" s="95"/>
      <c r="G17700" s="95"/>
      <c r="H17700" s="95"/>
    </row>
    <row r="17701" spans="5:8" x14ac:dyDescent="0.2">
      <c r="E17701" s="95"/>
      <c r="F17701" s="95"/>
      <c r="G17701" s="95"/>
      <c r="H17701" s="95"/>
    </row>
    <row r="17702" spans="5:8" x14ac:dyDescent="0.2">
      <c r="E17702" s="95"/>
      <c r="F17702" s="95"/>
      <c r="G17702" s="95"/>
      <c r="H17702" s="95"/>
    </row>
    <row r="17703" spans="5:8" x14ac:dyDescent="0.2">
      <c r="E17703" s="95"/>
      <c r="F17703" s="95"/>
      <c r="G17703" s="95"/>
      <c r="H17703" s="95"/>
    </row>
    <row r="17704" spans="5:8" x14ac:dyDescent="0.2">
      <c r="E17704" s="95"/>
      <c r="F17704" s="95"/>
      <c r="G17704" s="95"/>
      <c r="H17704" s="95"/>
    </row>
    <row r="17705" spans="5:8" x14ac:dyDescent="0.2">
      <c r="E17705" s="95"/>
      <c r="F17705" s="95"/>
      <c r="G17705" s="95"/>
      <c r="H17705" s="95"/>
    </row>
    <row r="17706" spans="5:8" x14ac:dyDescent="0.2">
      <c r="E17706" s="95"/>
      <c r="F17706" s="95"/>
      <c r="G17706" s="95"/>
      <c r="H17706" s="95"/>
    </row>
    <row r="17707" spans="5:8" x14ac:dyDescent="0.2">
      <c r="E17707" s="95"/>
      <c r="F17707" s="95"/>
      <c r="G17707" s="95"/>
      <c r="H17707" s="95"/>
    </row>
    <row r="17708" spans="5:8" x14ac:dyDescent="0.2">
      <c r="E17708" s="95"/>
      <c r="F17708" s="95"/>
      <c r="G17708" s="95"/>
      <c r="H17708" s="95"/>
    </row>
    <row r="17709" spans="5:8" x14ac:dyDescent="0.2">
      <c r="E17709" s="95"/>
      <c r="F17709" s="95"/>
      <c r="G17709" s="95"/>
      <c r="H17709" s="95"/>
    </row>
    <row r="17710" spans="5:8" x14ac:dyDescent="0.2">
      <c r="E17710" s="95"/>
      <c r="F17710" s="95"/>
      <c r="G17710" s="95"/>
      <c r="H17710" s="95"/>
    </row>
    <row r="17711" spans="5:8" x14ac:dyDescent="0.2">
      <c r="E17711" s="95"/>
      <c r="F17711" s="95"/>
      <c r="G17711" s="95"/>
      <c r="H17711" s="95"/>
    </row>
    <row r="17712" spans="5:8" x14ac:dyDescent="0.2">
      <c r="E17712" s="95"/>
      <c r="F17712" s="95"/>
      <c r="G17712" s="95"/>
      <c r="H17712" s="95"/>
    </row>
    <row r="17713" spans="5:8" x14ac:dyDescent="0.2">
      <c r="E17713" s="95"/>
      <c r="F17713" s="95"/>
      <c r="G17713" s="95"/>
      <c r="H17713" s="95"/>
    </row>
    <row r="17714" spans="5:8" x14ac:dyDescent="0.2">
      <c r="E17714" s="95"/>
      <c r="F17714" s="95"/>
      <c r="G17714" s="95"/>
      <c r="H17714" s="95"/>
    </row>
    <row r="17715" spans="5:8" x14ac:dyDescent="0.2">
      <c r="E17715" s="95"/>
      <c r="F17715" s="95"/>
      <c r="G17715" s="95"/>
      <c r="H17715" s="95"/>
    </row>
    <row r="17716" spans="5:8" x14ac:dyDescent="0.2">
      <c r="E17716" s="95"/>
      <c r="F17716" s="95"/>
      <c r="G17716" s="95"/>
      <c r="H17716" s="95"/>
    </row>
    <row r="17717" spans="5:8" x14ac:dyDescent="0.2">
      <c r="E17717" s="95"/>
      <c r="F17717" s="95"/>
      <c r="G17717" s="95"/>
      <c r="H17717" s="95"/>
    </row>
    <row r="17718" spans="5:8" x14ac:dyDescent="0.2">
      <c r="E17718" s="95"/>
      <c r="F17718" s="95"/>
      <c r="G17718" s="95"/>
      <c r="H17718" s="95"/>
    </row>
    <row r="17719" spans="5:8" x14ac:dyDescent="0.2">
      <c r="E17719" s="95"/>
      <c r="F17719" s="95"/>
      <c r="G17719" s="95"/>
      <c r="H17719" s="95"/>
    </row>
    <row r="17720" spans="5:8" x14ac:dyDescent="0.2">
      <c r="E17720" s="95"/>
      <c r="F17720" s="95"/>
      <c r="G17720" s="95"/>
      <c r="H17720" s="95"/>
    </row>
    <row r="17721" spans="5:8" x14ac:dyDescent="0.2">
      <c r="E17721" s="95"/>
      <c r="F17721" s="95"/>
      <c r="G17721" s="95"/>
      <c r="H17721" s="95"/>
    </row>
    <row r="17722" spans="5:8" x14ac:dyDescent="0.2">
      <c r="E17722" s="95"/>
      <c r="F17722" s="95"/>
      <c r="G17722" s="95"/>
      <c r="H17722" s="95"/>
    </row>
    <row r="17723" spans="5:8" x14ac:dyDescent="0.2">
      <c r="E17723" s="95"/>
      <c r="F17723" s="95"/>
      <c r="G17723" s="95"/>
      <c r="H17723" s="95"/>
    </row>
    <row r="17724" spans="5:8" x14ac:dyDescent="0.2">
      <c r="E17724" s="95"/>
      <c r="F17724" s="95"/>
      <c r="G17724" s="95"/>
      <c r="H17724" s="95"/>
    </row>
    <row r="17725" spans="5:8" x14ac:dyDescent="0.2">
      <c r="E17725" s="95"/>
      <c r="F17725" s="95"/>
      <c r="G17725" s="95"/>
      <c r="H17725" s="95"/>
    </row>
    <row r="17726" spans="5:8" x14ac:dyDescent="0.2">
      <c r="E17726" s="95"/>
      <c r="F17726" s="95"/>
      <c r="G17726" s="95"/>
      <c r="H17726" s="95"/>
    </row>
    <row r="17727" spans="5:8" x14ac:dyDescent="0.2">
      <c r="E17727" s="95"/>
      <c r="F17727" s="95"/>
      <c r="G17727" s="95"/>
      <c r="H17727" s="95"/>
    </row>
    <row r="17728" spans="5:8" x14ac:dyDescent="0.2">
      <c r="E17728" s="95"/>
      <c r="F17728" s="95"/>
      <c r="G17728" s="95"/>
      <c r="H17728" s="95"/>
    </row>
    <row r="17729" spans="5:8" x14ac:dyDescent="0.2">
      <c r="E17729" s="95"/>
      <c r="F17729" s="95"/>
      <c r="G17729" s="95"/>
      <c r="H17729" s="95"/>
    </row>
    <row r="17730" spans="5:8" x14ac:dyDescent="0.2">
      <c r="E17730" s="95"/>
      <c r="F17730" s="95"/>
      <c r="G17730" s="95"/>
      <c r="H17730" s="95"/>
    </row>
    <row r="17731" spans="5:8" x14ac:dyDescent="0.2">
      <c r="E17731" s="95"/>
      <c r="F17731" s="95"/>
      <c r="G17731" s="95"/>
      <c r="H17731" s="95"/>
    </row>
    <row r="17732" spans="5:8" x14ac:dyDescent="0.2">
      <c r="E17732" s="95"/>
      <c r="F17732" s="95"/>
      <c r="G17732" s="95"/>
      <c r="H17732" s="95"/>
    </row>
    <row r="17733" spans="5:8" x14ac:dyDescent="0.2">
      <c r="E17733" s="95"/>
      <c r="F17733" s="95"/>
      <c r="G17733" s="95"/>
      <c r="H17733" s="95"/>
    </row>
    <row r="17734" spans="5:8" x14ac:dyDescent="0.2">
      <c r="E17734" s="95"/>
      <c r="F17734" s="95"/>
      <c r="G17734" s="95"/>
      <c r="H17734" s="95"/>
    </row>
    <row r="17735" spans="5:8" x14ac:dyDescent="0.2">
      <c r="E17735" s="95"/>
      <c r="F17735" s="95"/>
      <c r="G17735" s="95"/>
      <c r="H17735" s="95"/>
    </row>
    <row r="17736" spans="5:8" x14ac:dyDescent="0.2">
      <c r="E17736" s="95"/>
      <c r="F17736" s="95"/>
      <c r="G17736" s="95"/>
      <c r="H17736" s="95"/>
    </row>
    <row r="17737" spans="5:8" x14ac:dyDescent="0.2">
      <c r="E17737" s="95"/>
      <c r="F17737" s="95"/>
      <c r="G17737" s="95"/>
      <c r="H17737" s="95"/>
    </row>
    <row r="17738" spans="5:8" x14ac:dyDescent="0.2">
      <c r="E17738" s="95"/>
      <c r="F17738" s="95"/>
      <c r="G17738" s="95"/>
      <c r="H17738" s="95"/>
    </row>
    <row r="17739" spans="5:8" x14ac:dyDescent="0.2">
      <c r="E17739" s="95"/>
      <c r="F17739" s="95"/>
      <c r="G17739" s="95"/>
      <c r="H17739" s="95"/>
    </row>
    <row r="17740" spans="5:8" x14ac:dyDescent="0.2">
      <c r="E17740" s="95"/>
      <c r="F17740" s="95"/>
      <c r="G17740" s="95"/>
      <c r="H17740" s="95"/>
    </row>
    <row r="17741" spans="5:8" x14ac:dyDescent="0.2">
      <c r="E17741" s="95"/>
      <c r="F17741" s="95"/>
      <c r="G17741" s="95"/>
      <c r="H17741" s="95"/>
    </row>
    <row r="17742" spans="5:8" x14ac:dyDescent="0.2">
      <c r="E17742" s="95"/>
      <c r="F17742" s="95"/>
      <c r="G17742" s="95"/>
      <c r="H17742" s="95"/>
    </row>
    <row r="17743" spans="5:8" x14ac:dyDescent="0.2">
      <c r="E17743" s="95"/>
      <c r="F17743" s="95"/>
      <c r="G17743" s="95"/>
      <c r="H17743" s="95"/>
    </row>
    <row r="17744" spans="5:8" x14ac:dyDescent="0.2">
      <c r="E17744" s="95"/>
      <c r="F17744" s="95"/>
      <c r="G17744" s="95"/>
      <c r="H17744" s="95"/>
    </row>
    <row r="17745" spans="5:8" x14ac:dyDescent="0.2">
      <c r="E17745" s="95"/>
      <c r="F17745" s="95"/>
      <c r="G17745" s="95"/>
      <c r="H17745" s="95"/>
    </row>
    <row r="17746" spans="5:8" x14ac:dyDescent="0.2">
      <c r="E17746" s="95"/>
      <c r="F17746" s="95"/>
      <c r="G17746" s="95"/>
      <c r="H17746" s="95"/>
    </row>
    <row r="17747" spans="5:8" x14ac:dyDescent="0.2">
      <c r="E17747" s="95"/>
      <c r="F17747" s="95"/>
      <c r="G17747" s="95"/>
      <c r="H17747" s="95"/>
    </row>
    <row r="17748" spans="5:8" x14ac:dyDescent="0.2">
      <c r="E17748" s="95"/>
      <c r="F17748" s="95"/>
      <c r="G17748" s="95"/>
      <c r="H17748" s="95"/>
    </row>
    <row r="17749" spans="5:8" x14ac:dyDescent="0.2">
      <c r="E17749" s="95"/>
      <c r="F17749" s="95"/>
      <c r="G17749" s="95"/>
      <c r="H17749" s="95"/>
    </row>
    <row r="17750" spans="5:8" x14ac:dyDescent="0.2">
      <c r="E17750" s="95"/>
      <c r="F17750" s="95"/>
      <c r="G17750" s="95"/>
      <c r="H17750" s="95"/>
    </row>
    <row r="17751" spans="5:8" x14ac:dyDescent="0.2">
      <c r="E17751" s="95"/>
      <c r="F17751" s="95"/>
      <c r="G17751" s="95"/>
      <c r="H17751" s="95"/>
    </row>
    <row r="17752" spans="5:8" x14ac:dyDescent="0.2">
      <c r="E17752" s="95"/>
      <c r="F17752" s="95"/>
      <c r="G17752" s="95"/>
      <c r="H17752" s="95"/>
    </row>
    <row r="17753" spans="5:8" x14ac:dyDescent="0.2">
      <c r="E17753" s="95"/>
      <c r="F17753" s="95"/>
      <c r="G17753" s="95"/>
      <c r="H17753" s="95"/>
    </row>
    <row r="17754" spans="5:8" x14ac:dyDescent="0.2">
      <c r="E17754" s="95"/>
      <c r="F17754" s="95"/>
      <c r="G17754" s="95"/>
      <c r="H17754" s="95"/>
    </row>
    <row r="17755" spans="5:8" x14ac:dyDescent="0.2">
      <c r="E17755" s="95"/>
      <c r="F17755" s="95"/>
      <c r="G17755" s="95"/>
      <c r="H17755" s="95"/>
    </row>
    <row r="17756" spans="5:8" x14ac:dyDescent="0.2">
      <c r="E17756" s="95"/>
      <c r="F17756" s="95"/>
      <c r="G17756" s="95"/>
      <c r="H17756" s="95"/>
    </row>
    <row r="17757" spans="5:8" x14ac:dyDescent="0.2">
      <c r="E17757" s="95"/>
      <c r="F17757" s="95"/>
      <c r="G17757" s="95"/>
      <c r="H17757" s="95"/>
    </row>
    <row r="17758" spans="5:8" x14ac:dyDescent="0.2">
      <c r="E17758" s="95"/>
      <c r="F17758" s="95"/>
      <c r="G17758" s="95"/>
      <c r="H17758" s="95"/>
    </row>
    <row r="17759" spans="5:8" x14ac:dyDescent="0.2">
      <c r="E17759" s="95"/>
      <c r="F17759" s="95"/>
      <c r="G17759" s="95"/>
      <c r="H17759" s="95"/>
    </row>
    <row r="17760" spans="5:8" x14ac:dyDescent="0.2">
      <c r="E17760" s="95"/>
      <c r="F17760" s="95"/>
      <c r="G17760" s="95"/>
      <c r="H17760" s="95"/>
    </row>
    <row r="17761" spans="5:8" x14ac:dyDescent="0.2">
      <c r="E17761" s="95"/>
      <c r="F17761" s="95"/>
      <c r="G17761" s="95"/>
      <c r="H17761" s="95"/>
    </row>
    <row r="17762" spans="5:8" x14ac:dyDescent="0.2">
      <c r="E17762" s="95"/>
      <c r="F17762" s="95"/>
      <c r="G17762" s="95"/>
      <c r="H17762" s="95"/>
    </row>
    <row r="17763" spans="5:8" x14ac:dyDescent="0.2">
      <c r="E17763" s="95"/>
      <c r="F17763" s="95"/>
      <c r="G17763" s="95"/>
      <c r="H17763" s="95"/>
    </row>
    <row r="17764" spans="5:8" x14ac:dyDescent="0.2">
      <c r="E17764" s="95"/>
      <c r="F17764" s="95"/>
      <c r="G17764" s="95"/>
      <c r="H17764" s="95"/>
    </row>
    <row r="17765" spans="5:8" x14ac:dyDescent="0.2">
      <c r="E17765" s="95"/>
      <c r="F17765" s="95"/>
      <c r="G17765" s="95"/>
      <c r="H17765" s="95"/>
    </row>
    <row r="17766" spans="5:8" x14ac:dyDescent="0.2">
      <c r="E17766" s="95"/>
      <c r="F17766" s="95"/>
      <c r="G17766" s="95"/>
      <c r="H17766" s="95"/>
    </row>
    <row r="17767" spans="5:8" x14ac:dyDescent="0.2">
      <c r="E17767" s="95"/>
      <c r="F17767" s="95"/>
      <c r="G17767" s="95"/>
      <c r="H17767" s="95"/>
    </row>
    <row r="17768" spans="5:8" x14ac:dyDescent="0.2">
      <c r="E17768" s="95"/>
      <c r="F17768" s="95"/>
      <c r="G17768" s="95"/>
      <c r="H17768" s="95"/>
    </row>
    <row r="17769" spans="5:8" x14ac:dyDescent="0.2">
      <c r="E17769" s="95"/>
      <c r="F17769" s="95"/>
      <c r="G17769" s="95"/>
      <c r="H17769" s="95"/>
    </row>
    <row r="17770" spans="5:8" x14ac:dyDescent="0.2">
      <c r="E17770" s="95"/>
      <c r="F17770" s="95"/>
      <c r="G17770" s="95"/>
      <c r="H17770" s="95"/>
    </row>
    <row r="17771" spans="5:8" x14ac:dyDescent="0.2">
      <c r="E17771" s="95"/>
      <c r="F17771" s="95"/>
      <c r="G17771" s="95"/>
      <c r="H17771" s="95"/>
    </row>
    <row r="17772" spans="5:8" x14ac:dyDescent="0.2">
      <c r="E17772" s="95"/>
      <c r="F17772" s="95"/>
      <c r="G17772" s="95"/>
      <c r="H17772" s="95"/>
    </row>
    <row r="17773" spans="5:8" x14ac:dyDescent="0.2">
      <c r="E17773" s="95"/>
      <c r="F17773" s="95"/>
      <c r="G17773" s="95"/>
      <c r="H17773" s="95"/>
    </row>
    <row r="17774" spans="5:8" x14ac:dyDescent="0.2">
      <c r="E17774" s="95"/>
      <c r="F17774" s="95"/>
      <c r="G17774" s="95"/>
      <c r="H17774" s="95"/>
    </row>
    <row r="17775" spans="5:8" x14ac:dyDescent="0.2">
      <c r="E17775" s="95"/>
      <c r="F17775" s="95"/>
      <c r="G17775" s="95"/>
      <c r="H17775" s="95"/>
    </row>
    <row r="17776" spans="5:8" x14ac:dyDescent="0.2">
      <c r="E17776" s="95"/>
      <c r="F17776" s="95"/>
      <c r="G17776" s="95"/>
      <c r="H17776" s="95"/>
    </row>
    <row r="17777" spans="5:8" x14ac:dyDescent="0.2">
      <c r="E17777" s="95"/>
      <c r="F17777" s="95"/>
      <c r="G17777" s="95"/>
      <c r="H17777" s="95"/>
    </row>
    <row r="17778" spans="5:8" x14ac:dyDescent="0.2">
      <c r="E17778" s="95"/>
      <c r="F17778" s="95"/>
      <c r="G17778" s="95"/>
      <c r="H17778" s="95"/>
    </row>
    <row r="17779" spans="5:8" x14ac:dyDescent="0.2">
      <c r="E17779" s="95"/>
      <c r="F17779" s="95"/>
      <c r="G17779" s="95"/>
      <c r="H17779" s="95"/>
    </row>
    <row r="17780" spans="5:8" x14ac:dyDescent="0.2">
      <c r="E17780" s="95"/>
      <c r="F17780" s="95"/>
      <c r="G17780" s="95"/>
      <c r="H17780" s="95"/>
    </row>
    <row r="17781" spans="5:8" x14ac:dyDescent="0.2">
      <c r="E17781" s="95"/>
      <c r="F17781" s="95"/>
      <c r="G17781" s="95"/>
      <c r="H17781" s="95"/>
    </row>
    <row r="17782" spans="5:8" x14ac:dyDescent="0.2">
      <c r="E17782" s="95"/>
      <c r="F17782" s="95"/>
      <c r="G17782" s="95"/>
      <c r="H17782" s="95"/>
    </row>
    <row r="17783" spans="5:8" x14ac:dyDescent="0.2">
      <c r="E17783" s="95"/>
      <c r="F17783" s="95"/>
      <c r="G17783" s="95"/>
      <c r="H17783" s="95"/>
    </row>
    <row r="17784" spans="5:8" x14ac:dyDescent="0.2">
      <c r="E17784" s="95"/>
      <c r="F17784" s="95"/>
      <c r="G17784" s="95"/>
      <c r="H17784" s="95"/>
    </row>
    <row r="17785" spans="5:8" x14ac:dyDescent="0.2">
      <c r="E17785" s="95"/>
      <c r="F17785" s="95"/>
      <c r="G17785" s="95"/>
      <c r="H17785" s="95"/>
    </row>
    <row r="17786" spans="5:8" x14ac:dyDescent="0.2">
      <c r="E17786" s="95"/>
      <c r="F17786" s="95"/>
      <c r="G17786" s="95"/>
      <c r="H17786" s="95"/>
    </row>
    <row r="17787" spans="5:8" x14ac:dyDescent="0.2">
      <c r="E17787" s="95"/>
      <c r="F17787" s="95"/>
      <c r="G17787" s="95"/>
      <c r="H17787" s="95"/>
    </row>
    <row r="17788" spans="5:8" x14ac:dyDescent="0.2">
      <c r="E17788" s="95"/>
      <c r="F17788" s="95"/>
      <c r="G17788" s="95"/>
      <c r="H17788" s="95"/>
    </row>
    <row r="17789" spans="5:8" x14ac:dyDescent="0.2">
      <c r="E17789" s="95"/>
      <c r="F17789" s="95"/>
      <c r="G17789" s="95"/>
      <c r="H17789" s="95"/>
    </row>
    <row r="17790" spans="5:8" x14ac:dyDescent="0.2">
      <c r="E17790" s="95"/>
      <c r="F17790" s="95"/>
      <c r="G17790" s="95"/>
      <c r="H17790" s="95"/>
    </row>
    <row r="17791" spans="5:8" x14ac:dyDescent="0.2">
      <c r="E17791" s="95"/>
      <c r="F17791" s="95"/>
      <c r="G17791" s="95"/>
      <c r="H17791" s="95"/>
    </row>
    <row r="17792" spans="5:8" x14ac:dyDescent="0.2">
      <c r="E17792" s="95"/>
      <c r="F17792" s="95"/>
      <c r="G17792" s="95"/>
      <c r="H17792" s="95"/>
    </row>
    <row r="17793" spans="5:8" x14ac:dyDescent="0.2">
      <c r="E17793" s="95"/>
      <c r="F17793" s="95"/>
      <c r="G17793" s="95"/>
      <c r="H17793" s="95"/>
    </row>
    <row r="17794" spans="5:8" x14ac:dyDescent="0.2">
      <c r="E17794" s="95"/>
      <c r="F17794" s="95"/>
      <c r="G17794" s="95"/>
      <c r="H17794" s="95"/>
    </row>
    <row r="17795" spans="5:8" x14ac:dyDescent="0.2">
      <c r="E17795" s="95"/>
      <c r="F17795" s="95"/>
      <c r="G17795" s="95"/>
      <c r="H17795" s="95"/>
    </row>
    <row r="17796" spans="5:8" x14ac:dyDescent="0.2">
      <c r="E17796" s="95"/>
      <c r="F17796" s="95"/>
      <c r="G17796" s="95"/>
      <c r="H17796" s="95"/>
    </row>
    <row r="17797" spans="5:8" x14ac:dyDescent="0.2">
      <c r="E17797" s="95"/>
      <c r="F17797" s="95"/>
      <c r="G17797" s="95"/>
      <c r="H17797" s="95"/>
    </row>
    <row r="17798" spans="5:8" x14ac:dyDescent="0.2">
      <c r="E17798" s="95"/>
      <c r="F17798" s="95"/>
      <c r="G17798" s="95"/>
      <c r="H17798" s="95"/>
    </row>
    <row r="17799" spans="5:8" x14ac:dyDescent="0.2">
      <c r="E17799" s="95"/>
      <c r="F17799" s="95"/>
      <c r="G17799" s="95"/>
      <c r="H17799" s="95"/>
    </row>
    <row r="17800" spans="5:8" x14ac:dyDescent="0.2">
      <c r="E17800" s="95"/>
      <c r="F17800" s="95"/>
      <c r="G17800" s="95"/>
      <c r="H17800" s="95"/>
    </row>
    <row r="17801" spans="5:8" x14ac:dyDescent="0.2">
      <c r="E17801" s="95"/>
      <c r="F17801" s="95"/>
      <c r="G17801" s="95"/>
      <c r="H17801" s="95"/>
    </row>
    <row r="17802" spans="5:8" x14ac:dyDescent="0.2">
      <c r="E17802" s="95"/>
      <c r="F17802" s="95"/>
      <c r="G17802" s="95"/>
      <c r="H17802" s="95"/>
    </row>
    <row r="17803" spans="5:8" x14ac:dyDescent="0.2">
      <c r="E17803" s="95"/>
      <c r="F17803" s="95"/>
      <c r="G17803" s="95"/>
      <c r="H17803" s="95"/>
    </row>
    <row r="17804" spans="5:8" x14ac:dyDescent="0.2">
      <c r="E17804" s="95"/>
      <c r="F17804" s="95"/>
      <c r="G17804" s="95"/>
      <c r="H17804" s="95"/>
    </row>
    <row r="17805" spans="5:8" x14ac:dyDescent="0.2">
      <c r="E17805" s="95"/>
      <c r="F17805" s="95"/>
      <c r="G17805" s="95"/>
      <c r="H17805" s="95"/>
    </row>
    <row r="17806" spans="5:8" x14ac:dyDescent="0.2">
      <c r="E17806" s="95"/>
      <c r="F17806" s="95"/>
      <c r="G17806" s="95"/>
      <c r="H17806" s="95"/>
    </row>
    <row r="17807" spans="5:8" x14ac:dyDescent="0.2">
      <c r="E17807" s="95"/>
      <c r="F17807" s="95"/>
      <c r="G17807" s="95"/>
      <c r="H17807" s="95"/>
    </row>
    <row r="17808" spans="5:8" x14ac:dyDescent="0.2">
      <c r="E17808" s="95"/>
      <c r="F17808" s="95"/>
      <c r="G17808" s="95"/>
      <c r="H17808" s="95"/>
    </row>
    <row r="17809" spans="5:8" x14ac:dyDescent="0.2">
      <c r="E17809" s="95"/>
      <c r="F17809" s="95"/>
      <c r="G17809" s="95"/>
      <c r="H17809" s="95"/>
    </row>
    <row r="17810" spans="5:8" x14ac:dyDescent="0.2">
      <c r="E17810" s="95"/>
      <c r="F17810" s="95"/>
      <c r="G17810" s="95"/>
      <c r="H17810" s="95"/>
    </row>
    <row r="17811" spans="5:8" x14ac:dyDescent="0.2">
      <c r="E17811" s="95"/>
      <c r="F17811" s="95"/>
      <c r="G17811" s="95"/>
      <c r="H17811" s="95"/>
    </row>
    <row r="17812" spans="5:8" x14ac:dyDescent="0.2">
      <c r="E17812" s="95"/>
      <c r="F17812" s="95"/>
      <c r="G17812" s="95"/>
      <c r="H17812" s="95"/>
    </row>
    <row r="17813" spans="5:8" x14ac:dyDescent="0.2">
      <c r="E17813" s="95"/>
      <c r="F17813" s="95"/>
      <c r="G17813" s="95"/>
      <c r="H17813" s="95"/>
    </row>
    <row r="17814" spans="5:8" x14ac:dyDescent="0.2">
      <c r="E17814" s="95"/>
      <c r="F17814" s="95"/>
      <c r="G17814" s="95"/>
      <c r="H17814" s="95"/>
    </row>
    <row r="17815" spans="5:8" x14ac:dyDescent="0.2">
      <c r="E17815" s="95"/>
      <c r="F17815" s="95"/>
      <c r="G17815" s="95"/>
      <c r="H17815" s="95"/>
    </row>
    <row r="17816" spans="5:8" x14ac:dyDescent="0.2">
      <c r="E17816" s="95"/>
      <c r="F17816" s="95"/>
      <c r="G17816" s="95"/>
      <c r="H17816" s="95"/>
    </row>
    <row r="17817" spans="5:8" x14ac:dyDescent="0.2">
      <c r="E17817" s="95"/>
      <c r="F17817" s="95"/>
      <c r="G17817" s="95"/>
      <c r="H17817" s="95"/>
    </row>
    <row r="17818" spans="5:8" x14ac:dyDescent="0.2">
      <c r="E17818" s="95"/>
      <c r="F17818" s="95"/>
      <c r="G17818" s="95"/>
      <c r="H17818" s="95"/>
    </row>
    <row r="17819" spans="5:8" x14ac:dyDescent="0.2">
      <c r="E17819" s="95"/>
      <c r="F17819" s="95"/>
      <c r="G17819" s="95"/>
      <c r="H17819" s="95"/>
    </row>
    <row r="17820" spans="5:8" x14ac:dyDescent="0.2">
      <c r="E17820" s="95"/>
      <c r="F17820" s="95"/>
      <c r="G17820" s="95"/>
      <c r="H17820" s="95"/>
    </row>
    <row r="17821" spans="5:8" x14ac:dyDescent="0.2">
      <c r="E17821" s="95"/>
      <c r="F17821" s="95"/>
      <c r="G17821" s="95"/>
      <c r="H17821" s="95"/>
    </row>
    <row r="17822" spans="5:8" x14ac:dyDescent="0.2">
      <c r="E17822" s="95"/>
      <c r="F17822" s="95"/>
      <c r="G17822" s="95"/>
      <c r="H17822" s="95"/>
    </row>
    <row r="17823" spans="5:8" x14ac:dyDescent="0.2">
      <c r="E17823" s="95"/>
      <c r="F17823" s="95"/>
      <c r="G17823" s="95"/>
      <c r="H17823" s="95"/>
    </row>
    <row r="17824" spans="5:8" x14ac:dyDescent="0.2">
      <c r="E17824" s="95"/>
      <c r="F17824" s="95"/>
      <c r="G17824" s="95"/>
      <c r="H17824" s="95"/>
    </row>
    <row r="17825" spans="5:8" x14ac:dyDescent="0.2">
      <c r="E17825" s="95"/>
      <c r="F17825" s="95"/>
      <c r="G17825" s="95"/>
      <c r="H17825" s="95"/>
    </row>
    <row r="17826" spans="5:8" x14ac:dyDescent="0.2">
      <c r="E17826" s="95"/>
      <c r="F17826" s="95"/>
      <c r="G17826" s="95"/>
      <c r="H17826" s="95"/>
    </row>
    <row r="17827" spans="5:8" x14ac:dyDescent="0.2">
      <c r="E17827" s="95"/>
      <c r="F17827" s="95"/>
      <c r="G17827" s="95"/>
      <c r="H17827" s="95"/>
    </row>
    <row r="17828" spans="5:8" x14ac:dyDescent="0.2">
      <c r="E17828" s="95"/>
      <c r="F17828" s="95"/>
      <c r="G17828" s="95"/>
      <c r="H17828" s="95"/>
    </row>
    <row r="17829" spans="5:8" x14ac:dyDescent="0.2">
      <c r="E17829" s="95"/>
      <c r="F17829" s="95"/>
      <c r="G17829" s="95"/>
      <c r="H17829" s="95"/>
    </row>
    <row r="17830" spans="5:8" x14ac:dyDescent="0.2">
      <c r="E17830" s="95"/>
      <c r="F17830" s="95"/>
      <c r="G17830" s="95"/>
      <c r="H17830" s="95"/>
    </row>
    <row r="17831" spans="5:8" x14ac:dyDescent="0.2">
      <c r="E17831" s="95"/>
      <c r="F17831" s="95"/>
      <c r="G17831" s="95"/>
      <c r="H17831" s="95"/>
    </row>
    <row r="17832" spans="5:8" x14ac:dyDescent="0.2">
      <c r="E17832" s="95"/>
      <c r="F17832" s="95"/>
      <c r="G17832" s="95"/>
      <c r="H17832" s="95"/>
    </row>
    <row r="17833" spans="5:8" x14ac:dyDescent="0.2">
      <c r="E17833" s="95"/>
      <c r="F17833" s="95"/>
      <c r="G17833" s="95"/>
      <c r="H17833" s="95"/>
    </row>
    <row r="17834" spans="5:8" x14ac:dyDescent="0.2">
      <c r="E17834" s="95"/>
      <c r="F17834" s="95"/>
      <c r="G17834" s="95"/>
      <c r="H17834" s="95"/>
    </row>
    <row r="17835" spans="5:8" x14ac:dyDescent="0.2">
      <c r="E17835" s="95"/>
      <c r="F17835" s="95"/>
      <c r="G17835" s="95"/>
      <c r="H17835" s="95"/>
    </row>
    <row r="17836" spans="5:8" x14ac:dyDescent="0.2">
      <c r="E17836" s="95"/>
      <c r="F17836" s="95"/>
      <c r="G17836" s="95"/>
      <c r="H17836" s="95"/>
    </row>
    <row r="17837" spans="5:8" x14ac:dyDescent="0.2">
      <c r="E17837" s="95"/>
      <c r="F17837" s="95"/>
      <c r="G17837" s="95"/>
      <c r="H17837" s="95"/>
    </row>
    <row r="17838" spans="5:8" x14ac:dyDescent="0.2">
      <c r="E17838" s="95"/>
      <c r="F17838" s="95"/>
      <c r="G17838" s="95"/>
      <c r="H17838" s="95"/>
    </row>
    <row r="17839" spans="5:8" x14ac:dyDescent="0.2">
      <c r="E17839" s="95"/>
      <c r="F17839" s="95"/>
      <c r="G17839" s="95"/>
      <c r="H17839" s="95"/>
    </row>
    <row r="17840" spans="5:8" x14ac:dyDescent="0.2">
      <c r="E17840" s="95"/>
      <c r="F17840" s="95"/>
      <c r="G17840" s="95"/>
      <c r="H17840" s="95"/>
    </row>
    <row r="17841" spans="5:8" x14ac:dyDescent="0.2">
      <c r="E17841" s="95"/>
      <c r="F17841" s="95"/>
      <c r="G17841" s="95"/>
      <c r="H17841" s="95"/>
    </row>
    <row r="17842" spans="5:8" x14ac:dyDescent="0.2">
      <c r="E17842" s="95"/>
      <c r="F17842" s="95"/>
      <c r="G17842" s="95"/>
      <c r="H17842" s="95"/>
    </row>
    <row r="17843" spans="5:8" x14ac:dyDescent="0.2">
      <c r="E17843" s="95"/>
      <c r="F17843" s="95"/>
      <c r="G17843" s="95"/>
      <c r="H17843" s="95"/>
    </row>
    <row r="17844" spans="5:8" x14ac:dyDescent="0.2">
      <c r="E17844" s="95"/>
      <c r="F17844" s="95"/>
      <c r="G17844" s="95"/>
      <c r="H17844" s="95"/>
    </row>
    <row r="17845" spans="5:8" x14ac:dyDescent="0.2">
      <c r="E17845" s="95"/>
      <c r="F17845" s="95"/>
      <c r="G17845" s="95"/>
      <c r="H17845" s="95"/>
    </row>
    <row r="17846" spans="5:8" x14ac:dyDescent="0.2">
      <c r="E17846" s="95"/>
      <c r="F17846" s="95"/>
      <c r="G17846" s="95"/>
      <c r="H17846" s="95"/>
    </row>
    <row r="17847" spans="5:8" x14ac:dyDescent="0.2">
      <c r="E17847" s="95"/>
      <c r="F17847" s="95"/>
      <c r="G17847" s="95"/>
      <c r="H17847" s="95"/>
    </row>
    <row r="17848" spans="5:8" x14ac:dyDescent="0.2">
      <c r="E17848" s="95"/>
      <c r="F17848" s="95"/>
      <c r="G17848" s="95"/>
      <c r="H17848" s="95"/>
    </row>
    <row r="17849" spans="5:8" x14ac:dyDescent="0.2">
      <c r="E17849" s="95"/>
      <c r="F17849" s="95"/>
      <c r="G17849" s="95"/>
      <c r="H17849" s="95"/>
    </row>
    <row r="17850" spans="5:8" x14ac:dyDescent="0.2">
      <c r="E17850" s="95"/>
      <c r="F17850" s="95"/>
      <c r="G17850" s="95"/>
      <c r="H17850" s="95"/>
    </row>
    <row r="17851" spans="5:8" x14ac:dyDescent="0.2">
      <c r="E17851" s="95"/>
      <c r="F17851" s="95"/>
      <c r="G17851" s="95"/>
      <c r="H17851" s="95"/>
    </row>
    <row r="17852" spans="5:8" x14ac:dyDescent="0.2">
      <c r="E17852" s="95"/>
      <c r="F17852" s="95"/>
      <c r="G17852" s="95"/>
      <c r="H17852" s="95"/>
    </row>
    <row r="17853" spans="5:8" x14ac:dyDescent="0.2">
      <c r="E17853" s="95"/>
      <c r="F17853" s="95"/>
      <c r="G17853" s="95"/>
      <c r="H17853" s="95"/>
    </row>
    <row r="17854" spans="5:8" x14ac:dyDescent="0.2">
      <c r="E17854" s="95"/>
      <c r="F17854" s="95"/>
      <c r="G17854" s="95"/>
      <c r="H17854" s="95"/>
    </row>
    <row r="17855" spans="5:8" x14ac:dyDescent="0.2">
      <c r="E17855" s="95"/>
      <c r="F17855" s="95"/>
      <c r="G17855" s="95"/>
      <c r="H17855" s="95"/>
    </row>
    <row r="17856" spans="5:8" x14ac:dyDescent="0.2">
      <c r="E17856" s="95"/>
      <c r="F17856" s="95"/>
      <c r="G17856" s="95"/>
      <c r="H17856" s="95"/>
    </row>
    <row r="17857" spans="5:8" x14ac:dyDescent="0.2">
      <c r="E17857" s="95"/>
      <c r="F17857" s="95"/>
      <c r="G17857" s="95"/>
      <c r="H17857" s="95"/>
    </row>
    <row r="17858" spans="5:8" x14ac:dyDescent="0.2">
      <c r="E17858" s="95"/>
      <c r="F17858" s="95"/>
      <c r="G17858" s="95"/>
      <c r="H17858" s="95"/>
    </row>
    <row r="17859" spans="5:8" x14ac:dyDescent="0.2">
      <c r="E17859" s="95"/>
      <c r="F17859" s="95"/>
      <c r="G17859" s="95"/>
      <c r="H17859" s="95"/>
    </row>
    <row r="17860" spans="5:8" x14ac:dyDescent="0.2">
      <c r="E17860" s="95"/>
      <c r="F17860" s="95"/>
      <c r="G17860" s="95"/>
      <c r="H17860" s="95"/>
    </row>
    <row r="17861" spans="5:8" x14ac:dyDescent="0.2">
      <c r="E17861" s="95"/>
      <c r="F17861" s="95"/>
      <c r="G17861" s="95"/>
      <c r="H17861" s="95"/>
    </row>
    <row r="17862" spans="5:8" x14ac:dyDescent="0.2">
      <c r="E17862" s="95"/>
      <c r="F17862" s="95"/>
      <c r="G17862" s="95"/>
      <c r="H17862" s="95"/>
    </row>
    <row r="17863" spans="5:8" x14ac:dyDescent="0.2">
      <c r="E17863" s="95"/>
      <c r="F17863" s="95"/>
      <c r="G17863" s="95"/>
      <c r="H17863" s="95"/>
    </row>
    <row r="17864" spans="5:8" x14ac:dyDescent="0.2">
      <c r="E17864" s="95"/>
      <c r="F17864" s="95"/>
      <c r="G17864" s="95"/>
      <c r="H17864" s="95"/>
    </row>
    <row r="17865" spans="5:8" x14ac:dyDescent="0.2">
      <c r="E17865" s="95"/>
      <c r="F17865" s="95"/>
      <c r="G17865" s="95"/>
      <c r="H17865" s="95"/>
    </row>
    <row r="17866" spans="5:8" x14ac:dyDescent="0.2">
      <c r="E17866" s="95"/>
      <c r="F17866" s="95"/>
      <c r="G17866" s="95"/>
      <c r="H17866" s="95"/>
    </row>
    <row r="17867" spans="5:8" x14ac:dyDescent="0.2">
      <c r="E17867" s="95"/>
      <c r="F17867" s="95"/>
      <c r="G17867" s="95"/>
      <c r="H17867" s="95"/>
    </row>
    <row r="17868" spans="5:8" x14ac:dyDescent="0.2">
      <c r="E17868" s="95"/>
      <c r="F17868" s="95"/>
      <c r="G17868" s="95"/>
      <c r="H17868" s="95"/>
    </row>
    <row r="17869" spans="5:8" x14ac:dyDescent="0.2">
      <c r="E17869" s="95"/>
      <c r="F17869" s="95"/>
      <c r="G17869" s="95"/>
      <c r="H17869" s="95"/>
    </row>
    <row r="17870" spans="5:8" x14ac:dyDescent="0.2">
      <c r="E17870" s="95"/>
      <c r="F17870" s="95"/>
      <c r="G17870" s="95"/>
      <c r="H17870" s="95"/>
    </row>
    <row r="17871" spans="5:8" x14ac:dyDescent="0.2">
      <c r="E17871" s="95"/>
      <c r="F17871" s="95"/>
      <c r="G17871" s="95"/>
      <c r="H17871" s="95"/>
    </row>
    <row r="17872" spans="5:8" x14ac:dyDescent="0.2">
      <c r="E17872" s="95"/>
      <c r="F17872" s="95"/>
      <c r="G17872" s="95"/>
      <c r="H17872" s="95"/>
    </row>
    <row r="17873" spans="5:8" x14ac:dyDescent="0.2">
      <c r="E17873" s="95"/>
      <c r="F17873" s="95"/>
      <c r="G17873" s="95"/>
      <c r="H17873" s="95"/>
    </row>
    <row r="17874" spans="5:8" x14ac:dyDescent="0.2">
      <c r="E17874" s="95"/>
      <c r="F17874" s="95"/>
      <c r="G17874" s="95"/>
      <c r="H17874" s="95"/>
    </row>
    <row r="17875" spans="5:8" x14ac:dyDescent="0.2">
      <c r="E17875" s="95"/>
      <c r="F17875" s="95"/>
      <c r="G17875" s="95"/>
      <c r="H17875" s="95"/>
    </row>
    <row r="17876" spans="5:8" x14ac:dyDescent="0.2">
      <c r="E17876" s="95"/>
      <c r="F17876" s="95"/>
      <c r="G17876" s="95"/>
      <c r="H17876" s="95"/>
    </row>
    <row r="17877" spans="5:8" x14ac:dyDescent="0.2">
      <c r="E17877" s="95"/>
      <c r="F17877" s="95"/>
      <c r="G17877" s="95"/>
      <c r="H17877" s="95"/>
    </row>
    <row r="17878" spans="5:8" x14ac:dyDescent="0.2">
      <c r="E17878" s="95"/>
      <c r="F17878" s="95"/>
      <c r="G17878" s="95"/>
      <c r="H17878" s="95"/>
    </row>
    <row r="17879" spans="5:8" x14ac:dyDescent="0.2">
      <c r="E17879" s="95"/>
      <c r="F17879" s="95"/>
      <c r="G17879" s="95"/>
      <c r="H17879" s="95"/>
    </row>
    <row r="17880" spans="5:8" x14ac:dyDescent="0.2">
      <c r="E17880" s="95"/>
      <c r="F17880" s="95"/>
      <c r="G17880" s="95"/>
      <c r="H17880" s="95"/>
    </row>
    <row r="17881" spans="5:8" x14ac:dyDescent="0.2">
      <c r="E17881" s="95"/>
      <c r="F17881" s="95"/>
      <c r="G17881" s="95"/>
      <c r="H17881" s="95"/>
    </row>
    <row r="17882" spans="5:8" x14ac:dyDescent="0.2">
      <c r="E17882" s="95"/>
      <c r="F17882" s="95"/>
      <c r="G17882" s="95"/>
      <c r="H17882" s="95"/>
    </row>
    <row r="17883" spans="5:8" x14ac:dyDescent="0.2">
      <c r="E17883" s="95"/>
      <c r="F17883" s="95"/>
      <c r="G17883" s="95"/>
      <c r="H17883" s="95"/>
    </row>
    <row r="17884" spans="5:8" x14ac:dyDescent="0.2">
      <c r="E17884" s="95"/>
      <c r="F17884" s="95"/>
      <c r="G17884" s="95"/>
      <c r="H17884" s="95"/>
    </row>
    <row r="17885" spans="5:8" x14ac:dyDescent="0.2">
      <c r="E17885" s="95"/>
      <c r="F17885" s="95"/>
      <c r="G17885" s="95"/>
      <c r="H17885" s="95"/>
    </row>
    <row r="17886" spans="5:8" x14ac:dyDescent="0.2">
      <c r="E17886" s="95"/>
      <c r="F17886" s="95"/>
      <c r="G17886" s="95"/>
      <c r="H17886" s="95"/>
    </row>
    <row r="17887" spans="5:8" x14ac:dyDescent="0.2">
      <c r="E17887" s="95"/>
      <c r="F17887" s="95"/>
      <c r="G17887" s="95"/>
      <c r="H17887" s="95"/>
    </row>
    <row r="17888" spans="5:8" x14ac:dyDescent="0.2">
      <c r="E17888" s="95"/>
      <c r="F17888" s="95"/>
      <c r="G17888" s="95"/>
      <c r="H17888" s="95"/>
    </row>
    <row r="17889" spans="5:8" x14ac:dyDescent="0.2">
      <c r="E17889" s="95"/>
      <c r="F17889" s="95"/>
      <c r="G17889" s="95"/>
      <c r="H17889" s="95"/>
    </row>
    <row r="17890" spans="5:8" x14ac:dyDescent="0.2">
      <c r="E17890" s="95"/>
      <c r="F17890" s="95"/>
      <c r="G17890" s="95"/>
      <c r="H17890" s="95"/>
    </row>
    <row r="17891" spans="5:8" x14ac:dyDescent="0.2">
      <c r="E17891" s="95"/>
      <c r="F17891" s="95"/>
      <c r="G17891" s="95"/>
      <c r="H17891" s="95"/>
    </row>
    <row r="17892" spans="5:8" x14ac:dyDescent="0.2">
      <c r="E17892" s="95"/>
      <c r="F17892" s="95"/>
      <c r="G17892" s="95"/>
      <c r="H17892" s="95"/>
    </row>
    <row r="17893" spans="5:8" x14ac:dyDescent="0.2">
      <c r="E17893" s="95"/>
      <c r="F17893" s="95"/>
      <c r="G17893" s="95"/>
      <c r="H17893" s="95"/>
    </row>
    <row r="17894" spans="5:8" x14ac:dyDescent="0.2">
      <c r="E17894" s="95"/>
      <c r="F17894" s="95"/>
      <c r="G17894" s="95"/>
      <c r="H17894" s="95"/>
    </row>
    <row r="17895" spans="5:8" x14ac:dyDescent="0.2">
      <c r="E17895" s="95"/>
      <c r="F17895" s="95"/>
      <c r="G17895" s="95"/>
      <c r="H17895" s="95"/>
    </row>
    <row r="17896" spans="5:8" x14ac:dyDescent="0.2">
      <c r="E17896" s="95"/>
      <c r="F17896" s="95"/>
      <c r="G17896" s="95"/>
      <c r="H17896" s="95"/>
    </row>
    <row r="17897" spans="5:8" x14ac:dyDescent="0.2">
      <c r="E17897" s="95"/>
      <c r="F17897" s="95"/>
      <c r="G17897" s="95"/>
      <c r="H17897" s="95"/>
    </row>
    <row r="17898" spans="5:8" x14ac:dyDescent="0.2">
      <c r="E17898" s="95"/>
      <c r="F17898" s="95"/>
      <c r="G17898" s="95"/>
      <c r="H17898" s="95"/>
    </row>
    <row r="17899" spans="5:8" x14ac:dyDescent="0.2">
      <c r="E17899" s="95"/>
      <c r="F17899" s="95"/>
      <c r="G17899" s="95"/>
      <c r="H17899" s="95"/>
    </row>
    <row r="17900" spans="5:8" x14ac:dyDescent="0.2">
      <c r="E17900" s="95"/>
      <c r="F17900" s="95"/>
      <c r="G17900" s="95"/>
      <c r="H17900" s="95"/>
    </row>
    <row r="17901" spans="5:8" x14ac:dyDescent="0.2">
      <c r="E17901" s="95"/>
      <c r="F17901" s="95"/>
      <c r="G17901" s="95"/>
      <c r="H17901" s="95"/>
    </row>
    <row r="17902" spans="5:8" x14ac:dyDescent="0.2">
      <c r="E17902" s="95"/>
      <c r="F17902" s="95"/>
      <c r="G17902" s="95"/>
      <c r="H17902" s="95"/>
    </row>
    <row r="17903" spans="5:8" x14ac:dyDescent="0.2">
      <c r="E17903" s="95"/>
      <c r="F17903" s="95"/>
      <c r="G17903" s="95"/>
      <c r="H17903" s="95"/>
    </row>
    <row r="17904" spans="5:8" x14ac:dyDescent="0.2">
      <c r="E17904" s="95"/>
      <c r="F17904" s="95"/>
      <c r="G17904" s="95"/>
      <c r="H17904" s="95"/>
    </row>
    <row r="17905" spans="5:8" x14ac:dyDescent="0.2">
      <c r="E17905" s="95"/>
      <c r="F17905" s="95"/>
      <c r="G17905" s="95"/>
      <c r="H17905" s="95"/>
    </row>
    <row r="17906" spans="5:8" x14ac:dyDescent="0.2">
      <c r="E17906" s="95"/>
      <c r="F17906" s="95"/>
      <c r="G17906" s="95"/>
      <c r="H17906" s="95"/>
    </row>
    <row r="17907" spans="5:8" x14ac:dyDescent="0.2">
      <c r="E17907" s="95"/>
      <c r="F17907" s="95"/>
      <c r="G17907" s="95"/>
      <c r="H17907" s="95"/>
    </row>
    <row r="17908" spans="5:8" x14ac:dyDescent="0.2">
      <c r="E17908" s="95"/>
      <c r="F17908" s="95"/>
      <c r="G17908" s="95"/>
      <c r="H17908" s="95"/>
    </row>
    <row r="17909" spans="5:8" x14ac:dyDescent="0.2">
      <c r="E17909" s="95"/>
      <c r="F17909" s="95"/>
      <c r="G17909" s="95"/>
      <c r="H17909" s="95"/>
    </row>
    <row r="17910" spans="5:8" x14ac:dyDescent="0.2">
      <c r="E17910" s="95"/>
      <c r="F17910" s="95"/>
      <c r="G17910" s="95"/>
      <c r="H17910" s="95"/>
    </row>
    <row r="17911" spans="5:8" x14ac:dyDescent="0.2">
      <c r="E17911" s="95"/>
      <c r="F17911" s="95"/>
      <c r="G17911" s="95"/>
      <c r="H17911" s="95"/>
    </row>
    <row r="17912" spans="5:8" x14ac:dyDescent="0.2">
      <c r="E17912" s="95"/>
      <c r="F17912" s="95"/>
      <c r="G17912" s="95"/>
      <c r="H17912" s="95"/>
    </row>
    <row r="17913" spans="5:8" x14ac:dyDescent="0.2">
      <c r="E17913" s="95"/>
      <c r="F17913" s="95"/>
      <c r="G17913" s="95"/>
      <c r="H17913" s="95"/>
    </row>
    <row r="17914" spans="5:8" x14ac:dyDescent="0.2">
      <c r="E17914" s="95"/>
      <c r="F17914" s="95"/>
      <c r="G17914" s="95"/>
      <c r="H17914" s="95"/>
    </row>
    <row r="17915" spans="5:8" x14ac:dyDescent="0.2">
      <c r="E17915" s="95"/>
      <c r="F17915" s="95"/>
      <c r="G17915" s="95"/>
      <c r="H17915" s="95"/>
    </row>
    <row r="17916" spans="5:8" x14ac:dyDescent="0.2">
      <c r="E17916" s="95"/>
      <c r="F17916" s="95"/>
      <c r="G17916" s="95"/>
      <c r="H17916" s="95"/>
    </row>
    <row r="17917" spans="5:8" x14ac:dyDescent="0.2">
      <c r="E17917" s="95"/>
      <c r="F17917" s="95"/>
      <c r="G17917" s="95"/>
      <c r="H17917" s="95"/>
    </row>
    <row r="17918" spans="5:8" x14ac:dyDescent="0.2">
      <c r="E17918" s="95"/>
      <c r="F17918" s="95"/>
      <c r="G17918" s="95"/>
      <c r="H17918" s="95"/>
    </row>
    <row r="17919" spans="5:8" x14ac:dyDescent="0.2">
      <c r="E17919" s="95"/>
      <c r="F17919" s="95"/>
      <c r="G17919" s="95"/>
      <c r="H17919" s="95"/>
    </row>
    <row r="17920" spans="5:8" x14ac:dyDescent="0.2">
      <c r="E17920" s="95"/>
      <c r="F17920" s="95"/>
      <c r="G17920" s="95"/>
      <c r="H17920" s="95"/>
    </row>
    <row r="17921" spans="5:8" x14ac:dyDescent="0.2">
      <c r="E17921" s="95"/>
      <c r="F17921" s="95"/>
      <c r="G17921" s="95"/>
      <c r="H17921" s="95"/>
    </row>
    <row r="17922" spans="5:8" x14ac:dyDescent="0.2">
      <c r="E17922" s="95"/>
      <c r="F17922" s="95"/>
      <c r="G17922" s="95"/>
      <c r="H17922" s="95"/>
    </row>
    <row r="17923" spans="5:8" x14ac:dyDescent="0.2">
      <c r="E17923" s="95"/>
      <c r="F17923" s="95"/>
      <c r="G17923" s="95"/>
      <c r="H17923" s="95"/>
    </row>
    <row r="17924" spans="5:8" x14ac:dyDescent="0.2">
      <c r="E17924" s="95"/>
      <c r="F17924" s="95"/>
      <c r="G17924" s="95"/>
      <c r="H17924" s="95"/>
    </row>
    <row r="17925" spans="5:8" x14ac:dyDescent="0.2">
      <c r="E17925" s="95"/>
      <c r="F17925" s="95"/>
      <c r="G17925" s="95"/>
      <c r="H17925" s="95"/>
    </row>
    <row r="17926" spans="5:8" x14ac:dyDescent="0.2">
      <c r="E17926" s="95"/>
      <c r="F17926" s="95"/>
      <c r="G17926" s="95"/>
      <c r="H17926" s="95"/>
    </row>
    <row r="17927" spans="5:8" x14ac:dyDescent="0.2">
      <c r="E17927" s="95"/>
      <c r="F17927" s="95"/>
      <c r="G17927" s="95"/>
      <c r="H17927" s="95"/>
    </row>
    <row r="17928" spans="5:8" x14ac:dyDescent="0.2">
      <c r="E17928" s="95"/>
      <c r="F17928" s="95"/>
      <c r="G17928" s="95"/>
      <c r="H17928" s="95"/>
    </row>
    <row r="17929" spans="5:8" x14ac:dyDescent="0.2">
      <c r="E17929" s="95"/>
      <c r="F17929" s="95"/>
      <c r="G17929" s="95"/>
      <c r="H17929" s="95"/>
    </row>
    <row r="17930" spans="5:8" x14ac:dyDescent="0.2">
      <c r="E17930" s="95"/>
      <c r="F17930" s="95"/>
      <c r="G17930" s="95"/>
      <c r="H17930" s="95"/>
    </row>
    <row r="17931" spans="5:8" x14ac:dyDescent="0.2">
      <c r="E17931" s="95"/>
      <c r="F17931" s="95"/>
      <c r="G17931" s="95"/>
      <c r="H17931" s="95"/>
    </row>
    <row r="17932" spans="5:8" x14ac:dyDescent="0.2">
      <c r="E17932" s="95"/>
      <c r="F17932" s="95"/>
      <c r="G17932" s="95"/>
      <c r="H17932" s="95"/>
    </row>
    <row r="17933" spans="5:8" x14ac:dyDescent="0.2">
      <c r="E17933" s="95"/>
      <c r="F17933" s="95"/>
      <c r="G17933" s="95"/>
      <c r="H17933" s="95"/>
    </row>
    <row r="17934" spans="5:8" x14ac:dyDescent="0.2">
      <c r="E17934" s="95"/>
      <c r="F17934" s="95"/>
      <c r="G17934" s="95"/>
      <c r="H17934" s="95"/>
    </row>
    <row r="17935" spans="5:8" x14ac:dyDescent="0.2">
      <c r="E17935" s="95"/>
      <c r="F17935" s="95"/>
      <c r="G17935" s="95"/>
      <c r="H17935" s="95"/>
    </row>
    <row r="17936" spans="5:8" x14ac:dyDescent="0.2">
      <c r="E17936" s="95"/>
      <c r="F17936" s="95"/>
      <c r="G17936" s="95"/>
      <c r="H17936" s="95"/>
    </row>
    <row r="17937" spans="5:8" x14ac:dyDescent="0.2">
      <c r="E17937" s="95"/>
      <c r="F17937" s="95"/>
      <c r="G17937" s="95"/>
      <c r="H17937" s="95"/>
    </row>
    <row r="17938" spans="5:8" x14ac:dyDescent="0.2">
      <c r="E17938" s="95"/>
      <c r="F17938" s="95"/>
      <c r="G17938" s="95"/>
      <c r="H17938" s="95"/>
    </row>
    <row r="17939" spans="5:8" x14ac:dyDescent="0.2">
      <c r="E17939" s="95"/>
      <c r="F17939" s="95"/>
      <c r="G17939" s="95"/>
      <c r="H17939" s="95"/>
    </row>
    <row r="17940" spans="5:8" x14ac:dyDescent="0.2">
      <c r="E17940" s="95"/>
      <c r="F17940" s="95"/>
      <c r="G17940" s="95"/>
      <c r="H17940" s="95"/>
    </row>
    <row r="17941" spans="5:8" x14ac:dyDescent="0.2">
      <c r="E17941" s="95"/>
      <c r="F17941" s="95"/>
      <c r="G17941" s="95"/>
      <c r="H17941" s="95"/>
    </row>
    <row r="17942" spans="5:8" x14ac:dyDescent="0.2">
      <c r="E17942" s="95"/>
      <c r="F17942" s="95"/>
      <c r="G17942" s="95"/>
      <c r="H17942" s="95"/>
    </row>
    <row r="17943" spans="5:8" x14ac:dyDescent="0.2">
      <c r="E17943" s="95"/>
      <c r="F17943" s="95"/>
      <c r="G17943" s="95"/>
      <c r="H17943" s="95"/>
    </row>
    <row r="17944" spans="5:8" x14ac:dyDescent="0.2">
      <c r="E17944" s="95"/>
      <c r="F17944" s="95"/>
      <c r="G17944" s="95"/>
      <c r="H17944" s="95"/>
    </row>
    <row r="17945" spans="5:8" x14ac:dyDescent="0.2">
      <c r="E17945" s="95"/>
      <c r="F17945" s="95"/>
      <c r="G17945" s="95"/>
      <c r="H17945" s="95"/>
    </row>
    <row r="17946" spans="5:8" x14ac:dyDescent="0.2">
      <c r="E17946" s="95"/>
      <c r="F17946" s="95"/>
      <c r="G17946" s="95"/>
      <c r="H17946" s="95"/>
    </row>
    <row r="17947" spans="5:8" x14ac:dyDescent="0.2">
      <c r="E17947" s="95"/>
      <c r="F17947" s="95"/>
      <c r="G17947" s="95"/>
      <c r="H17947" s="95"/>
    </row>
    <row r="17948" spans="5:8" x14ac:dyDescent="0.2">
      <c r="E17948" s="95"/>
      <c r="F17948" s="95"/>
      <c r="G17948" s="95"/>
      <c r="H17948" s="95"/>
    </row>
    <row r="17949" spans="5:8" x14ac:dyDescent="0.2">
      <c r="E17949" s="95"/>
      <c r="F17949" s="95"/>
      <c r="G17949" s="95"/>
      <c r="H17949" s="95"/>
    </row>
    <row r="17950" spans="5:8" x14ac:dyDescent="0.2">
      <c r="E17950" s="95"/>
      <c r="F17950" s="95"/>
      <c r="G17950" s="95"/>
      <c r="H17950" s="95"/>
    </row>
    <row r="17951" spans="5:8" x14ac:dyDescent="0.2">
      <c r="E17951" s="95"/>
      <c r="F17951" s="95"/>
      <c r="G17951" s="95"/>
      <c r="H17951" s="95"/>
    </row>
    <row r="17952" spans="5:8" x14ac:dyDescent="0.2">
      <c r="E17952" s="95"/>
      <c r="F17952" s="95"/>
      <c r="G17952" s="95"/>
      <c r="H17952" s="95"/>
    </row>
    <row r="17953" spans="5:8" x14ac:dyDescent="0.2">
      <c r="E17953" s="95"/>
      <c r="F17953" s="95"/>
      <c r="G17953" s="95"/>
      <c r="H17953" s="95"/>
    </row>
    <row r="17954" spans="5:8" x14ac:dyDescent="0.2">
      <c r="E17954" s="95"/>
      <c r="F17954" s="95"/>
      <c r="G17954" s="95"/>
      <c r="H17954" s="95"/>
    </row>
    <row r="17955" spans="5:8" x14ac:dyDescent="0.2">
      <c r="E17955" s="95"/>
      <c r="F17955" s="95"/>
      <c r="G17955" s="95"/>
      <c r="H17955" s="95"/>
    </row>
    <row r="17956" spans="5:8" x14ac:dyDescent="0.2">
      <c r="E17956" s="95"/>
      <c r="F17956" s="95"/>
      <c r="G17956" s="95"/>
      <c r="H17956" s="95"/>
    </row>
    <row r="17957" spans="5:8" x14ac:dyDescent="0.2">
      <c r="E17957" s="95"/>
      <c r="F17957" s="95"/>
      <c r="G17957" s="95"/>
      <c r="H17957" s="95"/>
    </row>
    <row r="17958" spans="5:8" x14ac:dyDescent="0.2">
      <c r="E17958" s="95"/>
      <c r="F17958" s="95"/>
      <c r="G17958" s="95"/>
      <c r="H17958" s="95"/>
    </row>
    <row r="17959" spans="5:8" x14ac:dyDescent="0.2">
      <c r="E17959" s="95"/>
      <c r="F17959" s="95"/>
      <c r="G17959" s="95"/>
      <c r="H17959" s="95"/>
    </row>
    <row r="17960" spans="5:8" x14ac:dyDescent="0.2">
      <c r="E17960" s="95"/>
      <c r="F17960" s="95"/>
      <c r="G17960" s="95"/>
      <c r="H17960" s="95"/>
    </row>
    <row r="17961" spans="5:8" x14ac:dyDescent="0.2">
      <c r="E17961" s="95"/>
      <c r="F17961" s="95"/>
      <c r="G17961" s="95"/>
      <c r="H17961" s="95"/>
    </row>
    <row r="17962" spans="5:8" x14ac:dyDescent="0.2">
      <c r="E17962" s="95"/>
      <c r="F17962" s="95"/>
      <c r="G17962" s="95"/>
      <c r="H17962" s="95"/>
    </row>
    <row r="17963" spans="5:8" x14ac:dyDescent="0.2">
      <c r="E17963" s="95"/>
      <c r="F17963" s="95"/>
      <c r="G17963" s="95"/>
      <c r="H17963" s="95"/>
    </row>
    <row r="17964" spans="5:8" x14ac:dyDescent="0.2">
      <c r="E17964" s="95"/>
      <c r="F17964" s="95"/>
      <c r="G17964" s="95"/>
      <c r="H17964" s="95"/>
    </row>
    <row r="17965" spans="5:8" x14ac:dyDescent="0.2">
      <c r="E17965" s="95"/>
      <c r="F17965" s="95"/>
      <c r="G17965" s="95"/>
      <c r="H17965" s="95"/>
    </row>
    <row r="17966" spans="5:8" x14ac:dyDescent="0.2">
      <c r="E17966" s="95"/>
      <c r="F17966" s="95"/>
      <c r="G17966" s="95"/>
      <c r="H17966" s="95"/>
    </row>
    <row r="17967" spans="5:8" x14ac:dyDescent="0.2">
      <c r="E17967" s="95"/>
      <c r="F17967" s="95"/>
      <c r="G17967" s="95"/>
      <c r="H17967" s="95"/>
    </row>
    <row r="17968" spans="5:8" x14ac:dyDescent="0.2">
      <c r="E17968" s="95"/>
      <c r="F17968" s="95"/>
      <c r="G17968" s="95"/>
      <c r="H17968" s="95"/>
    </row>
    <row r="17969" spans="5:8" x14ac:dyDescent="0.2">
      <c r="E17969" s="95"/>
      <c r="F17969" s="95"/>
      <c r="G17969" s="95"/>
      <c r="H17969" s="95"/>
    </row>
    <row r="17970" spans="5:8" x14ac:dyDescent="0.2">
      <c r="E17970" s="95"/>
      <c r="F17970" s="95"/>
      <c r="G17970" s="95"/>
      <c r="H17970" s="95"/>
    </row>
    <row r="17971" spans="5:8" x14ac:dyDescent="0.2">
      <c r="E17971" s="95"/>
      <c r="F17971" s="95"/>
      <c r="G17971" s="95"/>
      <c r="H17971" s="95"/>
    </row>
    <row r="17972" spans="5:8" x14ac:dyDescent="0.2">
      <c r="E17972" s="95"/>
      <c r="F17972" s="95"/>
      <c r="G17972" s="95"/>
      <c r="H17972" s="95"/>
    </row>
    <row r="17973" spans="5:8" x14ac:dyDescent="0.2">
      <c r="E17973" s="95"/>
      <c r="F17973" s="95"/>
      <c r="G17973" s="95"/>
      <c r="H17973" s="95"/>
    </row>
    <row r="17974" spans="5:8" x14ac:dyDescent="0.2">
      <c r="E17974" s="95"/>
      <c r="F17974" s="95"/>
      <c r="G17974" s="95"/>
      <c r="H17974" s="95"/>
    </row>
    <row r="17975" spans="5:8" x14ac:dyDescent="0.2">
      <c r="E17975" s="95"/>
      <c r="F17975" s="95"/>
      <c r="G17975" s="95"/>
      <c r="H17975" s="95"/>
    </row>
    <row r="17976" spans="5:8" x14ac:dyDescent="0.2">
      <c r="E17976" s="95"/>
      <c r="F17976" s="95"/>
      <c r="G17976" s="95"/>
      <c r="H17976" s="95"/>
    </row>
    <row r="17977" spans="5:8" x14ac:dyDescent="0.2">
      <c r="E17977" s="95"/>
      <c r="F17977" s="95"/>
      <c r="G17977" s="95"/>
      <c r="H17977" s="95"/>
    </row>
    <row r="17978" spans="5:8" x14ac:dyDescent="0.2">
      <c r="E17978" s="95"/>
      <c r="F17978" s="95"/>
      <c r="G17978" s="95"/>
      <c r="H17978" s="95"/>
    </row>
    <row r="17979" spans="5:8" x14ac:dyDescent="0.2">
      <c r="E17979" s="95"/>
      <c r="F17979" s="95"/>
      <c r="G17979" s="95"/>
      <c r="H17979" s="95"/>
    </row>
    <row r="17980" spans="5:8" x14ac:dyDescent="0.2">
      <c r="E17980" s="95"/>
      <c r="F17980" s="95"/>
      <c r="G17980" s="95"/>
      <c r="H17980" s="95"/>
    </row>
    <row r="17981" spans="5:8" x14ac:dyDescent="0.2">
      <c r="E17981" s="95"/>
      <c r="F17981" s="95"/>
      <c r="G17981" s="95"/>
      <c r="H17981" s="95"/>
    </row>
    <row r="17982" spans="5:8" x14ac:dyDescent="0.2">
      <c r="E17982" s="95"/>
      <c r="F17982" s="95"/>
      <c r="G17982" s="95"/>
      <c r="H17982" s="95"/>
    </row>
    <row r="17983" spans="5:8" x14ac:dyDescent="0.2">
      <c r="E17983" s="95"/>
      <c r="F17983" s="95"/>
      <c r="G17983" s="95"/>
      <c r="H17983" s="95"/>
    </row>
    <row r="17984" spans="5:8" x14ac:dyDescent="0.2">
      <c r="E17984" s="95"/>
      <c r="F17984" s="95"/>
      <c r="G17984" s="95"/>
      <c r="H17984" s="95"/>
    </row>
    <row r="17985" spans="5:8" x14ac:dyDescent="0.2">
      <c r="E17985" s="95"/>
      <c r="F17985" s="95"/>
      <c r="G17985" s="95"/>
      <c r="H17985" s="95"/>
    </row>
    <row r="17986" spans="5:8" x14ac:dyDescent="0.2">
      <c r="E17986" s="95"/>
      <c r="F17986" s="95"/>
      <c r="G17986" s="95"/>
      <c r="H17986" s="95"/>
    </row>
    <row r="17987" spans="5:8" x14ac:dyDescent="0.2">
      <c r="E17987" s="95"/>
      <c r="F17987" s="95"/>
      <c r="G17987" s="95"/>
      <c r="H17987" s="95"/>
    </row>
    <row r="17988" spans="5:8" x14ac:dyDescent="0.2">
      <c r="E17988" s="95"/>
      <c r="F17988" s="95"/>
      <c r="G17988" s="95"/>
      <c r="H17988" s="95"/>
    </row>
    <row r="17989" spans="5:8" x14ac:dyDescent="0.2">
      <c r="E17989" s="95"/>
      <c r="F17989" s="95"/>
      <c r="G17989" s="95"/>
      <c r="H17989" s="95"/>
    </row>
    <row r="17990" spans="5:8" x14ac:dyDescent="0.2">
      <c r="E17990" s="95"/>
      <c r="F17990" s="95"/>
      <c r="G17990" s="95"/>
      <c r="H17990" s="95"/>
    </row>
    <row r="17991" spans="5:8" x14ac:dyDescent="0.2">
      <c r="E17991" s="95"/>
      <c r="F17991" s="95"/>
      <c r="G17991" s="95"/>
      <c r="H17991" s="95"/>
    </row>
    <row r="17992" spans="5:8" x14ac:dyDescent="0.2">
      <c r="E17992" s="95"/>
      <c r="F17992" s="95"/>
      <c r="G17992" s="95"/>
      <c r="H17992" s="95"/>
    </row>
    <row r="17993" spans="5:8" x14ac:dyDescent="0.2">
      <c r="E17993" s="95"/>
      <c r="F17993" s="95"/>
      <c r="G17993" s="95"/>
      <c r="H17993" s="95"/>
    </row>
    <row r="17994" spans="5:8" x14ac:dyDescent="0.2">
      <c r="E17994" s="95"/>
      <c r="F17994" s="95"/>
      <c r="G17994" s="95"/>
      <c r="H17994" s="95"/>
    </row>
    <row r="17995" spans="5:8" x14ac:dyDescent="0.2">
      <c r="E17995" s="95"/>
      <c r="F17995" s="95"/>
      <c r="G17995" s="95"/>
      <c r="H17995" s="95"/>
    </row>
    <row r="17996" spans="5:8" x14ac:dyDescent="0.2">
      <c r="E17996" s="95"/>
      <c r="F17996" s="95"/>
      <c r="G17996" s="95"/>
      <c r="H17996" s="95"/>
    </row>
    <row r="17997" spans="5:8" x14ac:dyDescent="0.2">
      <c r="E17997" s="95"/>
      <c r="F17997" s="95"/>
      <c r="G17997" s="95"/>
      <c r="H17997" s="95"/>
    </row>
    <row r="17998" spans="5:8" x14ac:dyDescent="0.2">
      <c r="E17998" s="95"/>
      <c r="F17998" s="95"/>
      <c r="G17998" s="95"/>
      <c r="H17998" s="95"/>
    </row>
    <row r="17999" spans="5:8" x14ac:dyDescent="0.2">
      <c r="E17999" s="95"/>
      <c r="F17999" s="95"/>
      <c r="G17999" s="95"/>
      <c r="H17999" s="95"/>
    </row>
    <row r="18000" spans="5:8" x14ac:dyDescent="0.2">
      <c r="E18000" s="95"/>
      <c r="F18000" s="95"/>
      <c r="G18000" s="95"/>
      <c r="H18000" s="95"/>
    </row>
    <row r="18001" spans="5:8" x14ac:dyDescent="0.2">
      <c r="E18001" s="95"/>
      <c r="F18001" s="95"/>
      <c r="G18001" s="95"/>
      <c r="H18001" s="95"/>
    </row>
    <row r="18002" spans="5:8" x14ac:dyDescent="0.2">
      <c r="E18002" s="95"/>
      <c r="F18002" s="95"/>
      <c r="G18002" s="95"/>
      <c r="H18002" s="95"/>
    </row>
    <row r="18003" spans="5:8" x14ac:dyDescent="0.2">
      <c r="E18003" s="95"/>
      <c r="F18003" s="95"/>
      <c r="G18003" s="95"/>
      <c r="H18003" s="95"/>
    </row>
    <row r="18004" spans="5:8" x14ac:dyDescent="0.2">
      <c r="E18004" s="95"/>
      <c r="F18004" s="95"/>
      <c r="G18004" s="95"/>
      <c r="H18004" s="95"/>
    </row>
    <row r="18005" spans="5:8" x14ac:dyDescent="0.2">
      <c r="E18005" s="95"/>
      <c r="F18005" s="95"/>
      <c r="G18005" s="95"/>
      <c r="H18005" s="95"/>
    </row>
    <row r="18006" spans="5:8" x14ac:dyDescent="0.2">
      <c r="E18006" s="95"/>
      <c r="F18006" s="95"/>
      <c r="G18006" s="95"/>
      <c r="H18006" s="95"/>
    </row>
    <row r="18007" spans="5:8" x14ac:dyDescent="0.2">
      <c r="E18007" s="95"/>
      <c r="F18007" s="95"/>
      <c r="G18007" s="95"/>
      <c r="H18007" s="95"/>
    </row>
    <row r="18008" spans="5:8" x14ac:dyDescent="0.2">
      <c r="E18008" s="95"/>
      <c r="F18008" s="95"/>
      <c r="G18008" s="95"/>
      <c r="H18008" s="95"/>
    </row>
    <row r="18009" spans="5:8" x14ac:dyDescent="0.2">
      <c r="E18009" s="95"/>
      <c r="F18009" s="95"/>
      <c r="G18009" s="95"/>
      <c r="H18009" s="95"/>
    </row>
    <row r="18010" spans="5:8" x14ac:dyDescent="0.2">
      <c r="E18010" s="95"/>
      <c r="F18010" s="95"/>
      <c r="G18010" s="95"/>
      <c r="H18010" s="95"/>
    </row>
    <row r="18011" spans="5:8" x14ac:dyDescent="0.2">
      <c r="E18011" s="95"/>
      <c r="F18011" s="95"/>
      <c r="G18011" s="95"/>
      <c r="H18011" s="95"/>
    </row>
    <row r="18012" spans="5:8" x14ac:dyDescent="0.2">
      <c r="E18012" s="95"/>
      <c r="F18012" s="95"/>
      <c r="G18012" s="95"/>
      <c r="H18012" s="95"/>
    </row>
    <row r="18013" spans="5:8" x14ac:dyDescent="0.2">
      <c r="E18013" s="95"/>
      <c r="F18013" s="95"/>
      <c r="G18013" s="95"/>
      <c r="H18013" s="95"/>
    </row>
    <row r="18014" spans="5:8" x14ac:dyDescent="0.2">
      <c r="E18014" s="95"/>
      <c r="F18014" s="95"/>
      <c r="G18014" s="95"/>
      <c r="H18014" s="95"/>
    </row>
    <row r="18015" spans="5:8" x14ac:dyDescent="0.2">
      <c r="E18015" s="95"/>
      <c r="F18015" s="95"/>
      <c r="G18015" s="95"/>
      <c r="H18015" s="95"/>
    </row>
    <row r="18016" spans="5:8" x14ac:dyDescent="0.2">
      <c r="E18016" s="95"/>
      <c r="F18016" s="95"/>
      <c r="G18016" s="95"/>
      <c r="H18016" s="95"/>
    </row>
    <row r="18017" spans="5:8" x14ac:dyDescent="0.2">
      <c r="E18017" s="95"/>
      <c r="F18017" s="95"/>
      <c r="G18017" s="95"/>
      <c r="H18017" s="95"/>
    </row>
    <row r="18018" spans="5:8" x14ac:dyDescent="0.2">
      <c r="E18018" s="95"/>
      <c r="F18018" s="95"/>
      <c r="G18018" s="95"/>
      <c r="H18018" s="95"/>
    </row>
    <row r="18019" spans="5:8" x14ac:dyDescent="0.2">
      <c r="E18019" s="95"/>
      <c r="F18019" s="95"/>
      <c r="G18019" s="95"/>
      <c r="H18019" s="95"/>
    </row>
    <row r="18020" spans="5:8" x14ac:dyDescent="0.2">
      <c r="E18020" s="95"/>
      <c r="F18020" s="95"/>
      <c r="G18020" s="95"/>
      <c r="H18020" s="95"/>
    </row>
    <row r="18021" spans="5:8" x14ac:dyDescent="0.2">
      <c r="E18021" s="95"/>
      <c r="F18021" s="95"/>
      <c r="G18021" s="95"/>
      <c r="H18021" s="95"/>
    </row>
    <row r="18022" spans="5:8" x14ac:dyDescent="0.2">
      <c r="E18022" s="95"/>
      <c r="F18022" s="95"/>
      <c r="G18022" s="95"/>
      <c r="H18022" s="95"/>
    </row>
    <row r="18023" spans="5:8" x14ac:dyDescent="0.2">
      <c r="E18023" s="95"/>
      <c r="F18023" s="95"/>
      <c r="G18023" s="95"/>
      <c r="H18023" s="95"/>
    </row>
    <row r="18024" spans="5:8" x14ac:dyDescent="0.2">
      <c r="E18024" s="95"/>
      <c r="F18024" s="95"/>
      <c r="G18024" s="95"/>
      <c r="H18024" s="95"/>
    </row>
    <row r="18025" spans="5:8" x14ac:dyDescent="0.2">
      <c r="E18025" s="95"/>
      <c r="F18025" s="95"/>
      <c r="G18025" s="95"/>
      <c r="H18025" s="95"/>
    </row>
    <row r="18026" spans="5:8" x14ac:dyDescent="0.2">
      <c r="E18026" s="95"/>
      <c r="F18026" s="95"/>
      <c r="G18026" s="95"/>
      <c r="H18026" s="95"/>
    </row>
    <row r="18027" spans="5:8" x14ac:dyDescent="0.2">
      <c r="E18027" s="95"/>
      <c r="F18027" s="95"/>
      <c r="G18027" s="95"/>
      <c r="H18027" s="95"/>
    </row>
    <row r="18028" spans="5:8" x14ac:dyDescent="0.2">
      <c r="E18028" s="95"/>
      <c r="F18028" s="95"/>
      <c r="G18028" s="95"/>
      <c r="H18028" s="95"/>
    </row>
    <row r="18029" spans="5:8" x14ac:dyDescent="0.2">
      <c r="E18029" s="95"/>
      <c r="F18029" s="95"/>
      <c r="G18029" s="95"/>
      <c r="H18029" s="95"/>
    </row>
    <row r="18030" spans="5:8" x14ac:dyDescent="0.2">
      <c r="E18030" s="95"/>
      <c r="F18030" s="95"/>
      <c r="G18030" s="95"/>
      <c r="H18030" s="95"/>
    </row>
    <row r="18031" spans="5:8" x14ac:dyDescent="0.2">
      <c r="E18031" s="95"/>
      <c r="F18031" s="95"/>
      <c r="G18031" s="95"/>
      <c r="H18031" s="95"/>
    </row>
    <row r="18032" spans="5:8" x14ac:dyDescent="0.2">
      <c r="E18032" s="95"/>
      <c r="F18032" s="95"/>
      <c r="G18032" s="95"/>
      <c r="H18032" s="95"/>
    </row>
    <row r="18033" spans="5:8" x14ac:dyDescent="0.2">
      <c r="E18033" s="95"/>
      <c r="F18033" s="95"/>
      <c r="G18033" s="95"/>
      <c r="H18033" s="95"/>
    </row>
    <row r="18034" spans="5:8" x14ac:dyDescent="0.2">
      <c r="E18034" s="95"/>
      <c r="F18034" s="95"/>
      <c r="G18034" s="95"/>
      <c r="H18034" s="95"/>
    </row>
    <row r="18035" spans="5:8" x14ac:dyDescent="0.2">
      <c r="E18035" s="95"/>
      <c r="F18035" s="95"/>
      <c r="G18035" s="95"/>
      <c r="H18035" s="95"/>
    </row>
    <row r="18036" spans="5:8" x14ac:dyDescent="0.2">
      <c r="E18036" s="95"/>
      <c r="F18036" s="95"/>
      <c r="G18036" s="95"/>
      <c r="H18036" s="95"/>
    </row>
    <row r="18037" spans="5:8" x14ac:dyDescent="0.2">
      <c r="E18037" s="95"/>
      <c r="F18037" s="95"/>
      <c r="G18037" s="95"/>
      <c r="H18037" s="95"/>
    </row>
    <row r="18038" spans="5:8" x14ac:dyDescent="0.2">
      <c r="E18038" s="95"/>
      <c r="F18038" s="95"/>
      <c r="G18038" s="95"/>
      <c r="H18038" s="95"/>
    </row>
    <row r="18039" spans="5:8" x14ac:dyDescent="0.2">
      <c r="E18039" s="95"/>
      <c r="F18039" s="95"/>
      <c r="G18039" s="95"/>
      <c r="H18039" s="95"/>
    </row>
    <row r="18040" spans="5:8" x14ac:dyDescent="0.2">
      <c r="E18040" s="95"/>
      <c r="F18040" s="95"/>
      <c r="G18040" s="95"/>
      <c r="H18040" s="95"/>
    </row>
    <row r="18041" spans="5:8" x14ac:dyDescent="0.2">
      <c r="E18041" s="95"/>
      <c r="F18041" s="95"/>
      <c r="G18041" s="95"/>
      <c r="H18041" s="95"/>
    </row>
    <row r="18042" spans="5:8" x14ac:dyDescent="0.2">
      <c r="E18042" s="95"/>
      <c r="F18042" s="95"/>
      <c r="G18042" s="95"/>
      <c r="H18042" s="95"/>
    </row>
    <row r="18043" spans="5:8" x14ac:dyDescent="0.2">
      <c r="E18043" s="95"/>
      <c r="F18043" s="95"/>
      <c r="G18043" s="95"/>
      <c r="H18043" s="95"/>
    </row>
    <row r="18044" spans="5:8" x14ac:dyDescent="0.2">
      <c r="E18044" s="95"/>
      <c r="F18044" s="95"/>
      <c r="G18044" s="95"/>
      <c r="H18044" s="95"/>
    </row>
    <row r="18045" spans="5:8" x14ac:dyDescent="0.2">
      <c r="E18045" s="95"/>
      <c r="F18045" s="95"/>
      <c r="G18045" s="95"/>
      <c r="H18045" s="95"/>
    </row>
    <row r="18046" spans="5:8" x14ac:dyDescent="0.2">
      <c r="E18046" s="95"/>
      <c r="F18046" s="95"/>
      <c r="G18046" s="95"/>
      <c r="H18046" s="95"/>
    </row>
    <row r="18047" spans="5:8" x14ac:dyDescent="0.2">
      <c r="E18047" s="95"/>
      <c r="F18047" s="95"/>
      <c r="G18047" s="95"/>
      <c r="H18047" s="95"/>
    </row>
    <row r="18048" spans="5:8" x14ac:dyDescent="0.2">
      <c r="E18048" s="95"/>
      <c r="F18048" s="95"/>
      <c r="G18048" s="95"/>
      <c r="H18048" s="95"/>
    </row>
    <row r="18049" spans="5:8" x14ac:dyDescent="0.2">
      <c r="E18049" s="95"/>
      <c r="F18049" s="95"/>
      <c r="G18049" s="95"/>
      <c r="H18049" s="95"/>
    </row>
    <row r="18050" spans="5:8" x14ac:dyDescent="0.2">
      <c r="E18050" s="95"/>
      <c r="F18050" s="95"/>
      <c r="G18050" s="95"/>
      <c r="H18050" s="95"/>
    </row>
    <row r="18051" spans="5:8" x14ac:dyDescent="0.2">
      <c r="E18051" s="95"/>
      <c r="F18051" s="95"/>
      <c r="G18051" s="95"/>
      <c r="H18051" s="95"/>
    </row>
    <row r="18052" spans="5:8" x14ac:dyDescent="0.2">
      <c r="E18052" s="95"/>
      <c r="F18052" s="95"/>
      <c r="G18052" s="95"/>
      <c r="H18052" s="95"/>
    </row>
    <row r="18053" spans="5:8" x14ac:dyDescent="0.2">
      <c r="E18053" s="95"/>
      <c r="F18053" s="95"/>
      <c r="G18053" s="95"/>
      <c r="H18053" s="95"/>
    </row>
    <row r="18054" spans="5:8" x14ac:dyDescent="0.2">
      <c r="E18054" s="95"/>
      <c r="F18054" s="95"/>
      <c r="G18054" s="95"/>
      <c r="H18054" s="95"/>
    </row>
    <row r="18055" spans="5:8" x14ac:dyDescent="0.2">
      <c r="E18055" s="95"/>
      <c r="F18055" s="95"/>
      <c r="G18055" s="95"/>
      <c r="H18055" s="95"/>
    </row>
    <row r="18056" spans="5:8" x14ac:dyDescent="0.2">
      <c r="E18056" s="95"/>
      <c r="F18056" s="95"/>
      <c r="G18056" s="95"/>
      <c r="H18056" s="95"/>
    </row>
    <row r="18057" spans="5:8" x14ac:dyDescent="0.2">
      <c r="E18057" s="95"/>
      <c r="F18057" s="95"/>
      <c r="G18057" s="95"/>
      <c r="H18057" s="95"/>
    </row>
    <row r="18058" spans="5:8" x14ac:dyDescent="0.2">
      <c r="E18058" s="95"/>
      <c r="F18058" s="95"/>
      <c r="G18058" s="95"/>
      <c r="H18058" s="95"/>
    </row>
    <row r="18059" spans="5:8" x14ac:dyDescent="0.2">
      <c r="E18059" s="95"/>
      <c r="F18059" s="95"/>
      <c r="G18059" s="95"/>
      <c r="H18059" s="95"/>
    </row>
    <row r="18060" spans="5:8" x14ac:dyDescent="0.2">
      <c r="E18060" s="95"/>
      <c r="F18060" s="95"/>
      <c r="G18060" s="95"/>
      <c r="H18060" s="95"/>
    </row>
    <row r="18061" spans="5:8" x14ac:dyDescent="0.2">
      <c r="E18061" s="95"/>
      <c r="F18061" s="95"/>
      <c r="G18061" s="95"/>
      <c r="H18061" s="95"/>
    </row>
    <row r="18062" spans="5:8" x14ac:dyDescent="0.2">
      <c r="E18062" s="95"/>
      <c r="F18062" s="95"/>
      <c r="G18062" s="95"/>
      <c r="H18062" s="95"/>
    </row>
    <row r="18063" spans="5:8" x14ac:dyDescent="0.2">
      <c r="E18063" s="95"/>
      <c r="F18063" s="95"/>
      <c r="G18063" s="95"/>
      <c r="H18063" s="95"/>
    </row>
    <row r="18064" spans="5:8" x14ac:dyDescent="0.2">
      <c r="E18064" s="95"/>
      <c r="F18064" s="95"/>
      <c r="G18064" s="95"/>
      <c r="H18064" s="95"/>
    </row>
    <row r="18065" spans="5:8" x14ac:dyDescent="0.2">
      <c r="E18065" s="95"/>
      <c r="F18065" s="95"/>
      <c r="G18065" s="95"/>
      <c r="H18065" s="95"/>
    </row>
    <row r="18066" spans="5:8" x14ac:dyDescent="0.2">
      <c r="E18066" s="95"/>
      <c r="F18066" s="95"/>
      <c r="G18066" s="95"/>
      <c r="H18066" s="95"/>
    </row>
    <row r="18067" spans="5:8" x14ac:dyDescent="0.2">
      <c r="E18067" s="95"/>
      <c r="F18067" s="95"/>
      <c r="G18067" s="95"/>
      <c r="H18067" s="95"/>
    </row>
    <row r="18068" spans="5:8" x14ac:dyDescent="0.2">
      <c r="E18068" s="95"/>
      <c r="F18068" s="95"/>
      <c r="G18068" s="95"/>
      <c r="H18068" s="95"/>
    </row>
    <row r="18069" spans="5:8" x14ac:dyDescent="0.2">
      <c r="E18069" s="95"/>
      <c r="F18069" s="95"/>
      <c r="G18069" s="95"/>
      <c r="H18069" s="95"/>
    </row>
    <row r="18070" spans="5:8" x14ac:dyDescent="0.2">
      <c r="E18070" s="95"/>
      <c r="F18070" s="95"/>
      <c r="G18070" s="95"/>
      <c r="H18070" s="95"/>
    </row>
    <row r="18071" spans="5:8" x14ac:dyDescent="0.2">
      <c r="E18071" s="95"/>
      <c r="F18071" s="95"/>
      <c r="G18071" s="95"/>
      <c r="H18071" s="95"/>
    </row>
    <row r="18072" spans="5:8" x14ac:dyDescent="0.2">
      <c r="E18072" s="95"/>
      <c r="F18072" s="95"/>
      <c r="G18072" s="95"/>
      <c r="H18072" s="95"/>
    </row>
    <row r="18073" spans="5:8" x14ac:dyDescent="0.2">
      <c r="E18073" s="95"/>
      <c r="F18073" s="95"/>
      <c r="G18073" s="95"/>
      <c r="H18073" s="95"/>
    </row>
    <row r="18074" spans="5:8" x14ac:dyDescent="0.2">
      <c r="E18074" s="95"/>
      <c r="F18074" s="95"/>
      <c r="G18074" s="95"/>
      <c r="H18074" s="95"/>
    </row>
    <row r="18075" spans="5:8" x14ac:dyDescent="0.2">
      <c r="E18075" s="95"/>
      <c r="F18075" s="95"/>
      <c r="G18075" s="95"/>
      <c r="H18075" s="95"/>
    </row>
    <row r="18076" spans="5:8" x14ac:dyDescent="0.2">
      <c r="E18076" s="95"/>
      <c r="F18076" s="95"/>
      <c r="G18076" s="95"/>
      <c r="H18076" s="95"/>
    </row>
    <row r="18077" spans="5:8" x14ac:dyDescent="0.2">
      <c r="E18077" s="95"/>
      <c r="F18077" s="95"/>
      <c r="G18077" s="95"/>
      <c r="H18077" s="95"/>
    </row>
    <row r="18078" spans="5:8" x14ac:dyDescent="0.2">
      <c r="E18078" s="95"/>
      <c r="F18078" s="95"/>
      <c r="G18078" s="95"/>
      <c r="H18078" s="95"/>
    </row>
    <row r="18079" spans="5:8" x14ac:dyDescent="0.2">
      <c r="E18079" s="95"/>
      <c r="F18079" s="95"/>
      <c r="G18079" s="95"/>
      <c r="H18079" s="95"/>
    </row>
    <row r="18080" spans="5:8" x14ac:dyDescent="0.2">
      <c r="E18080" s="95"/>
      <c r="F18080" s="95"/>
      <c r="G18080" s="95"/>
      <c r="H18080" s="95"/>
    </row>
    <row r="18081" spans="5:8" x14ac:dyDescent="0.2">
      <c r="E18081" s="95"/>
      <c r="F18081" s="95"/>
      <c r="G18081" s="95"/>
      <c r="H18081" s="95"/>
    </row>
    <row r="18082" spans="5:8" x14ac:dyDescent="0.2">
      <c r="E18082" s="95"/>
      <c r="F18082" s="95"/>
      <c r="G18082" s="95"/>
      <c r="H18082" s="95"/>
    </row>
    <row r="18083" spans="5:8" x14ac:dyDescent="0.2">
      <c r="E18083" s="95"/>
      <c r="F18083" s="95"/>
      <c r="G18083" s="95"/>
      <c r="H18083" s="95"/>
    </row>
    <row r="18084" spans="5:8" x14ac:dyDescent="0.2">
      <c r="E18084" s="95"/>
      <c r="F18084" s="95"/>
      <c r="G18084" s="95"/>
      <c r="H18084" s="95"/>
    </row>
    <row r="18085" spans="5:8" x14ac:dyDescent="0.2">
      <c r="E18085" s="95"/>
      <c r="F18085" s="95"/>
      <c r="G18085" s="95"/>
      <c r="H18085" s="95"/>
    </row>
    <row r="18086" spans="5:8" x14ac:dyDescent="0.2">
      <c r="E18086" s="95"/>
      <c r="F18086" s="95"/>
      <c r="G18086" s="95"/>
      <c r="H18086" s="95"/>
    </row>
    <row r="18087" spans="5:8" x14ac:dyDescent="0.2">
      <c r="E18087" s="95"/>
      <c r="F18087" s="95"/>
      <c r="G18087" s="95"/>
      <c r="H18087" s="95"/>
    </row>
    <row r="18088" spans="5:8" x14ac:dyDescent="0.2">
      <c r="E18088" s="95"/>
      <c r="F18088" s="95"/>
      <c r="G18088" s="95"/>
      <c r="H18088" s="95"/>
    </row>
    <row r="18089" spans="5:8" x14ac:dyDescent="0.2">
      <c r="E18089" s="95"/>
      <c r="F18089" s="95"/>
      <c r="G18089" s="95"/>
      <c r="H18089" s="95"/>
    </row>
    <row r="18090" spans="5:8" x14ac:dyDescent="0.2">
      <c r="E18090" s="95"/>
      <c r="F18090" s="95"/>
      <c r="G18090" s="95"/>
      <c r="H18090" s="95"/>
    </row>
    <row r="18091" spans="5:8" x14ac:dyDescent="0.2">
      <c r="E18091" s="95"/>
      <c r="F18091" s="95"/>
      <c r="G18091" s="95"/>
      <c r="H18091" s="95"/>
    </row>
    <row r="18092" spans="5:8" x14ac:dyDescent="0.2">
      <c r="E18092" s="95"/>
      <c r="F18092" s="95"/>
      <c r="G18092" s="95"/>
      <c r="H18092" s="95"/>
    </row>
    <row r="18093" spans="5:8" x14ac:dyDescent="0.2">
      <c r="E18093" s="95"/>
      <c r="F18093" s="95"/>
      <c r="G18093" s="95"/>
      <c r="H18093" s="95"/>
    </row>
    <row r="18094" spans="5:8" x14ac:dyDescent="0.2">
      <c r="E18094" s="95"/>
      <c r="F18094" s="95"/>
      <c r="G18094" s="95"/>
      <c r="H18094" s="95"/>
    </row>
    <row r="18095" spans="5:8" x14ac:dyDescent="0.2">
      <c r="E18095" s="95"/>
      <c r="F18095" s="95"/>
      <c r="G18095" s="95"/>
      <c r="H18095" s="95"/>
    </row>
    <row r="18096" spans="5:8" x14ac:dyDescent="0.2">
      <c r="E18096" s="95"/>
      <c r="F18096" s="95"/>
      <c r="G18096" s="95"/>
      <c r="H18096" s="95"/>
    </row>
    <row r="18097" spans="5:8" x14ac:dyDescent="0.2">
      <c r="E18097" s="95"/>
      <c r="F18097" s="95"/>
      <c r="G18097" s="95"/>
      <c r="H18097" s="95"/>
    </row>
    <row r="18098" spans="5:8" x14ac:dyDescent="0.2">
      <c r="E18098" s="95"/>
      <c r="F18098" s="95"/>
      <c r="G18098" s="95"/>
      <c r="H18098" s="95"/>
    </row>
    <row r="18099" spans="5:8" x14ac:dyDescent="0.2">
      <c r="E18099" s="95"/>
      <c r="F18099" s="95"/>
      <c r="G18099" s="95"/>
      <c r="H18099" s="95"/>
    </row>
    <row r="18100" spans="5:8" x14ac:dyDescent="0.2">
      <c r="E18100" s="95"/>
      <c r="F18100" s="95"/>
      <c r="G18100" s="95"/>
      <c r="H18100" s="95"/>
    </row>
    <row r="18101" spans="5:8" x14ac:dyDescent="0.2">
      <c r="E18101" s="95"/>
      <c r="F18101" s="95"/>
      <c r="G18101" s="95"/>
      <c r="H18101" s="95"/>
    </row>
    <row r="18102" spans="5:8" x14ac:dyDescent="0.2">
      <c r="E18102" s="95"/>
      <c r="F18102" s="95"/>
      <c r="G18102" s="95"/>
      <c r="H18102" s="95"/>
    </row>
    <row r="18103" spans="5:8" x14ac:dyDescent="0.2">
      <c r="E18103" s="95"/>
      <c r="F18103" s="95"/>
      <c r="G18103" s="95"/>
      <c r="H18103" s="95"/>
    </row>
    <row r="18104" spans="5:8" x14ac:dyDescent="0.2">
      <c r="E18104" s="95"/>
      <c r="F18104" s="95"/>
      <c r="G18104" s="95"/>
      <c r="H18104" s="95"/>
    </row>
    <row r="18105" spans="5:8" x14ac:dyDescent="0.2">
      <c r="E18105" s="95"/>
      <c r="F18105" s="95"/>
      <c r="G18105" s="95"/>
      <c r="H18105" s="95"/>
    </row>
    <row r="18106" spans="5:8" x14ac:dyDescent="0.2">
      <c r="E18106" s="95"/>
      <c r="F18106" s="95"/>
      <c r="G18106" s="95"/>
      <c r="H18106" s="95"/>
    </row>
    <row r="18107" spans="5:8" x14ac:dyDescent="0.2">
      <c r="E18107" s="95"/>
      <c r="F18107" s="95"/>
      <c r="G18107" s="95"/>
      <c r="H18107" s="95"/>
    </row>
    <row r="18108" spans="5:8" x14ac:dyDescent="0.2">
      <c r="E18108" s="95"/>
      <c r="F18108" s="95"/>
      <c r="G18108" s="95"/>
      <c r="H18108" s="95"/>
    </row>
    <row r="18109" spans="5:8" x14ac:dyDescent="0.2">
      <c r="E18109" s="95"/>
      <c r="F18109" s="95"/>
      <c r="G18109" s="95"/>
      <c r="H18109" s="95"/>
    </row>
    <row r="18110" spans="5:8" x14ac:dyDescent="0.2">
      <c r="E18110" s="95"/>
      <c r="F18110" s="95"/>
      <c r="G18110" s="95"/>
      <c r="H18110" s="95"/>
    </row>
    <row r="18111" spans="5:8" x14ac:dyDescent="0.2">
      <c r="E18111" s="95"/>
      <c r="F18111" s="95"/>
      <c r="G18111" s="95"/>
      <c r="H18111" s="95"/>
    </row>
    <row r="18112" spans="5:8" x14ac:dyDescent="0.2">
      <c r="E18112" s="95"/>
      <c r="F18112" s="95"/>
      <c r="G18112" s="95"/>
      <c r="H18112" s="95"/>
    </row>
    <row r="18113" spans="5:8" x14ac:dyDescent="0.2">
      <c r="E18113" s="95"/>
      <c r="F18113" s="95"/>
      <c r="G18113" s="95"/>
      <c r="H18113" s="95"/>
    </row>
    <row r="18114" spans="5:8" x14ac:dyDescent="0.2">
      <c r="E18114" s="95"/>
      <c r="F18114" s="95"/>
      <c r="G18114" s="95"/>
      <c r="H18114" s="95"/>
    </row>
    <row r="18115" spans="5:8" x14ac:dyDescent="0.2">
      <c r="E18115" s="95"/>
      <c r="F18115" s="95"/>
      <c r="G18115" s="95"/>
      <c r="H18115" s="95"/>
    </row>
    <row r="18116" spans="5:8" x14ac:dyDescent="0.2">
      <c r="E18116" s="95"/>
      <c r="F18116" s="95"/>
      <c r="G18116" s="95"/>
      <c r="H18116" s="95"/>
    </row>
    <row r="18117" spans="5:8" x14ac:dyDescent="0.2">
      <c r="E18117" s="95"/>
      <c r="F18117" s="95"/>
      <c r="G18117" s="95"/>
      <c r="H18117" s="95"/>
    </row>
    <row r="18118" spans="5:8" x14ac:dyDescent="0.2">
      <c r="E18118" s="95"/>
      <c r="F18118" s="95"/>
      <c r="G18118" s="95"/>
      <c r="H18118" s="95"/>
    </row>
    <row r="18119" spans="5:8" x14ac:dyDescent="0.2">
      <c r="E18119" s="95"/>
      <c r="F18119" s="95"/>
      <c r="G18119" s="95"/>
      <c r="H18119" s="95"/>
    </row>
    <row r="18120" spans="5:8" x14ac:dyDescent="0.2">
      <c r="E18120" s="95"/>
      <c r="F18120" s="95"/>
      <c r="G18120" s="95"/>
      <c r="H18120" s="95"/>
    </row>
    <row r="18121" spans="5:8" x14ac:dyDescent="0.2">
      <c r="E18121" s="95"/>
      <c r="F18121" s="95"/>
      <c r="G18121" s="95"/>
      <c r="H18121" s="95"/>
    </row>
    <row r="18122" spans="5:8" x14ac:dyDescent="0.2">
      <c r="E18122" s="95"/>
      <c r="F18122" s="95"/>
      <c r="G18122" s="95"/>
      <c r="H18122" s="95"/>
    </row>
    <row r="18123" spans="5:8" x14ac:dyDescent="0.2">
      <c r="E18123" s="95"/>
      <c r="F18123" s="95"/>
      <c r="G18123" s="95"/>
      <c r="H18123" s="95"/>
    </row>
    <row r="18124" spans="5:8" x14ac:dyDescent="0.2">
      <c r="E18124" s="95"/>
      <c r="F18124" s="95"/>
      <c r="G18124" s="95"/>
      <c r="H18124" s="95"/>
    </row>
    <row r="18125" spans="5:8" x14ac:dyDescent="0.2">
      <c r="E18125" s="95"/>
      <c r="F18125" s="95"/>
      <c r="G18125" s="95"/>
      <c r="H18125" s="95"/>
    </row>
    <row r="18126" spans="5:8" x14ac:dyDescent="0.2">
      <c r="E18126" s="95"/>
      <c r="F18126" s="95"/>
      <c r="G18126" s="95"/>
      <c r="H18126" s="95"/>
    </row>
    <row r="18127" spans="5:8" x14ac:dyDescent="0.2">
      <c r="E18127" s="95"/>
      <c r="F18127" s="95"/>
      <c r="G18127" s="95"/>
      <c r="H18127" s="95"/>
    </row>
    <row r="18128" spans="5:8" x14ac:dyDescent="0.2">
      <c r="E18128" s="95"/>
      <c r="F18128" s="95"/>
      <c r="G18128" s="95"/>
      <c r="H18128" s="95"/>
    </row>
    <row r="18129" spans="5:8" x14ac:dyDescent="0.2">
      <c r="E18129" s="95"/>
      <c r="F18129" s="95"/>
      <c r="G18129" s="95"/>
      <c r="H18129" s="95"/>
    </row>
    <row r="18130" spans="5:8" x14ac:dyDescent="0.2">
      <c r="E18130" s="95"/>
      <c r="F18130" s="95"/>
      <c r="G18130" s="95"/>
      <c r="H18130" s="95"/>
    </row>
    <row r="18131" spans="5:8" x14ac:dyDescent="0.2">
      <c r="E18131" s="95"/>
      <c r="F18131" s="95"/>
      <c r="G18131" s="95"/>
      <c r="H18131" s="95"/>
    </row>
    <row r="18132" spans="5:8" x14ac:dyDescent="0.2">
      <c r="E18132" s="95"/>
      <c r="F18132" s="95"/>
      <c r="G18132" s="95"/>
      <c r="H18132" s="95"/>
    </row>
    <row r="18133" spans="5:8" x14ac:dyDescent="0.2">
      <c r="E18133" s="95"/>
      <c r="F18133" s="95"/>
      <c r="G18133" s="95"/>
      <c r="H18133" s="95"/>
    </row>
    <row r="18134" spans="5:8" x14ac:dyDescent="0.2">
      <c r="E18134" s="95"/>
      <c r="F18134" s="95"/>
      <c r="G18134" s="95"/>
      <c r="H18134" s="95"/>
    </row>
    <row r="18135" spans="5:8" x14ac:dyDescent="0.2">
      <c r="E18135" s="95"/>
      <c r="F18135" s="95"/>
      <c r="G18135" s="95"/>
      <c r="H18135" s="95"/>
    </row>
    <row r="18136" spans="5:8" x14ac:dyDescent="0.2">
      <c r="E18136" s="95"/>
      <c r="F18136" s="95"/>
      <c r="G18136" s="95"/>
      <c r="H18136" s="95"/>
    </row>
    <row r="18137" spans="5:8" x14ac:dyDescent="0.2">
      <c r="E18137" s="95"/>
      <c r="F18137" s="95"/>
      <c r="G18137" s="95"/>
      <c r="H18137" s="95"/>
    </row>
    <row r="18138" spans="5:8" x14ac:dyDescent="0.2">
      <c r="E18138" s="95"/>
      <c r="F18138" s="95"/>
      <c r="G18138" s="95"/>
      <c r="H18138" s="95"/>
    </row>
    <row r="18139" spans="5:8" x14ac:dyDescent="0.2">
      <c r="E18139" s="95"/>
      <c r="F18139" s="95"/>
      <c r="G18139" s="95"/>
      <c r="H18139" s="95"/>
    </row>
    <row r="18140" spans="5:8" x14ac:dyDescent="0.2">
      <c r="E18140" s="95"/>
      <c r="F18140" s="95"/>
      <c r="G18140" s="95"/>
      <c r="H18140" s="95"/>
    </row>
    <row r="18141" spans="5:8" x14ac:dyDescent="0.2">
      <c r="E18141" s="95"/>
      <c r="F18141" s="95"/>
      <c r="G18141" s="95"/>
      <c r="H18141" s="95"/>
    </row>
    <row r="18142" spans="5:8" x14ac:dyDescent="0.2">
      <c r="E18142" s="95"/>
      <c r="F18142" s="95"/>
      <c r="G18142" s="95"/>
      <c r="H18142" s="95"/>
    </row>
    <row r="18143" spans="5:8" x14ac:dyDescent="0.2">
      <c r="E18143" s="95"/>
      <c r="F18143" s="95"/>
      <c r="G18143" s="95"/>
      <c r="H18143" s="95"/>
    </row>
    <row r="18144" spans="5:8" x14ac:dyDescent="0.2">
      <c r="E18144" s="95"/>
      <c r="F18144" s="95"/>
      <c r="G18144" s="95"/>
      <c r="H18144" s="95"/>
    </row>
    <row r="18145" spans="5:8" x14ac:dyDescent="0.2">
      <c r="E18145" s="95"/>
      <c r="F18145" s="95"/>
      <c r="G18145" s="95"/>
      <c r="H18145" s="95"/>
    </row>
    <row r="18146" spans="5:8" x14ac:dyDescent="0.2">
      <c r="E18146" s="95"/>
      <c r="F18146" s="95"/>
      <c r="G18146" s="95"/>
      <c r="H18146" s="95"/>
    </row>
    <row r="18147" spans="5:8" x14ac:dyDescent="0.2">
      <c r="E18147" s="95"/>
      <c r="F18147" s="95"/>
      <c r="G18147" s="95"/>
      <c r="H18147" s="95"/>
    </row>
    <row r="18148" spans="5:8" x14ac:dyDescent="0.2">
      <c r="E18148" s="95"/>
      <c r="F18148" s="95"/>
      <c r="G18148" s="95"/>
      <c r="H18148" s="95"/>
    </row>
    <row r="18149" spans="5:8" x14ac:dyDescent="0.2">
      <c r="E18149" s="95"/>
      <c r="F18149" s="95"/>
      <c r="G18149" s="95"/>
      <c r="H18149" s="95"/>
    </row>
    <row r="18150" spans="5:8" x14ac:dyDescent="0.2">
      <c r="E18150" s="95"/>
      <c r="F18150" s="95"/>
      <c r="G18150" s="95"/>
      <c r="H18150" s="95"/>
    </row>
    <row r="18151" spans="5:8" x14ac:dyDescent="0.2">
      <c r="E18151" s="95"/>
      <c r="F18151" s="95"/>
      <c r="G18151" s="95"/>
      <c r="H18151" s="95"/>
    </row>
    <row r="18152" spans="5:8" x14ac:dyDescent="0.2">
      <c r="E18152" s="95"/>
      <c r="F18152" s="95"/>
      <c r="G18152" s="95"/>
      <c r="H18152" s="95"/>
    </row>
    <row r="18153" spans="5:8" x14ac:dyDescent="0.2">
      <c r="E18153" s="95"/>
      <c r="F18153" s="95"/>
      <c r="G18153" s="95"/>
      <c r="H18153" s="95"/>
    </row>
    <row r="18154" spans="5:8" x14ac:dyDescent="0.2">
      <c r="E18154" s="95"/>
      <c r="F18154" s="95"/>
      <c r="G18154" s="95"/>
      <c r="H18154" s="95"/>
    </row>
    <row r="18155" spans="5:8" x14ac:dyDescent="0.2">
      <c r="E18155" s="95"/>
      <c r="F18155" s="95"/>
      <c r="G18155" s="95"/>
      <c r="H18155" s="95"/>
    </row>
    <row r="18156" spans="5:8" x14ac:dyDescent="0.2">
      <c r="E18156" s="95"/>
      <c r="F18156" s="95"/>
      <c r="G18156" s="95"/>
      <c r="H18156" s="95"/>
    </row>
    <row r="18157" spans="5:8" x14ac:dyDescent="0.2">
      <c r="E18157" s="95"/>
      <c r="F18157" s="95"/>
      <c r="G18157" s="95"/>
      <c r="H18157" s="95"/>
    </row>
    <row r="18158" spans="5:8" x14ac:dyDescent="0.2">
      <c r="E18158" s="95"/>
      <c r="F18158" s="95"/>
      <c r="G18158" s="95"/>
      <c r="H18158" s="95"/>
    </row>
    <row r="18159" spans="5:8" x14ac:dyDescent="0.2">
      <c r="E18159" s="95"/>
      <c r="F18159" s="95"/>
      <c r="G18159" s="95"/>
      <c r="H18159" s="95"/>
    </row>
    <row r="18160" spans="5:8" x14ac:dyDescent="0.2">
      <c r="E18160" s="95"/>
      <c r="F18160" s="95"/>
      <c r="G18160" s="95"/>
      <c r="H18160" s="95"/>
    </row>
    <row r="18161" spans="5:8" x14ac:dyDescent="0.2">
      <c r="E18161" s="95"/>
      <c r="F18161" s="95"/>
      <c r="G18161" s="95"/>
      <c r="H18161" s="95"/>
    </row>
    <row r="18162" spans="5:8" x14ac:dyDescent="0.2">
      <c r="E18162" s="95"/>
      <c r="F18162" s="95"/>
      <c r="G18162" s="95"/>
      <c r="H18162" s="95"/>
    </row>
    <row r="18163" spans="5:8" x14ac:dyDescent="0.2">
      <c r="E18163" s="95"/>
      <c r="F18163" s="95"/>
      <c r="G18163" s="95"/>
      <c r="H18163" s="95"/>
    </row>
    <row r="18164" spans="5:8" x14ac:dyDescent="0.2">
      <c r="E18164" s="95"/>
      <c r="F18164" s="95"/>
      <c r="G18164" s="95"/>
      <c r="H18164" s="95"/>
    </row>
    <row r="18165" spans="5:8" x14ac:dyDescent="0.2">
      <c r="E18165" s="95"/>
      <c r="F18165" s="95"/>
      <c r="G18165" s="95"/>
      <c r="H18165" s="95"/>
    </row>
    <row r="18166" spans="5:8" x14ac:dyDescent="0.2">
      <c r="E18166" s="95"/>
      <c r="F18166" s="95"/>
      <c r="G18166" s="95"/>
      <c r="H18166" s="95"/>
    </row>
    <row r="18167" spans="5:8" x14ac:dyDescent="0.2">
      <c r="E18167" s="95"/>
      <c r="F18167" s="95"/>
      <c r="G18167" s="95"/>
      <c r="H18167" s="95"/>
    </row>
    <row r="18168" spans="5:8" x14ac:dyDescent="0.2">
      <c r="E18168" s="95"/>
      <c r="F18168" s="95"/>
      <c r="G18168" s="95"/>
      <c r="H18168" s="95"/>
    </row>
    <row r="18169" spans="5:8" x14ac:dyDescent="0.2">
      <c r="E18169" s="95"/>
      <c r="F18169" s="95"/>
      <c r="G18169" s="95"/>
      <c r="H18169" s="95"/>
    </row>
    <row r="18170" spans="5:8" x14ac:dyDescent="0.2">
      <c r="E18170" s="95"/>
      <c r="F18170" s="95"/>
      <c r="G18170" s="95"/>
      <c r="H18170" s="95"/>
    </row>
    <row r="18171" spans="5:8" x14ac:dyDescent="0.2">
      <c r="E18171" s="95"/>
      <c r="F18171" s="95"/>
      <c r="G18171" s="95"/>
      <c r="H18171" s="95"/>
    </row>
    <row r="18172" spans="5:8" x14ac:dyDescent="0.2">
      <c r="E18172" s="95"/>
      <c r="F18172" s="95"/>
      <c r="G18172" s="95"/>
      <c r="H18172" s="95"/>
    </row>
    <row r="18173" spans="5:8" x14ac:dyDescent="0.2">
      <c r="E18173" s="95"/>
      <c r="F18173" s="95"/>
      <c r="G18173" s="95"/>
      <c r="H18173" s="95"/>
    </row>
    <row r="18174" spans="5:8" x14ac:dyDescent="0.2">
      <c r="E18174" s="95"/>
      <c r="F18174" s="95"/>
      <c r="G18174" s="95"/>
      <c r="H18174" s="95"/>
    </row>
    <row r="18175" spans="5:8" x14ac:dyDescent="0.2">
      <c r="E18175" s="95"/>
      <c r="F18175" s="95"/>
      <c r="G18175" s="95"/>
      <c r="H18175" s="95"/>
    </row>
    <row r="18176" spans="5:8" x14ac:dyDescent="0.2">
      <c r="E18176" s="95"/>
      <c r="F18176" s="95"/>
      <c r="G18176" s="95"/>
      <c r="H18176" s="95"/>
    </row>
    <row r="18177" spans="5:8" x14ac:dyDescent="0.2">
      <c r="E18177" s="95"/>
      <c r="F18177" s="95"/>
      <c r="G18177" s="95"/>
      <c r="H18177" s="95"/>
    </row>
    <row r="18178" spans="5:8" x14ac:dyDescent="0.2">
      <c r="E18178" s="95"/>
      <c r="F18178" s="95"/>
      <c r="G18178" s="95"/>
      <c r="H18178" s="95"/>
    </row>
    <row r="18179" spans="5:8" x14ac:dyDescent="0.2">
      <c r="E18179" s="95"/>
      <c r="F18179" s="95"/>
      <c r="G18179" s="95"/>
      <c r="H18179" s="95"/>
    </row>
    <row r="18180" spans="5:8" x14ac:dyDescent="0.2">
      <c r="E18180" s="95"/>
      <c r="F18180" s="95"/>
      <c r="G18180" s="95"/>
      <c r="H18180" s="95"/>
    </row>
    <row r="18181" spans="5:8" x14ac:dyDescent="0.2">
      <c r="E18181" s="95"/>
      <c r="F18181" s="95"/>
      <c r="G18181" s="95"/>
      <c r="H18181" s="95"/>
    </row>
    <row r="18182" spans="5:8" x14ac:dyDescent="0.2">
      <c r="E18182" s="95"/>
      <c r="F18182" s="95"/>
      <c r="G18182" s="95"/>
      <c r="H18182" s="95"/>
    </row>
    <row r="18183" spans="5:8" x14ac:dyDescent="0.2">
      <c r="E18183" s="95"/>
      <c r="F18183" s="95"/>
      <c r="G18183" s="95"/>
      <c r="H18183" s="95"/>
    </row>
    <row r="18184" spans="5:8" x14ac:dyDescent="0.2">
      <c r="E18184" s="95"/>
      <c r="F18184" s="95"/>
      <c r="G18184" s="95"/>
      <c r="H18184" s="95"/>
    </row>
    <row r="18185" spans="5:8" x14ac:dyDescent="0.2">
      <c r="E18185" s="95"/>
      <c r="F18185" s="95"/>
      <c r="G18185" s="95"/>
      <c r="H18185" s="95"/>
    </row>
    <row r="18186" spans="5:8" x14ac:dyDescent="0.2">
      <c r="E18186" s="95"/>
      <c r="F18186" s="95"/>
      <c r="G18186" s="95"/>
      <c r="H18186" s="95"/>
    </row>
    <row r="18187" spans="5:8" x14ac:dyDescent="0.2">
      <c r="E18187" s="95"/>
      <c r="F18187" s="95"/>
      <c r="G18187" s="95"/>
      <c r="H18187" s="95"/>
    </row>
    <row r="18188" spans="5:8" x14ac:dyDescent="0.2">
      <c r="E18188" s="95"/>
      <c r="F18188" s="95"/>
      <c r="G18188" s="95"/>
      <c r="H18188" s="95"/>
    </row>
    <row r="18189" spans="5:8" x14ac:dyDescent="0.2">
      <c r="E18189" s="95"/>
      <c r="F18189" s="95"/>
      <c r="G18189" s="95"/>
      <c r="H18189" s="95"/>
    </row>
    <row r="18190" spans="5:8" x14ac:dyDescent="0.2">
      <c r="E18190" s="95"/>
      <c r="F18190" s="95"/>
      <c r="G18190" s="95"/>
      <c r="H18190" s="95"/>
    </row>
    <row r="18191" spans="5:8" x14ac:dyDescent="0.2">
      <c r="E18191" s="95"/>
      <c r="F18191" s="95"/>
      <c r="G18191" s="95"/>
      <c r="H18191" s="95"/>
    </row>
    <row r="18192" spans="5:8" x14ac:dyDescent="0.2">
      <c r="E18192" s="95"/>
      <c r="F18192" s="95"/>
      <c r="G18192" s="95"/>
      <c r="H18192" s="95"/>
    </row>
    <row r="18193" spans="5:8" x14ac:dyDescent="0.2">
      <c r="E18193" s="95"/>
      <c r="F18193" s="95"/>
      <c r="G18193" s="95"/>
      <c r="H18193" s="95"/>
    </row>
    <row r="18194" spans="5:8" x14ac:dyDescent="0.2">
      <c r="E18194" s="95"/>
      <c r="F18194" s="95"/>
      <c r="G18194" s="95"/>
      <c r="H18194" s="95"/>
    </row>
    <row r="18195" spans="5:8" x14ac:dyDescent="0.2">
      <c r="E18195" s="95"/>
      <c r="F18195" s="95"/>
      <c r="G18195" s="95"/>
      <c r="H18195" s="95"/>
    </row>
    <row r="18196" spans="5:8" x14ac:dyDescent="0.2">
      <c r="E18196" s="95"/>
      <c r="F18196" s="95"/>
      <c r="G18196" s="95"/>
      <c r="H18196" s="95"/>
    </row>
    <row r="18197" spans="5:8" x14ac:dyDescent="0.2">
      <c r="E18197" s="95"/>
      <c r="F18197" s="95"/>
      <c r="G18197" s="95"/>
      <c r="H18197" s="95"/>
    </row>
    <row r="18198" spans="5:8" x14ac:dyDescent="0.2">
      <c r="E18198" s="95"/>
      <c r="F18198" s="95"/>
      <c r="G18198" s="95"/>
      <c r="H18198" s="95"/>
    </row>
    <row r="18199" spans="5:8" x14ac:dyDescent="0.2">
      <c r="E18199" s="95"/>
      <c r="F18199" s="95"/>
      <c r="G18199" s="95"/>
      <c r="H18199" s="95"/>
    </row>
    <row r="18200" spans="5:8" x14ac:dyDescent="0.2">
      <c r="E18200" s="95"/>
      <c r="F18200" s="95"/>
      <c r="G18200" s="95"/>
      <c r="H18200" s="95"/>
    </row>
    <row r="18201" spans="5:8" x14ac:dyDescent="0.2">
      <c r="E18201" s="95"/>
      <c r="F18201" s="95"/>
      <c r="G18201" s="95"/>
      <c r="H18201" s="95"/>
    </row>
    <row r="18202" spans="5:8" x14ac:dyDescent="0.2">
      <c r="E18202" s="95"/>
      <c r="F18202" s="95"/>
      <c r="G18202" s="95"/>
      <c r="H18202" s="95"/>
    </row>
    <row r="18203" spans="5:8" x14ac:dyDescent="0.2">
      <c r="E18203" s="95"/>
      <c r="F18203" s="95"/>
      <c r="G18203" s="95"/>
      <c r="H18203" s="95"/>
    </row>
    <row r="18204" spans="5:8" x14ac:dyDescent="0.2">
      <c r="E18204" s="95"/>
      <c r="F18204" s="95"/>
      <c r="G18204" s="95"/>
      <c r="H18204" s="95"/>
    </row>
    <row r="18205" spans="5:8" x14ac:dyDescent="0.2">
      <c r="E18205" s="95"/>
      <c r="F18205" s="95"/>
      <c r="G18205" s="95"/>
      <c r="H18205" s="95"/>
    </row>
    <row r="18206" spans="5:8" x14ac:dyDescent="0.2">
      <c r="E18206" s="95"/>
      <c r="F18206" s="95"/>
      <c r="G18206" s="95"/>
      <c r="H18206" s="95"/>
    </row>
    <row r="18207" spans="5:8" x14ac:dyDescent="0.2">
      <c r="E18207" s="95"/>
      <c r="F18207" s="95"/>
      <c r="G18207" s="95"/>
      <c r="H18207" s="95"/>
    </row>
    <row r="18208" spans="5:8" x14ac:dyDescent="0.2">
      <c r="E18208" s="95"/>
      <c r="F18208" s="95"/>
      <c r="G18208" s="95"/>
      <c r="H18208" s="95"/>
    </row>
    <row r="18209" spans="5:8" x14ac:dyDescent="0.2">
      <c r="E18209" s="95"/>
      <c r="F18209" s="95"/>
      <c r="G18209" s="95"/>
      <c r="H18209" s="95"/>
    </row>
    <row r="18210" spans="5:8" x14ac:dyDescent="0.2">
      <c r="E18210" s="95"/>
      <c r="F18210" s="95"/>
      <c r="G18210" s="95"/>
      <c r="H18210" s="95"/>
    </row>
    <row r="18211" spans="5:8" x14ac:dyDescent="0.2">
      <c r="E18211" s="95"/>
      <c r="F18211" s="95"/>
      <c r="G18211" s="95"/>
      <c r="H18211" s="95"/>
    </row>
    <row r="18212" spans="5:8" x14ac:dyDescent="0.2">
      <c r="E18212" s="95"/>
      <c r="F18212" s="95"/>
      <c r="G18212" s="95"/>
      <c r="H18212" s="95"/>
    </row>
    <row r="18213" spans="5:8" x14ac:dyDescent="0.2">
      <c r="E18213" s="95"/>
      <c r="F18213" s="95"/>
      <c r="G18213" s="95"/>
      <c r="H18213" s="95"/>
    </row>
    <row r="18214" spans="5:8" x14ac:dyDescent="0.2">
      <c r="E18214" s="95"/>
      <c r="F18214" s="95"/>
      <c r="G18214" s="95"/>
      <c r="H18214" s="95"/>
    </row>
    <row r="18215" spans="5:8" x14ac:dyDescent="0.2">
      <c r="E18215" s="95"/>
      <c r="F18215" s="95"/>
      <c r="G18215" s="95"/>
      <c r="H18215" s="95"/>
    </row>
    <row r="18216" spans="5:8" x14ac:dyDescent="0.2">
      <c r="E18216" s="95"/>
      <c r="F18216" s="95"/>
      <c r="G18216" s="95"/>
      <c r="H18216" s="95"/>
    </row>
    <row r="18217" spans="5:8" x14ac:dyDescent="0.2">
      <c r="E18217" s="95"/>
      <c r="F18217" s="95"/>
      <c r="G18217" s="95"/>
      <c r="H18217" s="95"/>
    </row>
    <row r="18218" spans="5:8" x14ac:dyDescent="0.2">
      <c r="E18218" s="95"/>
      <c r="F18218" s="95"/>
      <c r="G18218" s="95"/>
      <c r="H18218" s="95"/>
    </row>
    <row r="18219" spans="5:8" x14ac:dyDescent="0.2">
      <c r="E18219" s="95"/>
      <c r="F18219" s="95"/>
      <c r="G18219" s="95"/>
      <c r="H18219" s="95"/>
    </row>
    <row r="18220" spans="5:8" x14ac:dyDescent="0.2">
      <c r="E18220" s="95"/>
      <c r="F18220" s="95"/>
      <c r="G18220" s="95"/>
      <c r="H18220" s="95"/>
    </row>
    <row r="18221" spans="5:8" x14ac:dyDescent="0.2">
      <c r="E18221" s="95"/>
      <c r="F18221" s="95"/>
      <c r="G18221" s="95"/>
      <c r="H18221" s="95"/>
    </row>
    <row r="18222" spans="5:8" x14ac:dyDescent="0.2">
      <c r="E18222" s="95"/>
      <c r="F18222" s="95"/>
      <c r="G18222" s="95"/>
      <c r="H18222" s="95"/>
    </row>
    <row r="18223" spans="5:8" x14ac:dyDescent="0.2">
      <c r="E18223" s="95"/>
      <c r="F18223" s="95"/>
      <c r="G18223" s="95"/>
      <c r="H18223" s="95"/>
    </row>
    <row r="18224" spans="5:8" x14ac:dyDescent="0.2">
      <c r="E18224" s="95"/>
      <c r="F18224" s="95"/>
      <c r="G18224" s="95"/>
      <c r="H18224" s="95"/>
    </row>
    <row r="18225" spans="5:8" x14ac:dyDescent="0.2">
      <c r="E18225" s="95"/>
      <c r="F18225" s="95"/>
      <c r="G18225" s="95"/>
      <c r="H18225" s="95"/>
    </row>
    <row r="18226" spans="5:8" x14ac:dyDescent="0.2">
      <c r="E18226" s="95"/>
      <c r="F18226" s="95"/>
      <c r="G18226" s="95"/>
      <c r="H18226" s="95"/>
    </row>
    <row r="18227" spans="5:8" x14ac:dyDescent="0.2">
      <c r="E18227" s="95"/>
      <c r="F18227" s="95"/>
      <c r="G18227" s="95"/>
      <c r="H18227" s="95"/>
    </row>
    <row r="18228" spans="5:8" x14ac:dyDescent="0.2">
      <c r="E18228" s="95"/>
      <c r="F18228" s="95"/>
      <c r="G18228" s="95"/>
      <c r="H18228" s="95"/>
    </row>
    <row r="18229" spans="5:8" x14ac:dyDescent="0.2">
      <c r="E18229" s="95"/>
      <c r="F18229" s="95"/>
      <c r="G18229" s="95"/>
      <c r="H18229" s="95"/>
    </row>
    <row r="18230" spans="5:8" x14ac:dyDescent="0.2">
      <c r="E18230" s="95"/>
      <c r="F18230" s="95"/>
      <c r="G18230" s="95"/>
      <c r="H18230" s="95"/>
    </row>
    <row r="18231" spans="5:8" x14ac:dyDescent="0.2">
      <c r="E18231" s="95"/>
      <c r="F18231" s="95"/>
      <c r="G18231" s="95"/>
      <c r="H18231" s="95"/>
    </row>
    <row r="18232" spans="5:8" x14ac:dyDescent="0.2">
      <c r="E18232" s="95"/>
      <c r="F18232" s="95"/>
      <c r="G18232" s="95"/>
      <c r="H18232" s="95"/>
    </row>
    <row r="18233" spans="5:8" x14ac:dyDescent="0.2">
      <c r="E18233" s="95"/>
      <c r="F18233" s="95"/>
      <c r="G18233" s="95"/>
      <c r="H18233" s="95"/>
    </row>
    <row r="18234" spans="5:8" x14ac:dyDescent="0.2">
      <c r="E18234" s="95"/>
      <c r="F18234" s="95"/>
      <c r="G18234" s="95"/>
      <c r="H18234" s="95"/>
    </row>
    <row r="18235" spans="5:8" x14ac:dyDescent="0.2">
      <c r="E18235" s="95"/>
      <c r="F18235" s="95"/>
      <c r="G18235" s="95"/>
      <c r="H18235" s="95"/>
    </row>
    <row r="18236" spans="5:8" x14ac:dyDescent="0.2">
      <c r="E18236" s="95"/>
      <c r="F18236" s="95"/>
      <c r="G18236" s="95"/>
      <c r="H18236" s="95"/>
    </row>
    <row r="18237" spans="5:8" x14ac:dyDescent="0.2">
      <c r="E18237" s="95"/>
      <c r="F18237" s="95"/>
      <c r="G18237" s="95"/>
      <c r="H18237" s="95"/>
    </row>
    <row r="18238" spans="5:8" x14ac:dyDescent="0.2">
      <c r="E18238" s="95"/>
      <c r="F18238" s="95"/>
      <c r="G18238" s="95"/>
      <c r="H18238" s="95"/>
    </row>
    <row r="18239" spans="5:8" x14ac:dyDescent="0.2">
      <c r="E18239" s="95"/>
      <c r="F18239" s="95"/>
      <c r="G18239" s="95"/>
      <c r="H18239" s="95"/>
    </row>
    <row r="18240" spans="5:8" x14ac:dyDescent="0.2">
      <c r="E18240" s="95"/>
      <c r="F18240" s="95"/>
      <c r="G18240" s="95"/>
      <c r="H18240" s="95"/>
    </row>
    <row r="18241" spans="5:8" x14ac:dyDescent="0.2">
      <c r="E18241" s="95"/>
      <c r="F18241" s="95"/>
      <c r="G18241" s="95"/>
      <c r="H18241" s="95"/>
    </row>
    <row r="18242" spans="5:8" x14ac:dyDescent="0.2">
      <c r="E18242" s="95"/>
      <c r="F18242" s="95"/>
      <c r="G18242" s="95"/>
      <c r="H18242" s="95"/>
    </row>
    <row r="18243" spans="5:8" x14ac:dyDescent="0.2">
      <c r="E18243" s="95"/>
      <c r="F18243" s="95"/>
      <c r="G18243" s="95"/>
      <c r="H18243" s="95"/>
    </row>
    <row r="18244" spans="5:8" x14ac:dyDescent="0.2">
      <c r="E18244" s="95"/>
      <c r="F18244" s="95"/>
      <c r="G18244" s="95"/>
      <c r="H18244" s="95"/>
    </row>
    <row r="18245" spans="5:8" x14ac:dyDescent="0.2">
      <c r="E18245" s="95"/>
      <c r="F18245" s="95"/>
      <c r="G18245" s="95"/>
      <c r="H18245" s="95"/>
    </row>
    <row r="18246" spans="5:8" x14ac:dyDescent="0.2">
      <c r="E18246" s="95"/>
      <c r="F18246" s="95"/>
      <c r="G18246" s="95"/>
      <c r="H18246" s="95"/>
    </row>
    <row r="18247" spans="5:8" x14ac:dyDescent="0.2">
      <c r="E18247" s="95"/>
      <c r="F18247" s="95"/>
      <c r="G18247" s="95"/>
      <c r="H18247" s="95"/>
    </row>
    <row r="18248" spans="5:8" x14ac:dyDescent="0.2">
      <c r="E18248" s="95"/>
      <c r="F18248" s="95"/>
      <c r="G18248" s="95"/>
      <c r="H18248" s="95"/>
    </row>
    <row r="18249" spans="5:8" x14ac:dyDescent="0.2">
      <c r="E18249" s="95"/>
      <c r="F18249" s="95"/>
      <c r="G18249" s="95"/>
      <c r="H18249" s="95"/>
    </row>
    <row r="18250" spans="5:8" x14ac:dyDescent="0.2">
      <c r="E18250" s="95"/>
      <c r="F18250" s="95"/>
      <c r="G18250" s="95"/>
      <c r="H18250" s="95"/>
    </row>
    <row r="18251" spans="5:8" x14ac:dyDescent="0.2">
      <c r="E18251" s="95"/>
      <c r="F18251" s="95"/>
      <c r="G18251" s="95"/>
      <c r="H18251" s="95"/>
    </row>
    <row r="18252" spans="5:8" x14ac:dyDescent="0.2">
      <c r="E18252" s="95"/>
      <c r="F18252" s="95"/>
      <c r="G18252" s="95"/>
      <c r="H18252" s="95"/>
    </row>
    <row r="18253" spans="5:8" x14ac:dyDescent="0.2">
      <c r="E18253" s="95"/>
      <c r="F18253" s="95"/>
      <c r="G18253" s="95"/>
      <c r="H18253" s="95"/>
    </row>
    <row r="18254" spans="5:8" x14ac:dyDescent="0.2">
      <c r="E18254" s="95"/>
      <c r="F18254" s="95"/>
      <c r="G18254" s="95"/>
      <c r="H18254" s="95"/>
    </row>
    <row r="18255" spans="5:8" x14ac:dyDescent="0.2">
      <c r="E18255" s="95"/>
      <c r="F18255" s="95"/>
      <c r="G18255" s="95"/>
      <c r="H18255" s="95"/>
    </row>
    <row r="18256" spans="5:8" x14ac:dyDescent="0.2">
      <c r="E18256" s="95"/>
      <c r="F18256" s="95"/>
      <c r="G18256" s="95"/>
      <c r="H18256" s="95"/>
    </row>
    <row r="18257" spans="5:8" x14ac:dyDescent="0.2">
      <c r="E18257" s="95"/>
      <c r="F18257" s="95"/>
      <c r="G18257" s="95"/>
      <c r="H18257" s="95"/>
    </row>
    <row r="18258" spans="5:8" x14ac:dyDescent="0.2">
      <c r="E18258" s="95"/>
      <c r="F18258" s="95"/>
      <c r="G18258" s="95"/>
      <c r="H18258" s="95"/>
    </row>
    <row r="18259" spans="5:8" x14ac:dyDescent="0.2">
      <c r="E18259" s="95"/>
      <c r="F18259" s="95"/>
      <c r="G18259" s="95"/>
      <c r="H18259" s="95"/>
    </row>
    <row r="18260" spans="5:8" x14ac:dyDescent="0.2">
      <c r="E18260" s="95"/>
      <c r="F18260" s="95"/>
      <c r="G18260" s="95"/>
      <c r="H18260" s="95"/>
    </row>
    <row r="18261" spans="5:8" x14ac:dyDescent="0.2">
      <c r="E18261" s="95"/>
      <c r="F18261" s="95"/>
      <c r="G18261" s="95"/>
      <c r="H18261" s="95"/>
    </row>
    <row r="18262" spans="5:8" x14ac:dyDescent="0.2">
      <c r="E18262" s="95"/>
      <c r="F18262" s="95"/>
      <c r="G18262" s="95"/>
      <c r="H18262" s="95"/>
    </row>
    <row r="18263" spans="5:8" x14ac:dyDescent="0.2">
      <c r="E18263" s="95"/>
      <c r="F18263" s="95"/>
      <c r="G18263" s="95"/>
      <c r="H18263" s="95"/>
    </row>
    <row r="18264" spans="5:8" x14ac:dyDescent="0.2">
      <c r="E18264" s="95"/>
      <c r="F18264" s="95"/>
      <c r="G18264" s="95"/>
      <c r="H18264" s="95"/>
    </row>
    <row r="18265" spans="5:8" x14ac:dyDescent="0.2">
      <c r="E18265" s="95"/>
      <c r="F18265" s="95"/>
      <c r="G18265" s="95"/>
      <c r="H18265" s="95"/>
    </row>
    <row r="18266" spans="5:8" x14ac:dyDescent="0.2">
      <c r="E18266" s="95"/>
      <c r="F18266" s="95"/>
      <c r="G18266" s="95"/>
      <c r="H18266" s="95"/>
    </row>
    <row r="18267" spans="5:8" x14ac:dyDescent="0.2">
      <c r="E18267" s="95"/>
      <c r="F18267" s="95"/>
      <c r="G18267" s="95"/>
      <c r="H18267" s="95"/>
    </row>
    <row r="18268" spans="5:8" x14ac:dyDescent="0.2">
      <c r="E18268" s="95"/>
      <c r="F18268" s="95"/>
      <c r="G18268" s="95"/>
      <c r="H18268" s="95"/>
    </row>
    <row r="18269" spans="5:8" x14ac:dyDescent="0.2">
      <c r="E18269" s="95"/>
      <c r="F18269" s="95"/>
      <c r="G18269" s="95"/>
      <c r="H18269" s="95"/>
    </row>
    <row r="18270" spans="5:8" x14ac:dyDescent="0.2">
      <c r="E18270" s="95"/>
      <c r="F18270" s="95"/>
      <c r="G18270" s="95"/>
      <c r="H18270" s="95"/>
    </row>
    <row r="18271" spans="5:8" x14ac:dyDescent="0.2">
      <c r="E18271" s="95"/>
      <c r="F18271" s="95"/>
      <c r="G18271" s="95"/>
      <c r="H18271" s="95"/>
    </row>
    <row r="18272" spans="5:8" x14ac:dyDescent="0.2">
      <c r="E18272" s="95"/>
      <c r="F18272" s="95"/>
      <c r="G18272" s="95"/>
      <c r="H18272" s="95"/>
    </row>
    <row r="18273" spans="5:8" x14ac:dyDescent="0.2">
      <c r="E18273" s="95"/>
      <c r="F18273" s="95"/>
      <c r="G18273" s="95"/>
      <c r="H18273" s="95"/>
    </row>
    <row r="18274" spans="5:8" x14ac:dyDescent="0.2">
      <c r="E18274" s="95"/>
      <c r="F18274" s="95"/>
      <c r="G18274" s="95"/>
      <c r="H18274" s="95"/>
    </row>
    <row r="18275" spans="5:8" x14ac:dyDescent="0.2">
      <c r="E18275" s="95"/>
      <c r="F18275" s="95"/>
      <c r="G18275" s="95"/>
      <c r="H18275" s="95"/>
    </row>
    <row r="18276" spans="5:8" x14ac:dyDescent="0.2">
      <c r="E18276" s="95"/>
      <c r="F18276" s="95"/>
      <c r="G18276" s="95"/>
      <c r="H18276" s="95"/>
    </row>
    <row r="18277" spans="5:8" x14ac:dyDescent="0.2">
      <c r="E18277" s="95"/>
      <c r="F18277" s="95"/>
      <c r="G18277" s="95"/>
      <c r="H18277" s="95"/>
    </row>
    <row r="18278" spans="5:8" x14ac:dyDescent="0.2">
      <c r="E18278" s="95"/>
      <c r="F18278" s="95"/>
      <c r="G18278" s="95"/>
      <c r="H18278" s="95"/>
    </row>
    <row r="18279" spans="5:8" x14ac:dyDescent="0.2">
      <c r="E18279" s="95"/>
      <c r="F18279" s="95"/>
      <c r="G18279" s="95"/>
      <c r="H18279" s="95"/>
    </row>
    <row r="18280" spans="5:8" x14ac:dyDescent="0.2">
      <c r="E18280" s="95"/>
      <c r="F18280" s="95"/>
      <c r="G18280" s="95"/>
      <c r="H18280" s="95"/>
    </row>
    <row r="18281" spans="5:8" x14ac:dyDescent="0.2">
      <c r="E18281" s="95"/>
      <c r="F18281" s="95"/>
      <c r="G18281" s="95"/>
      <c r="H18281" s="95"/>
    </row>
    <row r="18282" spans="5:8" x14ac:dyDescent="0.2">
      <c r="E18282" s="95"/>
      <c r="F18282" s="95"/>
      <c r="G18282" s="95"/>
      <c r="H18282" s="95"/>
    </row>
    <row r="18283" spans="5:8" x14ac:dyDescent="0.2">
      <c r="E18283" s="95"/>
      <c r="F18283" s="95"/>
      <c r="G18283" s="95"/>
      <c r="H18283" s="95"/>
    </row>
    <row r="18284" spans="5:8" x14ac:dyDescent="0.2">
      <c r="E18284" s="95"/>
      <c r="F18284" s="95"/>
      <c r="G18284" s="95"/>
      <c r="H18284" s="95"/>
    </row>
    <row r="18285" spans="5:8" x14ac:dyDescent="0.2">
      <c r="E18285" s="95"/>
      <c r="F18285" s="95"/>
      <c r="G18285" s="95"/>
      <c r="H18285" s="95"/>
    </row>
    <row r="18286" spans="5:8" x14ac:dyDescent="0.2">
      <c r="E18286" s="95"/>
      <c r="F18286" s="95"/>
      <c r="G18286" s="95"/>
      <c r="H18286" s="95"/>
    </row>
    <row r="18287" spans="5:8" x14ac:dyDescent="0.2">
      <c r="E18287" s="95"/>
      <c r="F18287" s="95"/>
      <c r="G18287" s="95"/>
      <c r="H18287" s="95"/>
    </row>
    <row r="18288" spans="5:8" x14ac:dyDescent="0.2">
      <c r="E18288" s="95"/>
      <c r="F18288" s="95"/>
      <c r="G18288" s="95"/>
      <c r="H18288" s="95"/>
    </row>
    <row r="18289" spans="5:8" x14ac:dyDescent="0.2">
      <c r="E18289" s="95"/>
      <c r="F18289" s="95"/>
      <c r="G18289" s="95"/>
      <c r="H18289" s="95"/>
    </row>
    <row r="18290" spans="5:8" x14ac:dyDescent="0.2">
      <c r="E18290" s="95"/>
      <c r="F18290" s="95"/>
      <c r="G18290" s="95"/>
      <c r="H18290" s="95"/>
    </row>
    <row r="18291" spans="5:8" x14ac:dyDescent="0.2">
      <c r="E18291" s="95"/>
      <c r="F18291" s="95"/>
      <c r="G18291" s="95"/>
      <c r="H18291" s="95"/>
    </row>
    <row r="18292" spans="5:8" x14ac:dyDescent="0.2">
      <c r="E18292" s="95"/>
      <c r="F18292" s="95"/>
      <c r="G18292" s="95"/>
      <c r="H18292" s="95"/>
    </row>
    <row r="18293" spans="5:8" x14ac:dyDescent="0.2">
      <c r="E18293" s="95"/>
      <c r="F18293" s="95"/>
      <c r="G18293" s="95"/>
      <c r="H18293" s="95"/>
    </row>
    <row r="18294" spans="5:8" x14ac:dyDescent="0.2">
      <c r="E18294" s="95"/>
      <c r="F18294" s="95"/>
      <c r="G18294" s="95"/>
      <c r="H18294" s="95"/>
    </row>
    <row r="18295" spans="5:8" x14ac:dyDescent="0.2">
      <c r="E18295" s="95"/>
      <c r="F18295" s="95"/>
      <c r="G18295" s="95"/>
      <c r="H18295" s="95"/>
    </row>
    <row r="18296" spans="5:8" x14ac:dyDescent="0.2">
      <c r="E18296" s="95"/>
      <c r="F18296" s="95"/>
      <c r="G18296" s="95"/>
      <c r="H18296" s="95"/>
    </row>
    <row r="18297" spans="5:8" x14ac:dyDescent="0.2">
      <c r="E18297" s="95"/>
      <c r="F18297" s="95"/>
      <c r="G18297" s="95"/>
      <c r="H18297" s="95"/>
    </row>
    <row r="18298" spans="5:8" x14ac:dyDescent="0.2">
      <c r="E18298" s="95"/>
      <c r="F18298" s="95"/>
      <c r="G18298" s="95"/>
      <c r="H18298" s="95"/>
    </row>
    <row r="18299" spans="5:8" x14ac:dyDescent="0.2">
      <c r="E18299" s="95"/>
      <c r="F18299" s="95"/>
      <c r="G18299" s="95"/>
      <c r="H18299" s="95"/>
    </row>
    <row r="18300" spans="5:8" x14ac:dyDescent="0.2">
      <c r="E18300" s="95"/>
      <c r="F18300" s="95"/>
      <c r="G18300" s="95"/>
      <c r="H18300" s="95"/>
    </row>
    <row r="18301" spans="5:8" x14ac:dyDescent="0.2">
      <c r="E18301" s="95"/>
      <c r="F18301" s="95"/>
      <c r="G18301" s="95"/>
      <c r="H18301" s="95"/>
    </row>
    <row r="18302" spans="5:8" x14ac:dyDescent="0.2">
      <c r="E18302" s="95"/>
      <c r="F18302" s="95"/>
      <c r="G18302" s="95"/>
      <c r="H18302" s="95"/>
    </row>
    <row r="18303" spans="5:8" x14ac:dyDescent="0.2">
      <c r="E18303" s="95"/>
      <c r="F18303" s="95"/>
      <c r="G18303" s="95"/>
      <c r="H18303" s="95"/>
    </row>
    <row r="18304" spans="5:8" x14ac:dyDescent="0.2">
      <c r="E18304" s="95"/>
      <c r="F18304" s="95"/>
      <c r="G18304" s="95"/>
      <c r="H18304" s="95"/>
    </row>
    <row r="18305" spans="5:8" x14ac:dyDescent="0.2">
      <c r="E18305" s="95"/>
      <c r="F18305" s="95"/>
      <c r="G18305" s="95"/>
      <c r="H18305" s="95"/>
    </row>
    <row r="18306" spans="5:8" x14ac:dyDescent="0.2">
      <c r="E18306" s="95"/>
      <c r="F18306" s="95"/>
      <c r="G18306" s="95"/>
      <c r="H18306" s="95"/>
    </row>
    <row r="18307" spans="5:8" x14ac:dyDescent="0.2">
      <c r="E18307" s="95"/>
      <c r="F18307" s="95"/>
      <c r="G18307" s="95"/>
      <c r="H18307" s="95"/>
    </row>
    <row r="18308" spans="5:8" x14ac:dyDescent="0.2">
      <c r="E18308" s="95"/>
      <c r="F18308" s="95"/>
      <c r="G18308" s="95"/>
      <c r="H18308" s="95"/>
    </row>
    <row r="18309" spans="5:8" x14ac:dyDescent="0.2">
      <c r="E18309" s="95"/>
      <c r="F18309" s="95"/>
      <c r="G18309" s="95"/>
      <c r="H18309" s="95"/>
    </row>
    <row r="18310" spans="5:8" x14ac:dyDescent="0.2">
      <c r="E18310" s="95"/>
      <c r="F18310" s="95"/>
      <c r="G18310" s="95"/>
      <c r="H18310" s="95"/>
    </row>
    <row r="18311" spans="5:8" x14ac:dyDescent="0.2">
      <c r="E18311" s="95"/>
      <c r="F18311" s="95"/>
      <c r="G18311" s="95"/>
      <c r="H18311" s="95"/>
    </row>
    <row r="18312" spans="5:8" x14ac:dyDescent="0.2">
      <c r="E18312" s="95"/>
      <c r="F18312" s="95"/>
      <c r="G18312" s="95"/>
      <c r="H18312" s="95"/>
    </row>
    <row r="18313" spans="5:8" x14ac:dyDescent="0.2">
      <c r="E18313" s="95"/>
      <c r="F18313" s="95"/>
      <c r="G18313" s="95"/>
      <c r="H18313" s="95"/>
    </row>
    <row r="18314" spans="5:8" x14ac:dyDescent="0.2">
      <c r="E18314" s="95"/>
      <c r="F18314" s="95"/>
      <c r="G18314" s="95"/>
      <c r="H18314" s="95"/>
    </row>
    <row r="18315" spans="5:8" x14ac:dyDescent="0.2">
      <c r="E18315" s="95"/>
      <c r="F18315" s="95"/>
      <c r="G18315" s="95"/>
      <c r="H18315" s="95"/>
    </row>
    <row r="18316" spans="5:8" x14ac:dyDescent="0.2">
      <c r="E18316" s="95"/>
      <c r="F18316" s="95"/>
      <c r="G18316" s="95"/>
      <c r="H18316" s="95"/>
    </row>
    <row r="18317" spans="5:8" x14ac:dyDescent="0.2">
      <c r="E18317" s="95"/>
      <c r="F18317" s="95"/>
      <c r="G18317" s="95"/>
      <c r="H18317" s="95"/>
    </row>
    <row r="18318" spans="5:8" x14ac:dyDescent="0.2">
      <c r="E18318" s="95"/>
      <c r="F18318" s="95"/>
      <c r="G18318" s="95"/>
      <c r="H18318" s="95"/>
    </row>
    <row r="18319" spans="5:8" x14ac:dyDescent="0.2">
      <c r="E18319" s="95"/>
      <c r="F18319" s="95"/>
      <c r="G18319" s="95"/>
      <c r="H18319" s="95"/>
    </row>
    <row r="18320" spans="5:8" x14ac:dyDescent="0.2">
      <c r="E18320" s="95"/>
      <c r="F18320" s="95"/>
      <c r="G18320" s="95"/>
      <c r="H18320" s="95"/>
    </row>
    <row r="18321" spans="5:8" x14ac:dyDescent="0.2">
      <c r="E18321" s="95"/>
      <c r="F18321" s="95"/>
      <c r="G18321" s="95"/>
      <c r="H18321" s="95"/>
    </row>
    <row r="18322" spans="5:8" x14ac:dyDescent="0.2">
      <c r="E18322" s="95"/>
      <c r="F18322" s="95"/>
      <c r="G18322" s="95"/>
      <c r="H18322" s="95"/>
    </row>
    <row r="18323" spans="5:8" x14ac:dyDescent="0.2">
      <c r="E18323" s="95"/>
      <c r="F18323" s="95"/>
      <c r="G18323" s="95"/>
      <c r="H18323" s="95"/>
    </row>
    <row r="18324" spans="5:8" x14ac:dyDescent="0.2">
      <c r="E18324" s="95"/>
      <c r="F18324" s="95"/>
      <c r="G18324" s="95"/>
      <c r="H18324" s="95"/>
    </row>
    <row r="18325" spans="5:8" x14ac:dyDescent="0.2">
      <c r="E18325" s="95"/>
      <c r="F18325" s="95"/>
      <c r="G18325" s="95"/>
      <c r="H18325" s="95"/>
    </row>
    <row r="18326" spans="5:8" x14ac:dyDescent="0.2">
      <c r="E18326" s="95"/>
      <c r="F18326" s="95"/>
      <c r="G18326" s="95"/>
      <c r="H18326" s="95"/>
    </row>
    <row r="18327" spans="5:8" x14ac:dyDescent="0.2">
      <c r="E18327" s="95"/>
      <c r="F18327" s="95"/>
      <c r="G18327" s="95"/>
      <c r="H18327" s="95"/>
    </row>
    <row r="18328" spans="5:8" x14ac:dyDescent="0.2">
      <c r="E18328" s="95"/>
      <c r="F18328" s="95"/>
      <c r="G18328" s="95"/>
      <c r="H18328" s="95"/>
    </row>
    <row r="18329" spans="5:8" x14ac:dyDescent="0.2">
      <c r="E18329" s="95"/>
      <c r="F18329" s="95"/>
      <c r="G18329" s="95"/>
      <c r="H18329" s="95"/>
    </row>
    <row r="18330" spans="5:8" x14ac:dyDescent="0.2">
      <c r="E18330" s="95"/>
      <c r="F18330" s="95"/>
      <c r="G18330" s="95"/>
      <c r="H18330" s="95"/>
    </row>
    <row r="18331" spans="5:8" x14ac:dyDescent="0.2">
      <c r="E18331" s="95"/>
      <c r="F18331" s="95"/>
      <c r="G18331" s="95"/>
      <c r="H18331" s="95"/>
    </row>
    <row r="18332" spans="5:8" x14ac:dyDescent="0.2">
      <c r="E18332" s="95"/>
      <c r="F18332" s="95"/>
      <c r="G18332" s="95"/>
      <c r="H18332" s="95"/>
    </row>
    <row r="18333" spans="5:8" x14ac:dyDescent="0.2">
      <c r="E18333" s="95"/>
      <c r="F18333" s="95"/>
      <c r="G18333" s="95"/>
      <c r="H18333" s="95"/>
    </row>
    <row r="18334" spans="5:8" x14ac:dyDescent="0.2">
      <c r="E18334" s="95"/>
      <c r="F18334" s="95"/>
      <c r="G18334" s="95"/>
      <c r="H18334" s="95"/>
    </row>
    <row r="18335" spans="5:8" x14ac:dyDescent="0.2">
      <c r="E18335" s="95"/>
      <c r="F18335" s="95"/>
      <c r="G18335" s="95"/>
      <c r="H18335" s="95"/>
    </row>
    <row r="18336" spans="5:8" x14ac:dyDescent="0.2">
      <c r="E18336" s="95"/>
      <c r="F18336" s="95"/>
      <c r="G18336" s="95"/>
      <c r="H18336" s="95"/>
    </row>
    <row r="18337" spans="5:8" x14ac:dyDescent="0.2">
      <c r="E18337" s="95"/>
      <c r="F18337" s="95"/>
      <c r="G18337" s="95"/>
      <c r="H18337" s="95"/>
    </row>
    <row r="18338" spans="5:8" x14ac:dyDescent="0.2">
      <c r="E18338" s="95"/>
      <c r="F18338" s="95"/>
      <c r="G18338" s="95"/>
      <c r="H18338" s="95"/>
    </row>
    <row r="18339" spans="5:8" x14ac:dyDescent="0.2">
      <c r="E18339" s="95"/>
      <c r="F18339" s="95"/>
      <c r="G18339" s="95"/>
      <c r="H18339" s="95"/>
    </row>
    <row r="18340" spans="5:8" x14ac:dyDescent="0.2">
      <c r="E18340" s="95"/>
      <c r="F18340" s="95"/>
      <c r="G18340" s="95"/>
      <c r="H18340" s="95"/>
    </row>
    <row r="18341" spans="5:8" x14ac:dyDescent="0.2">
      <c r="E18341" s="95"/>
      <c r="F18341" s="95"/>
      <c r="G18341" s="95"/>
      <c r="H18341" s="95"/>
    </row>
    <row r="18342" spans="5:8" x14ac:dyDescent="0.2">
      <c r="E18342" s="95"/>
      <c r="F18342" s="95"/>
      <c r="G18342" s="95"/>
      <c r="H18342" s="95"/>
    </row>
    <row r="18343" spans="5:8" x14ac:dyDescent="0.2">
      <c r="E18343" s="95"/>
      <c r="F18343" s="95"/>
      <c r="G18343" s="95"/>
      <c r="H18343" s="95"/>
    </row>
    <row r="18344" spans="5:8" x14ac:dyDescent="0.2">
      <c r="E18344" s="95"/>
      <c r="F18344" s="95"/>
      <c r="G18344" s="95"/>
      <c r="H18344" s="95"/>
    </row>
    <row r="18345" spans="5:8" x14ac:dyDescent="0.2">
      <c r="E18345" s="95"/>
      <c r="F18345" s="95"/>
      <c r="G18345" s="95"/>
      <c r="H18345" s="95"/>
    </row>
    <row r="18346" spans="5:8" x14ac:dyDescent="0.2">
      <c r="E18346" s="95"/>
      <c r="F18346" s="95"/>
      <c r="G18346" s="95"/>
      <c r="H18346" s="95"/>
    </row>
    <row r="18347" spans="5:8" x14ac:dyDescent="0.2">
      <c r="E18347" s="95"/>
      <c r="F18347" s="95"/>
      <c r="G18347" s="95"/>
      <c r="H18347" s="95"/>
    </row>
    <row r="18348" spans="5:8" x14ac:dyDescent="0.2">
      <c r="E18348" s="95"/>
      <c r="F18348" s="95"/>
      <c r="G18348" s="95"/>
      <c r="H18348" s="95"/>
    </row>
    <row r="18349" spans="5:8" x14ac:dyDescent="0.2">
      <c r="E18349" s="95"/>
      <c r="F18349" s="95"/>
      <c r="G18349" s="95"/>
      <c r="H18349" s="95"/>
    </row>
    <row r="18350" spans="5:8" x14ac:dyDescent="0.2">
      <c r="E18350" s="95"/>
      <c r="F18350" s="95"/>
      <c r="G18350" s="95"/>
      <c r="H18350" s="95"/>
    </row>
    <row r="18351" spans="5:8" x14ac:dyDescent="0.2">
      <c r="E18351" s="95"/>
      <c r="F18351" s="95"/>
      <c r="G18351" s="95"/>
      <c r="H18351" s="95"/>
    </row>
    <row r="18352" spans="5:8" x14ac:dyDescent="0.2">
      <c r="E18352" s="95"/>
      <c r="F18352" s="95"/>
      <c r="G18352" s="95"/>
      <c r="H18352" s="95"/>
    </row>
    <row r="18353" spans="5:8" x14ac:dyDescent="0.2">
      <c r="E18353" s="95"/>
      <c r="F18353" s="95"/>
      <c r="G18353" s="95"/>
      <c r="H18353" s="95"/>
    </row>
    <row r="18354" spans="5:8" x14ac:dyDescent="0.2">
      <c r="E18354" s="95"/>
      <c r="F18354" s="95"/>
      <c r="G18354" s="95"/>
      <c r="H18354" s="95"/>
    </row>
    <row r="18355" spans="5:8" x14ac:dyDescent="0.2">
      <c r="E18355" s="95"/>
      <c r="F18355" s="95"/>
      <c r="G18355" s="95"/>
      <c r="H18355" s="95"/>
    </row>
    <row r="18356" spans="5:8" x14ac:dyDescent="0.2">
      <c r="E18356" s="95"/>
      <c r="F18356" s="95"/>
      <c r="G18356" s="95"/>
      <c r="H18356" s="95"/>
    </row>
    <row r="18357" spans="5:8" x14ac:dyDescent="0.2">
      <c r="E18357" s="95"/>
      <c r="F18357" s="95"/>
      <c r="G18357" s="95"/>
      <c r="H18357" s="95"/>
    </row>
    <row r="18358" spans="5:8" x14ac:dyDescent="0.2">
      <c r="E18358" s="95"/>
      <c r="F18358" s="95"/>
      <c r="G18358" s="95"/>
      <c r="H18358" s="95"/>
    </row>
    <row r="18359" spans="5:8" x14ac:dyDescent="0.2">
      <c r="E18359" s="95"/>
      <c r="F18359" s="95"/>
      <c r="G18359" s="95"/>
      <c r="H18359" s="95"/>
    </row>
    <row r="18360" spans="5:8" x14ac:dyDescent="0.2">
      <c r="E18360" s="95"/>
      <c r="F18360" s="95"/>
      <c r="G18360" s="95"/>
      <c r="H18360" s="95"/>
    </row>
    <row r="18361" spans="5:8" x14ac:dyDescent="0.2">
      <c r="E18361" s="95"/>
      <c r="F18361" s="95"/>
      <c r="G18361" s="95"/>
      <c r="H18361" s="95"/>
    </row>
    <row r="18362" spans="5:8" x14ac:dyDescent="0.2">
      <c r="E18362" s="95"/>
      <c r="F18362" s="95"/>
      <c r="G18362" s="95"/>
      <c r="H18362" s="95"/>
    </row>
    <row r="18363" spans="5:8" x14ac:dyDescent="0.2">
      <c r="E18363" s="95"/>
      <c r="F18363" s="95"/>
      <c r="G18363" s="95"/>
      <c r="H18363" s="95"/>
    </row>
    <row r="18364" spans="5:8" x14ac:dyDescent="0.2">
      <c r="E18364" s="95"/>
      <c r="F18364" s="95"/>
      <c r="G18364" s="95"/>
      <c r="H18364" s="95"/>
    </row>
    <row r="18365" spans="5:8" x14ac:dyDescent="0.2">
      <c r="E18365" s="95"/>
      <c r="F18365" s="95"/>
      <c r="G18365" s="95"/>
      <c r="H18365" s="95"/>
    </row>
    <row r="18366" spans="5:8" x14ac:dyDescent="0.2">
      <c r="E18366" s="95"/>
      <c r="F18366" s="95"/>
      <c r="G18366" s="95"/>
      <c r="H18366" s="95"/>
    </row>
    <row r="18367" spans="5:8" x14ac:dyDescent="0.2">
      <c r="E18367" s="95"/>
      <c r="F18367" s="95"/>
      <c r="G18367" s="95"/>
      <c r="H18367" s="95"/>
    </row>
    <row r="18368" spans="5:8" x14ac:dyDescent="0.2">
      <c r="E18368" s="95"/>
      <c r="F18368" s="95"/>
      <c r="G18368" s="95"/>
      <c r="H18368" s="95"/>
    </row>
    <row r="18369" spans="5:8" x14ac:dyDescent="0.2">
      <c r="E18369" s="95"/>
      <c r="F18369" s="95"/>
      <c r="G18369" s="95"/>
      <c r="H18369" s="95"/>
    </row>
    <row r="18370" spans="5:8" x14ac:dyDescent="0.2">
      <c r="E18370" s="95"/>
      <c r="F18370" s="95"/>
      <c r="G18370" s="95"/>
      <c r="H18370" s="95"/>
    </row>
    <row r="18371" spans="5:8" x14ac:dyDescent="0.2">
      <c r="E18371" s="95"/>
      <c r="F18371" s="95"/>
      <c r="G18371" s="95"/>
      <c r="H18371" s="95"/>
    </row>
    <row r="18372" spans="5:8" x14ac:dyDescent="0.2">
      <c r="E18372" s="95"/>
      <c r="F18372" s="95"/>
      <c r="G18372" s="95"/>
      <c r="H18372" s="95"/>
    </row>
    <row r="18373" spans="5:8" x14ac:dyDescent="0.2">
      <c r="E18373" s="95"/>
      <c r="F18373" s="95"/>
      <c r="G18373" s="95"/>
      <c r="H18373" s="95"/>
    </row>
    <row r="18374" spans="5:8" x14ac:dyDescent="0.2">
      <c r="E18374" s="95"/>
      <c r="F18374" s="95"/>
      <c r="G18374" s="95"/>
      <c r="H18374" s="95"/>
    </row>
    <row r="18375" spans="5:8" x14ac:dyDescent="0.2">
      <c r="E18375" s="95"/>
      <c r="F18375" s="95"/>
      <c r="G18375" s="95"/>
      <c r="H18375" s="95"/>
    </row>
    <row r="18376" spans="5:8" x14ac:dyDescent="0.2">
      <c r="E18376" s="95"/>
      <c r="F18376" s="95"/>
      <c r="G18376" s="95"/>
      <c r="H18376" s="95"/>
    </row>
    <row r="18377" spans="5:8" x14ac:dyDescent="0.2">
      <c r="E18377" s="95"/>
      <c r="F18377" s="95"/>
      <c r="G18377" s="95"/>
      <c r="H18377" s="95"/>
    </row>
    <row r="18378" spans="5:8" x14ac:dyDescent="0.2">
      <c r="E18378" s="95"/>
      <c r="F18378" s="95"/>
      <c r="G18378" s="95"/>
      <c r="H18378" s="95"/>
    </row>
    <row r="18379" spans="5:8" x14ac:dyDescent="0.2">
      <c r="E18379" s="95"/>
      <c r="F18379" s="95"/>
      <c r="G18379" s="95"/>
      <c r="H18379" s="95"/>
    </row>
    <row r="18380" spans="5:8" x14ac:dyDescent="0.2">
      <c r="E18380" s="95"/>
      <c r="F18380" s="95"/>
      <c r="G18380" s="95"/>
      <c r="H18380" s="95"/>
    </row>
    <row r="18381" spans="5:8" x14ac:dyDescent="0.2">
      <c r="E18381" s="95"/>
      <c r="F18381" s="95"/>
      <c r="G18381" s="95"/>
      <c r="H18381" s="95"/>
    </row>
    <row r="18382" spans="5:8" x14ac:dyDescent="0.2">
      <c r="E18382" s="95"/>
      <c r="F18382" s="95"/>
      <c r="G18382" s="95"/>
      <c r="H18382" s="95"/>
    </row>
    <row r="18383" spans="5:8" x14ac:dyDescent="0.2">
      <c r="E18383" s="95"/>
      <c r="F18383" s="95"/>
      <c r="G18383" s="95"/>
      <c r="H18383" s="95"/>
    </row>
    <row r="18384" spans="5:8" x14ac:dyDescent="0.2">
      <c r="E18384" s="95"/>
      <c r="F18384" s="95"/>
      <c r="G18384" s="95"/>
      <c r="H18384" s="95"/>
    </row>
    <row r="18385" spans="5:8" x14ac:dyDescent="0.2">
      <c r="E18385" s="95"/>
      <c r="F18385" s="95"/>
      <c r="G18385" s="95"/>
      <c r="H18385" s="95"/>
    </row>
    <row r="18386" spans="5:8" x14ac:dyDescent="0.2">
      <c r="E18386" s="95"/>
      <c r="F18386" s="95"/>
      <c r="G18386" s="95"/>
      <c r="H18386" s="95"/>
    </row>
    <row r="18387" spans="5:8" x14ac:dyDescent="0.2">
      <c r="E18387" s="95"/>
      <c r="F18387" s="95"/>
      <c r="G18387" s="95"/>
      <c r="H18387" s="95"/>
    </row>
    <row r="18388" spans="5:8" x14ac:dyDescent="0.2">
      <c r="E18388" s="95"/>
      <c r="F18388" s="95"/>
      <c r="G18388" s="95"/>
      <c r="H18388" s="95"/>
    </row>
    <row r="18389" spans="5:8" x14ac:dyDescent="0.2">
      <c r="E18389" s="95"/>
      <c r="F18389" s="95"/>
      <c r="G18389" s="95"/>
      <c r="H18389" s="95"/>
    </row>
    <row r="18390" spans="5:8" x14ac:dyDescent="0.2">
      <c r="E18390" s="95"/>
      <c r="F18390" s="95"/>
      <c r="G18390" s="95"/>
      <c r="H18390" s="95"/>
    </row>
    <row r="18391" spans="5:8" x14ac:dyDescent="0.2">
      <c r="E18391" s="95"/>
      <c r="F18391" s="95"/>
      <c r="G18391" s="95"/>
      <c r="H18391" s="95"/>
    </row>
    <row r="18392" spans="5:8" x14ac:dyDescent="0.2">
      <c r="E18392" s="95"/>
      <c r="F18392" s="95"/>
      <c r="G18392" s="95"/>
      <c r="H18392" s="95"/>
    </row>
    <row r="18393" spans="5:8" x14ac:dyDescent="0.2">
      <c r="E18393" s="95"/>
      <c r="F18393" s="95"/>
      <c r="G18393" s="95"/>
      <c r="H18393" s="95"/>
    </row>
    <row r="18394" spans="5:8" x14ac:dyDescent="0.2">
      <c r="E18394" s="95"/>
      <c r="F18394" s="95"/>
      <c r="G18394" s="95"/>
      <c r="H18394" s="95"/>
    </row>
    <row r="18395" spans="5:8" x14ac:dyDescent="0.2">
      <c r="E18395" s="95"/>
      <c r="F18395" s="95"/>
      <c r="G18395" s="95"/>
      <c r="H18395" s="95"/>
    </row>
    <row r="18396" spans="5:8" x14ac:dyDescent="0.2">
      <c r="E18396" s="95"/>
      <c r="F18396" s="95"/>
      <c r="G18396" s="95"/>
      <c r="H18396" s="95"/>
    </row>
    <row r="18397" spans="5:8" x14ac:dyDescent="0.2">
      <c r="E18397" s="95"/>
      <c r="F18397" s="95"/>
      <c r="G18397" s="95"/>
      <c r="H18397" s="95"/>
    </row>
    <row r="18398" spans="5:8" x14ac:dyDescent="0.2">
      <c r="E18398" s="95"/>
      <c r="F18398" s="95"/>
      <c r="G18398" s="95"/>
      <c r="H18398" s="95"/>
    </row>
    <row r="18399" spans="5:8" x14ac:dyDescent="0.2">
      <c r="E18399" s="95"/>
      <c r="F18399" s="95"/>
      <c r="G18399" s="95"/>
      <c r="H18399" s="95"/>
    </row>
    <row r="18400" spans="5:8" x14ac:dyDescent="0.2">
      <c r="E18400" s="95"/>
      <c r="F18400" s="95"/>
      <c r="G18400" s="95"/>
      <c r="H18400" s="95"/>
    </row>
    <row r="18401" spans="5:8" x14ac:dyDescent="0.2">
      <c r="E18401" s="95"/>
      <c r="F18401" s="95"/>
      <c r="G18401" s="95"/>
      <c r="H18401" s="95"/>
    </row>
    <row r="18402" spans="5:8" x14ac:dyDescent="0.2">
      <c r="E18402" s="95"/>
      <c r="F18402" s="95"/>
      <c r="G18402" s="95"/>
      <c r="H18402" s="95"/>
    </row>
    <row r="18403" spans="5:8" x14ac:dyDescent="0.2">
      <c r="E18403" s="95"/>
      <c r="F18403" s="95"/>
      <c r="G18403" s="95"/>
      <c r="H18403" s="95"/>
    </row>
    <row r="18404" spans="5:8" x14ac:dyDescent="0.2">
      <c r="E18404" s="95"/>
      <c r="F18404" s="95"/>
      <c r="G18404" s="95"/>
      <c r="H18404" s="95"/>
    </row>
    <row r="18405" spans="5:8" x14ac:dyDescent="0.2">
      <c r="E18405" s="95"/>
      <c r="F18405" s="95"/>
      <c r="G18405" s="95"/>
      <c r="H18405" s="95"/>
    </row>
    <row r="18406" spans="5:8" x14ac:dyDescent="0.2">
      <c r="E18406" s="95"/>
      <c r="F18406" s="95"/>
      <c r="G18406" s="95"/>
      <c r="H18406" s="95"/>
    </row>
    <row r="18407" spans="5:8" x14ac:dyDescent="0.2">
      <c r="E18407" s="95"/>
      <c r="F18407" s="95"/>
      <c r="G18407" s="95"/>
      <c r="H18407" s="95"/>
    </row>
    <row r="18408" spans="5:8" x14ac:dyDescent="0.2">
      <c r="E18408" s="95"/>
      <c r="F18408" s="95"/>
      <c r="G18408" s="95"/>
      <c r="H18408" s="95"/>
    </row>
    <row r="18409" spans="5:8" x14ac:dyDescent="0.2">
      <c r="E18409" s="95"/>
      <c r="F18409" s="95"/>
      <c r="G18409" s="95"/>
      <c r="H18409" s="95"/>
    </row>
    <row r="18410" spans="5:8" x14ac:dyDescent="0.2">
      <c r="E18410" s="95"/>
      <c r="F18410" s="95"/>
      <c r="G18410" s="95"/>
      <c r="H18410" s="95"/>
    </row>
    <row r="18411" spans="5:8" x14ac:dyDescent="0.2">
      <c r="E18411" s="95"/>
      <c r="F18411" s="95"/>
      <c r="G18411" s="95"/>
      <c r="H18411" s="95"/>
    </row>
    <row r="18412" spans="5:8" x14ac:dyDescent="0.2">
      <c r="E18412" s="95"/>
      <c r="F18412" s="95"/>
      <c r="G18412" s="95"/>
      <c r="H18412" s="95"/>
    </row>
    <row r="18413" spans="5:8" x14ac:dyDescent="0.2">
      <c r="E18413" s="95"/>
      <c r="F18413" s="95"/>
      <c r="G18413" s="95"/>
      <c r="H18413" s="95"/>
    </row>
    <row r="18414" spans="5:8" x14ac:dyDescent="0.2">
      <c r="E18414" s="95"/>
      <c r="F18414" s="95"/>
      <c r="G18414" s="95"/>
      <c r="H18414" s="95"/>
    </row>
    <row r="18415" spans="5:8" x14ac:dyDescent="0.2">
      <c r="E18415" s="95"/>
      <c r="F18415" s="95"/>
      <c r="G18415" s="95"/>
      <c r="H18415" s="95"/>
    </row>
    <row r="18416" spans="5:8" x14ac:dyDescent="0.2">
      <c r="E18416" s="95"/>
      <c r="F18416" s="95"/>
      <c r="G18416" s="95"/>
      <c r="H18416" s="95"/>
    </row>
    <row r="18417" spans="5:8" x14ac:dyDescent="0.2">
      <c r="E18417" s="95"/>
      <c r="F18417" s="95"/>
      <c r="G18417" s="95"/>
      <c r="H18417" s="95"/>
    </row>
    <row r="18418" spans="5:8" x14ac:dyDescent="0.2">
      <c r="E18418" s="95"/>
      <c r="F18418" s="95"/>
      <c r="G18418" s="95"/>
      <c r="H18418" s="95"/>
    </row>
    <row r="18419" spans="5:8" x14ac:dyDescent="0.2">
      <c r="E18419" s="95"/>
      <c r="F18419" s="95"/>
      <c r="G18419" s="95"/>
      <c r="H18419" s="95"/>
    </row>
    <row r="18420" spans="5:8" x14ac:dyDescent="0.2">
      <c r="E18420" s="95"/>
      <c r="F18420" s="95"/>
      <c r="G18420" s="95"/>
      <c r="H18420" s="95"/>
    </row>
    <row r="18421" spans="5:8" x14ac:dyDescent="0.2">
      <c r="E18421" s="95"/>
      <c r="F18421" s="95"/>
      <c r="G18421" s="95"/>
      <c r="H18421" s="95"/>
    </row>
    <row r="18422" spans="5:8" x14ac:dyDescent="0.2">
      <c r="E18422" s="95"/>
      <c r="F18422" s="95"/>
      <c r="G18422" s="95"/>
      <c r="H18422" s="95"/>
    </row>
    <row r="18423" spans="5:8" x14ac:dyDescent="0.2">
      <c r="E18423" s="95"/>
      <c r="F18423" s="95"/>
      <c r="G18423" s="95"/>
      <c r="H18423" s="95"/>
    </row>
    <row r="18424" spans="5:8" x14ac:dyDescent="0.2">
      <c r="E18424" s="95"/>
      <c r="F18424" s="95"/>
      <c r="G18424" s="95"/>
      <c r="H18424" s="95"/>
    </row>
    <row r="18425" spans="5:8" x14ac:dyDescent="0.2">
      <c r="E18425" s="95"/>
      <c r="F18425" s="95"/>
      <c r="G18425" s="95"/>
      <c r="H18425" s="95"/>
    </row>
    <row r="18426" spans="5:8" x14ac:dyDescent="0.2">
      <c r="E18426" s="95"/>
      <c r="F18426" s="95"/>
      <c r="G18426" s="95"/>
      <c r="H18426" s="95"/>
    </row>
    <row r="18427" spans="5:8" x14ac:dyDescent="0.2">
      <c r="E18427" s="95"/>
      <c r="F18427" s="95"/>
      <c r="G18427" s="95"/>
      <c r="H18427" s="95"/>
    </row>
    <row r="18428" spans="5:8" x14ac:dyDescent="0.2">
      <c r="E18428" s="95"/>
      <c r="F18428" s="95"/>
      <c r="G18428" s="95"/>
      <c r="H18428" s="95"/>
    </row>
    <row r="18429" spans="5:8" x14ac:dyDescent="0.2">
      <c r="E18429" s="95"/>
      <c r="F18429" s="95"/>
      <c r="G18429" s="95"/>
      <c r="H18429" s="95"/>
    </row>
    <row r="18430" spans="5:8" x14ac:dyDescent="0.2">
      <c r="E18430" s="95"/>
      <c r="F18430" s="95"/>
      <c r="G18430" s="95"/>
      <c r="H18430" s="95"/>
    </row>
    <row r="18431" spans="5:8" x14ac:dyDescent="0.2">
      <c r="E18431" s="95"/>
      <c r="F18431" s="95"/>
      <c r="G18431" s="95"/>
      <c r="H18431" s="95"/>
    </row>
    <row r="18432" spans="5:8" x14ac:dyDescent="0.2">
      <c r="E18432" s="95"/>
      <c r="F18432" s="95"/>
      <c r="G18432" s="95"/>
      <c r="H18432" s="95"/>
    </row>
    <row r="18433" spans="5:8" x14ac:dyDescent="0.2">
      <c r="E18433" s="95"/>
      <c r="F18433" s="95"/>
      <c r="G18433" s="95"/>
      <c r="H18433" s="95"/>
    </row>
    <row r="18434" spans="5:8" x14ac:dyDescent="0.2">
      <c r="E18434" s="95"/>
      <c r="F18434" s="95"/>
      <c r="G18434" s="95"/>
      <c r="H18434" s="95"/>
    </row>
    <row r="18435" spans="5:8" x14ac:dyDescent="0.2">
      <c r="E18435" s="95"/>
      <c r="F18435" s="95"/>
      <c r="G18435" s="95"/>
      <c r="H18435" s="95"/>
    </row>
    <row r="18436" spans="5:8" x14ac:dyDescent="0.2">
      <c r="E18436" s="95"/>
      <c r="F18436" s="95"/>
      <c r="G18436" s="95"/>
      <c r="H18436" s="95"/>
    </row>
    <row r="18437" spans="5:8" x14ac:dyDescent="0.2">
      <c r="E18437" s="95"/>
      <c r="F18437" s="95"/>
      <c r="G18437" s="95"/>
      <c r="H18437" s="95"/>
    </row>
    <row r="18438" spans="5:8" x14ac:dyDescent="0.2">
      <c r="E18438" s="95"/>
      <c r="F18438" s="95"/>
      <c r="G18438" s="95"/>
      <c r="H18438" s="95"/>
    </row>
    <row r="18439" spans="5:8" x14ac:dyDescent="0.2">
      <c r="E18439" s="95"/>
      <c r="F18439" s="95"/>
      <c r="G18439" s="95"/>
      <c r="H18439" s="95"/>
    </row>
    <row r="18440" spans="5:8" x14ac:dyDescent="0.2">
      <c r="E18440" s="95"/>
      <c r="F18440" s="95"/>
      <c r="G18440" s="95"/>
      <c r="H18440" s="95"/>
    </row>
    <row r="18441" spans="5:8" x14ac:dyDescent="0.2">
      <c r="E18441" s="95"/>
      <c r="F18441" s="95"/>
      <c r="G18441" s="95"/>
      <c r="H18441" s="95"/>
    </row>
    <row r="18442" spans="5:8" x14ac:dyDescent="0.2">
      <c r="E18442" s="95"/>
      <c r="F18442" s="95"/>
      <c r="G18442" s="95"/>
      <c r="H18442" s="95"/>
    </row>
    <row r="18443" spans="5:8" x14ac:dyDescent="0.2">
      <c r="E18443" s="95"/>
      <c r="F18443" s="95"/>
      <c r="G18443" s="95"/>
      <c r="H18443" s="95"/>
    </row>
    <row r="18444" spans="5:8" x14ac:dyDescent="0.2">
      <c r="E18444" s="95"/>
      <c r="F18444" s="95"/>
      <c r="G18444" s="95"/>
      <c r="H18444" s="95"/>
    </row>
    <row r="18445" spans="5:8" x14ac:dyDescent="0.2">
      <c r="E18445" s="95"/>
      <c r="F18445" s="95"/>
      <c r="G18445" s="95"/>
      <c r="H18445" s="95"/>
    </row>
    <row r="18446" spans="5:8" x14ac:dyDescent="0.2">
      <c r="E18446" s="95"/>
      <c r="F18446" s="95"/>
      <c r="G18446" s="95"/>
      <c r="H18446" s="95"/>
    </row>
    <row r="18447" spans="5:8" x14ac:dyDescent="0.2">
      <c r="E18447" s="95"/>
      <c r="F18447" s="95"/>
      <c r="G18447" s="95"/>
      <c r="H18447" s="95"/>
    </row>
    <row r="18448" spans="5:8" x14ac:dyDescent="0.2">
      <c r="E18448" s="95"/>
      <c r="F18448" s="95"/>
      <c r="G18448" s="95"/>
      <c r="H18448" s="95"/>
    </row>
    <row r="18449" spans="5:8" x14ac:dyDescent="0.2">
      <c r="E18449" s="95"/>
      <c r="F18449" s="95"/>
      <c r="G18449" s="95"/>
      <c r="H18449" s="95"/>
    </row>
    <row r="18450" spans="5:8" x14ac:dyDescent="0.2">
      <c r="E18450" s="95"/>
      <c r="F18450" s="95"/>
      <c r="G18450" s="95"/>
      <c r="H18450" s="95"/>
    </row>
    <row r="18451" spans="5:8" x14ac:dyDescent="0.2">
      <c r="E18451" s="95"/>
      <c r="F18451" s="95"/>
      <c r="G18451" s="95"/>
      <c r="H18451" s="95"/>
    </row>
    <row r="18452" spans="5:8" x14ac:dyDescent="0.2">
      <c r="E18452" s="95"/>
      <c r="F18452" s="95"/>
      <c r="G18452" s="95"/>
      <c r="H18452" s="95"/>
    </row>
    <row r="18453" spans="5:8" x14ac:dyDescent="0.2">
      <c r="E18453" s="95"/>
      <c r="F18453" s="95"/>
      <c r="G18453" s="95"/>
      <c r="H18453" s="95"/>
    </row>
    <row r="18454" spans="5:8" x14ac:dyDescent="0.2">
      <c r="E18454" s="95"/>
      <c r="F18454" s="95"/>
      <c r="G18454" s="95"/>
      <c r="H18454" s="95"/>
    </row>
    <row r="18455" spans="5:8" x14ac:dyDescent="0.2">
      <c r="E18455" s="95"/>
      <c r="F18455" s="95"/>
      <c r="G18455" s="95"/>
      <c r="H18455" s="95"/>
    </row>
    <row r="18456" spans="5:8" x14ac:dyDescent="0.2">
      <c r="E18456" s="95"/>
      <c r="F18456" s="95"/>
      <c r="G18456" s="95"/>
      <c r="H18456" s="95"/>
    </row>
    <row r="18457" spans="5:8" x14ac:dyDescent="0.2">
      <c r="E18457" s="95"/>
      <c r="F18457" s="95"/>
      <c r="G18457" s="95"/>
      <c r="H18457" s="95"/>
    </row>
    <row r="18458" spans="5:8" x14ac:dyDescent="0.2">
      <c r="E18458" s="95"/>
      <c r="F18458" s="95"/>
      <c r="G18458" s="95"/>
      <c r="H18458" s="95"/>
    </row>
    <row r="18459" spans="5:8" x14ac:dyDescent="0.2">
      <c r="E18459" s="95"/>
      <c r="F18459" s="95"/>
      <c r="G18459" s="95"/>
      <c r="H18459" s="95"/>
    </row>
    <row r="18460" spans="5:8" x14ac:dyDescent="0.2">
      <c r="E18460" s="95"/>
      <c r="F18460" s="95"/>
      <c r="G18460" s="95"/>
      <c r="H18460" s="95"/>
    </row>
    <row r="18461" spans="5:8" x14ac:dyDescent="0.2">
      <c r="E18461" s="95"/>
      <c r="F18461" s="95"/>
      <c r="G18461" s="95"/>
      <c r="H18461" s="95"/>
    </row>
    <row r="18462" spans="5:8" x14ac:dyDescent="0.2">
      <c r="E18462" s="95"/>
      <c r="F18462" s="95"/>
      <c r="G18462" s="95"/>
      <c r="H18462" s="95"/>
    </row>
    <row r="18463" spans="5:8" x14ac:dyDescent="0.2">
      <c r="E18463" s="95"/>
      <c r="F18463" s="95"/>
      <c r="G18463" s="95"/>
      <c r="H18463" s="95"/>
    </row>
    <row r="18464" spans="5:8" x14ac:dyDescent="0.2">
      <c r="E18464" s="95"/>
      <c r="F18464" s="95"/>
      <c r="G18464" s="95"/>
      <c r="H18464" s="95"/>
    </row>
    <row r="18465" spans="5:8" x14ac:dyDescent="0.2">
      <c r="E18465" s="95"/>
      <c r="F18465" s="95"/>
      <c r="G18465" s="95"/>
      <c r="H18465" s="95"/>
    </row>
    <row r="18466" spans="5:8" x14ac:dyDescent="0.2">
      <c r="E18466" s="95"/>
      <c r="F18466" s="95"/>
      <c r="G18466" s="95"/>
      <c r="H18466" s="95"/>
    </row>
    <row r="18467" spans="5:8" x14ac:dyDescent="0.2">
      <c r="E18467" s="95"/>
      <c r="F18467" s="95"/>
      <c r="G18467" s="95"/>
      <c r="H18467" s="95"/>
    </row>
    <row r="18468" spans="5:8" x14ac:dyDescent="0.2">
      <c r="E18468" s="95"/>
      <c r="F18468" s="95"/>
      <c r="G18468" s="95"/>
      <c r="H18468" s="95"/>
    </row>
    <row r="18469" spans="5:8" x14ac:dyDescent="0.2">
      <c r="E18469" s="95"/>
      <c r="F18469" s="95"/>
      <c r="G18469" s="95"/>
      <c r="H18469" s="95"/>
    </row>
    <row r="18470" spans="5:8" x14ac:dyDescent="0.2">
      <c r="E18470" s="95"/>
      <c r="F18470" s="95"/>
      <c r="G18470" s="95"/>
      <c r="H18470" s="95"/>
    </row>
    <row r="18471" spans="5:8" x14ac:dyDescent="0.2">
      <c r="E18471" s="95"/>
      <c r="F18471" s="95"/>
      <c r="G18471" s="95"/>
      <c r="H18471" s="95"/>
    </row>
    <row r="18472" spans="5:8" x14ac:dyDescent="0.2">
      <c r="E18472" s="95"/>
      <c r="F18472" s="95"/>
      <c r="G18472" s="95"/>
      <c r="H18472" s="95"/>
    </row>
    <row r="18473" spans="5:8" x14ac:dyDescent="0.2">
      <c r="E18473" s="95"/>
      <c r="F18473" s="95"/>
      <c r="G18473" s="95"/>
      <c r="H18473" s="95"/>
    </row>
    <row r="18474" spans="5:8" x14ac:dyDescent="0.2">
      <c r="E18474" s="95"/>
      <c r="F18474" s="95"/>
      <c r="G18474" s="95"/>
      <c r="H18474" s="95"/>
    </row>
    <row r="18475" spans="5:8" x14ac:dyDescent="0.2">
      <c r="E18475" s="95"/>
      <c r="F18475" s="95"/>
      <c r="G18475" s="95"/>
      <c r="H18475" s="95"/>
    </row>
    <row r="18476" spans="5:8" x14ac:dyDescent="0.2">
      <c r="E18476" s="95"/>
      <c r="F18476" s="95"/>
      <c r="G18476" s="95"/>
      <c r="H18476" s="95"/>
    </row>
    <row r="18477" spans="5:8" x14ac:dyDescent="0.2">
      <c r="E18477" s="95"/>
      <c r="F18477" s="95"/>
      <c r="G18477" s="95"/>
      <c r="H18477" s="95"/>
    </row>
    <row r="18478" spans="5:8" x14ac:dyDescent="0.2">
      <c r="E18478" s="95"/>
      <c r="F18478" s="95"/>
      <c r="G18478" s="95"/>
      <c r="H18478" s="95"/>
    </row>
    <row r="18479" spans="5:8" x14ac:dyDescent="0.2">
      <c r="E18479" s="95"/>
      <c r="F18479" s="95"/>
      <c r="G18479" s="95"/>
      <c r="H18479" s="95"/>
    </row>
    <row r="18480" spans="5:8" x14ac:dyDescent="0.2">
      <c r="E18480" s="95"/>
      <c r="F18480" s="95"/>
      <c r="G18480" s="95"/>
      <c r="H18480" s="95"/>
    </row>
    <row r="18481" spans="5:8" x14ac:dyDescent="0.2">
      <c r="E18481" s="95"/>
      <c r="F18481" s="95"/>
      <c r="G18481" s="95"/>
      <c r="H18481" s="95"/>
    </row>
    <row r="18482" spans="5:8" x14ac:dyDescent="0.2">
      <c r="E18482" s="95"/>
      <c r="F18482" s="95"/>
      <c r="G18482" s="95"/>
      <c r="H18482" s="95"/>
    </row>
    <row r="18483" spans="5:8" x14ac:dyDescent="0.2">
      <c r="E18483" s="95"/>
      <c r="F18483" s="95"/>
      <c r="G18483" s="95"/>
      <c r="H18483" s="95"/>
    </row>
    <row r="18484" spans="5:8" x14ac:dyDescent="0.2">
      <c r="E18484" s="95"/>
      <c r="F18484" s="95"/>
      <c r="G18484" s="95"/>
      <c r="H18484" s="95"/>
    </row>
    <row r="18485" spans="5:8" x14ac:dyDescent="0.2">
      <c r="E18485" s="95"/>
      <c r="F18485" s="95"/>
      <c r="G18485" s="95"/>
      <c r="H18485" s="95"/>
    </row>
    <row r="18486" spans="5:8" x14ac:dyDescent="0.2">
      <c r="E18486" s="95"/>
      <c r="F18486" s="95"/>
      <c r="G18486" s="95"/>
      <c r="H18486" s="95"/>
    </row>
    <row r="18487" spans="5:8" x14ac:dyDescent="0.2">
      <c r="E18487" s="95"/>
      <c r="F18487" s="95"/>
      <c r="G18487" s="95"/>
      <c r="H18487" s="95"/>
    </row>
    <row r="18488" spans="5:8" x14ac:dyDescent="0.2">
      <c r="E18488" s="95"/>
      <c r="F18488" s="95"/>
      <c r="G18488" s="95"/>
      <c r="H18488" s="95"/>
    </row>
    <row r="18489" spans="5:8" x14ac:dyDescent="0.2">
      <c r="E18489" s="95"/>
      <c r="F18489" s="95"/>
      <c r="G18489" s="95"/>
      <c r="H18489" s="95"/>
    </row>
    <row r="18490" spans="5:8" x14ac:dyDescent="0.2">
      <c r="E18490" s="95"/>
      <c r="F18490" s="95"/>
      <c r="G18490" s="95"/>
      <c r="H18490" s="95"/>
    </row>
    <row r="18491" spans="5:8" x14ac:dyDescent="0.2">
      <c r="E18491" s="95"/>
      <c r="F18491" s="95"/>
      <c r="G18491" s="95"/>
      <c r="H18491" s="95"/>
    </row>
    <row r="18492" spans="5:8" x14ac:dyDescent="0.2">
      <c r="E18492" s="95"/>
      <c r="F18492" s="95"/>
      <c r="G18492" s="95"/>
      <c r="H18492" s="95"/>
    </row>
    <row r="18493" spans="5:8" x14ac:dyDescent="0.2">
      <c r="E18493" s="95"/>
      <c r="F18493" s="95"/>
      <c r="G18493" s="95"/>
      <c r="H18493" s="95"/>
    </row>
    <row r="18494" spans="5:8" x14ac:dyDescent="0.2">
      <c r="E18494" s="95"/>
      <c r="F18494" s="95"/>
      <c r="G18494" s="95"/>
      <c r="H18494" s="95"/>
    </row>
    <row r="18495" spans="5:8" x14ac:dyDescent="0.2">
      <c r="E18495" s="95"/>
      <c r="F18495" s="95"/>
      <c r="G18495" s="95"/>
      <c r="H18495" s="95"/>
    </row>
    <row r="18496" spans="5:8" x14ac:dyDescent="0.2">
      <c r="E18496" s="95"/>
      <c r="F18496" s="95"/>
      <c r="G18496" s="95"/>
      <c r="H18496" s="95"/>
    </row>
    <row r="18497" spans="5:8" x14ac:dyDescent="0.2">
      <c r="E18497" s="95"/>
      <c r="F18497" s="95"/>
      <c r="G18497" s="95"/>
      <c r="H18497" s="95"/>
    </row>
    <row r="18498" spans="5:8" x14ac:dyDescent="0.2">
      <c r="E18498" s="95"/>
      <c r="F18498" s="95"/>
      <c r="G18498" s="95"/>
      <c r="H18498" s="95"/>
    </row>
    <row r="18499" spans="5:8" x14ac:dyDescent="0.2">
      <c r="E18499" s="95"/>
      <c r="F18499" s="95"/>
      <c r="G18499" s="95"/>
      <c r="H18499" s="95"/>
    </row>
    <row r="18500" spans="5:8" x14ac:dyDescent="0.2">
      <c r="E18500" s="95"/>
      <c r="F18500" s="95"/>
      <c r="G18500" s="95"/>
      <c r="H18500" s="95"/>
    </row>
    <row r="18501" spans="5:8" x14ac:dyDescent="0.2">
      <c r="E18501" s="95"/>
      <c r="F18501" s="95"/>
      <c r="G18501" s="95"/>
      <c r="H18501" s="95"/>
    </row>
    <row r="18502" spans="5:8" x14ac:dyDescent="0.2">
      <c r="E18502" s="95"/>
      <c r="F18502" s="95"/>
      <c r="G18502" s="95"/>
      <c r="H18502" s="95"/>
    </row>
    <row r="18503" spans="5:8" x14ac:dyDescent="0.2">
      <c r="E18503" s="95"/>
      <c r="F18503" s="95"/>
      <c r="G18503" s="95"/>
      <c r="H18503" s="95"/>
    </row>
    <row r="18504" spans="5:8" x14ac:dyDescent="0.2">
      <c r="E18504" s="95"/>
      <c r="F18504" s="95"/>
      <c r="G18504" s="95"/>
      <c r="H18504" s="95"/>
    </row>
    <row r="18505" spans="5:8" x14ac:dyDescent="0.2">
      <c r="E18505" s="95"/>
      <c r="F18505" s="95"/>
      <c r="G18505" s="95"/>
      <c r="H18505" s="95"/>
    </row>
    <row r="18506" spans="5:8" x14ac:dyDescent="0.2">
      <c r="E18506" s="95"/>
      <c r="F18506" s="95"/>
      <c r="G18506" s="95"/>
      <c r="H18506" s="95"/>
    </row>
    <row r="18507" spans="5:8" x14ac:dyDescent="0.2">
      <c r="E18507" s="95"/>
      <c r="F18507" s="95"/>
      <c r="G18507" s="95"/>
      <c r="H18507" s="95"/>
    </row>
    <row r="18508" spans="5:8" x14ac:dyDescent="0.2">
      <c r="E18508" s="95"/>
      <c r="F18508" s="95"/>
      <c r="G18508" s="95"/>
      <c r="H18508" s="95"/>
    </row>
    <row r="18509" spans="5:8" x14ac:dyDescent="0.2">
      <c r="E18509" s="95"/>
      <c r="F18509" s="95"/>
      <c r="G18509" s="95"/>
      <c r="H18509" s="95"/>
    </row>
    <row r="18510" spans="5:8" x14ac:dyDescent="0.2">
      <c r="E18510" s="95"/>
      <c r="F18510" s="95"/>
      <c r="G18510" s="95"/>
      <c r="H18510" s="95"/>
    </row>
    <row r="18511" spans="5:8" x14ac:dyDescent="0.2">
      <c r="E18511" s="95"/>
      <c r="F18511" s="95"/>
      <c r="G18511" s="95"/>
      <c r="H18511" s="95"/>
    </row>
    <row r="18512" spans="5:8" x14ac:dyDescent="0.2">
      <c r="E18512" s="95"/>
      <c r="F18512" s="95"/>
      <c r="G18512" s="95"/>
      <c r="H18512" s="95"/>
    </row>
    <row r="18513" spans="5:8" x14ac:dyDescent="0.2">
      <c r="E18513" s="95"/>
      <c r="F18513" s="95"/>
      <c r="G18513" s="95"/>
      <c r="H18513" s="95"/>
    </row>
    <row r="18514" spans="5:8" x14ac:dyDescent="0.2">
      <c r="E18514" s="95"/>
      <c r="F18514" s="95"/>
      <c r="G18514" s="95"/>
      <c r="H18514" s="95"/>
    </row>
    <row r="18515" spans="5:8" x14ac:dyDescent="0.2">
      <c r="E18515" s="95"/>
      <c r="F18515" s="95"/>
      <c r="G18515" s="95"/>
      <c r="H18515" s="95"/>
    </row>
    <row r="18516" spans="5:8" x14ac:dyDescent="0.2">
      <c r="E18516" s="95"/>
      <c r="F18516" s="95"/>
      <c r="G18516" s="95"/>
      <c r="H18516" s="95"/>
    </row>
    <row r="18517" spans="5:8" x14ac:dyDescent="0.2">
      <c r="E18517" s="95"/>
      <c r="F18517" s="95"/>
      <c r="G18517" s="95"/>
      <c r="H18517" s="95"/>
    </row>
    <row r="18518" spans="5:8" x14ac:dyDescent="0.2">
      <c r="E18518" s="95"/>
      <c r="F18518" s="95"/>
      <c r="G18518" s="95"/>
      <c r="H18518" s="95"/>
    </row>
    <row r="18519" spans="5:8" x14ac:dyDescent="0.2">
      <c r="E18519" s="95"/>
      <c r="F18519" s="95"/>
      <c r="G18519" s="95"/>
      <c r="H18519" s="95"/>
    </row>
    <row r="18520" spans="5:8" x14ac:dyDescent="0.2">
      <c r="E18520" s="95"/>
      <c r="F18520" s="95"/>
      <c r="G18520" s="95"/>
      <c r="H18520" s="95"/>
    </row>
    <row r="18521" spans="5:8" x14ac:dyDescent="0.2">
      <c r="E18521" s="95"/>
      <c r="F18521" s="95"/>
      <c r="G18521" s="95"/>
      <c r="H18521" s="95"/>
    </row>
    <row r="18522" spans="5:8" x14ac:dyDescent="0.2">
      <c r="E18522" s="95"/>
      <c r="F18522" s="95"/>
      <c r="G18522" s="95"/>
      <c r="H18522" s="95"/>
    </row>
    <row r="18523" spans="5:8" x14ac:dyDescent="0.2">
      <c r="E18523" s="95"/>
      <c r="F18523" s="95"/>
      <c r="G18523" s="95"/>
      <c r="H18523" s="95"/>
    </row>
    <row r="18524" spans="5:8" x14ac:dyDescent="0.2">
      <c r="E18524" s="95"/>
      <c r="F18524" s="95"/>
      <c r="G18524" s="95"/>
      <c r="H18524" s="95"/>
    </row>
    <row r="18525" spans="5:8" x14ac:dyDescent="0.2">
      <c r="E18525" s="95"/>
      <c r="F18525" s="95"/>
      <c r="G18525" s="95"/>
      <c r="H18525" s="95"/>
    </row>
    <row r="18526" spans="5:8" x14ac:dyDescent="0.2">
      <c r="E18526" s="95"/>
      <c r="F18526" s="95"/>
      <c r="G18526" s="95"/>
      <c r="H18526" s="95"/>
    </row>
    <row r="18527" spans="5:8" x14ac:dyDescent="0.2">
      <c r="E18527" s="95"/>
      <c r="F18527" s="95"/>
      <c r="G18527" s="95"/>
      <c r="H18527" s="95"/>
    </row>
    <row r="18528" spans="5:8" x14ac:dyDescent="0.2">
      <c r="E18528" s="95"/>
      <c r="F18528" s="95"/>
      <c r="G18528" s="95"/>
      <c r="H18528" s="95"/>
    </row>
    <row r="18529" spans="5:8" x14ac:dyDescent="0.2">
      <c r="E18529" s="95"/>
      <c r="F18529" s="95"/>
      <c r="G18529" s="95"/>
      <c r="H18529" s="95"/>
    </row>
    <row r="18530" spans="5:8" x14ac:dyDescent="0.2">
      <c r="E18530" s="95"/>
      <c r="F18530" s="95"/>
      <c r="G18530" s="95"/>
      <c r="H18530" s="95"/>
    </row>
    <row r="18531" spans="5:8" x14ac:dyDescent="0.2">
      <c r="E18531" s="95"/>
      <c r="F18531" s="95"/>
      <c r="G18531" s="95"/>
      <c r="H18531" s="95"/>
    </row>
    <row r="18532" spans="5:8" x14ac:dyDescent="0.2">
      <c r="E18532" s="95"/>
      <c r="F18532" s="95"/>
      <c r="G18532" s="95"/>
      <c r="H18532" s="95"/>
    </row>
    <row r="18533" spans="5:8" x14ac:dyDescent="0.2">
      <c r="E18533" s="95"/>
      <c r="F18533" s="95"/>
      <c r="G18533" s="95"/>
      <c r="H18533" s="95"/>
    </row>
    <row r="18534" spans="5:8" x14ac:dyDescent="0.2">
      <c r="E18534" s="95"/>
      <c r="F18534" s="95"/>
      <c r="G18534" s="95"/>
      <c r="H18534" s="95"/>
    </row>
    <row r="18535" spans="5:8" x14ac:dyDescent="0.2">
      <c r="E18535" s="95"/>
      <c r="F18535" s="95"/>
      <c r="G18535" s="95"/>
      <c r="H18535" s="95"/>
    </row>
    <row r="18536" spans="5:8" x14ac:dyDescent="0.2">
      <c r="E18536" s="95"/>
      <c r="F18536" s="95"/>
      <c r="G18536" s="95"/>
      <c r="H18536" s="95"/>
    </row>
    <row r="18537" spans="5:8" x14ac:dyDescent="0.2">
      <c r="E18537" s="95"/>
      <c r="F18537" s="95"/>
      <c r="G18537" s="95"/>
      <c r="H18537" s="95"/>
    </row>
    <row r="18538" spans="5:8" x14ac:dyDescent="0.2">
      <c r="E18538" s="95"/>
      <c r="F18538" s="95"/>
      <c r="G18538" s="95"/>
      <c r="H18538" s="95"/>
    </row>
    <row r="18539" spans="5:8" x14ac:dyDescent="0.2">
      <c r="E18539" s="95"/>
      <c r="F18539" s="95"/>
      <c r="G18539" s="95"/>
      <c r="H18539" s="95"/>
    </row>
    <row r="18540" spans="5:8" x14ac:dyDescent="0.2">
      <c r="E18540" s="95"/>
      <c r="F18540" s="95"/>
      <c r="G18540" s="95"/>
      <c r="H18540" s="95"/>
    </row>
    <row r="18541" spans="5:8" x14ac:dyDescent="0.2">
      <c r="E18541" s="95"/>
      <c r="F18541" s="95"/>
      <c r="G18541" s="95"/>
      <c r="H18541" s="95"/>
    </row>
    <row r="18542" spans="5:8" x14ac:dyDescent="0.2">
      <c r="E18542" s="95"/>
      <c r="F18542" s="95"/>
      <c r="G18542" s="95"/>
      <c r="H18542" s="95"/>
    </row>
    <row r="18543" spans="5:8" x14ac:dyDescent="0.2">
      <c r="E18543" s="95"/>
      <c r="F18543" s="95"/>
      <c r="G18543" s="95"/>
      <c r="H18543" s="95"/>
    </row>
    <row r="18544" spans="5:8" x14ac:dyDescent="0.2">
      <c r="E18544" s="95"/>
      <c r="F18544" s="95"/>
      <c r="G18544" s="95"/>
      <c r="H18544" s="95"/>
    </row>
    <row r="18545" spans="5:8" x14ac:dyDescent="0.2">
      <c r="E18545" s="95"/>
      <c r="F18545" s="95"/>
      <c r="G18545" s="95"/>
      <c r="H18545" s="95"/>
    </row>
    <row r="18546" spans="5:8" x14ac:dyDescent="0.2">
      <c r="E18546" s="95"/>
      <c r="F18546" s="95"/>
      <c r="G18546" s="95"/>
      <c r="H18546" s="95"/>
    </row>
    <row r="18547" spans="5:8" x14ac:dyDescent="0.2">
      <c r="E18547" s="95"/>
      <c r="F18547" s="95"/>
      <c r="G18547" s="95"/>
      <c r="H18547" s="95"/>
    </row>
    <row r="18548" spans="5:8" x14ac:dyDescent="0.2">
      <c r="E18548" s="95"/>
      <c r="F18548" s="95"/>
      <c r="G18548" s="95"/>
      <c r="H18548" s="95"/>
    </row>
    <row r="18549" spans="5:8" x14ac:dyDescent="0.2">
      <c r="E18549" s="95"/>
      <c r="F18549" s="95"/>
      <c r="G18549" s="95"/>
      <c r="H18549" s="95"/>
    </row>
    <row r="18550" spans="5:8" x14ac:dyDescent="0.2">
      <c r="E18550" s="95"/>
      <c r="F18550" s="95"/>
      <c r="G18550" s="95"/>
      <c r="H18550" s="95"/>
    </row>
    <row r="18551" spans="5:8" x14ac:dyDescent="0.2">
      <c r="E18551" s="95"/>
      <c r="F18551" s="95"/>
      <c r="G18551" s="95"/>
      <c r="H18551" s="95"/>
    </row>
    <row r="18552" spans="5:8" x14ac:dyDescent="0.2">
      <c r="E18552" s="95"/>
      <c r="F18552" s="95"/>
      <c r="G18552" s="95"/>
      <c r="H18552" s="95"/>
    </row>
    <row r="18553" spans="5:8" x14ac:dyDescent="0.2">
      <c r="E18553" s="95"/>
      <c r="F18553" s="95"/>
      <c r="G18553" s="95"/>
      <c r="H18553" s="95"/>
    </row>
    <row r="18554" spans="5:8" x14ac:dyDescent="0.2">
      <c r="E18554" s="95"/>
      <c r="F18554" s="95"/>
      <c r="G18554" s="95"/>
      <c r="H18554" s="95"/>
    </row>
    <row r="18555" spans="5:8" x14ac:dyDescent="0.2">
      <c r="E18555" s="95"/>
      <c r="F18555" s="95"/>
      <c r="G18555" s="95"/>
      <c r="H18555" s="95"/>
    </row>
    <row r="18556" spans="5:8" x14ac:dyDescent="0.2">
      <c r="E18556" s="95"/>
      <c r="F18556" s="95"/>
      <c r="G18556" s="95"/>
      <c r="H18556" s="95"/>
    </row>
    <row r="18557" spans="5:8" x14ac:dyDescent="0.2">
      <c r="E18557" s="95"/>
      <c r="F18557" s="95"/>
      <c r="G18557" s="95"/>
      <c r="H18557" s="95"/>
    </row>
    <row r="18558" spans="5:8" x14ac:dyDescent="0.2">
      <c r="E18558" s="95"/>
      <c r="F18558" s="95"/>
      <c r="G18558" s="95"/>
      <c r="H18558" s="95"/>
    </row>
    <row r="18559" spans="5:8" x14ac:dyDescent="0.2">
      <c r="E18559" s="95"/>
      <c r="F18559" s="95"/>
      <c r="G18559" s="95"/>
      <c r="H18559" s="95"/>
    </row>
    <row r="18560" spans="5:8" x14ac:dyDescent="0.2">
      <c r="E18560" s="95"/>
      <c r="F18560" s="95"/>
      <c r="G18560" s="95"/>
      <c r="H18560" s="95"/>
    </row>
    <row r="18561" spans="5:8" x14ac:dyDescent="0.2">
      <c r="E18561" s="95"/>
      <c r="F18561" s="95"/>
      <c r="G18561" s="95"/>
      <c r="H18561" s="95"/>
    </row>
    <row r="18562" spans="5:8" x14ac:dyDescent="0.2">
      <c r="E18562" s="95"/>
      <c r="F18562" s="95"/>
      <c r="G18562" s="95"/>
      <c r="H18562" s="95"/>
    </row>
    <row r="18563" spans="5:8" x14ac:dyDescent="0.2">
      <c r="E18563" s="95"/>
      <c r="F18563" s="95"/>
      <c r="G18563" s="95"/>
      <c r="H18563" s="95"/>
    </row>
    <row r="18564" spans="5:8" x14ac:dyDescent="0.2">
      <c r="E18564" s="95"/>
      <c r="F18564" s="95"/>
      <c r="G18564" s="95"/>
      <c r="H18564" s="95"/>
    </row>
    <row r="18565" spans="5:8" x14ac:dyDescent="0.2">
      <c r="E18565" s="95"/>
      <c r="F18565" s="95"/>
      <c r="G18565" s="95"/>
      <c r="H18565" s="95"/>
    </row>
    <row r="18566" spans="5:8" x14ac:dyDescent="0.2">
      <c r="E18566" s="95"/>
      <c r="F18566" s="95"/>
      <c r="G18566" s="95"/>
      <c r="H18566" s="95"/>
    </row>
    <row r="18567" spans="5:8" x14ac:dyDescent="0.2">
      <c r="E18567" s="95"/>
      <c r="F18567" s="95"/>
      <c r="G18567" s="95"/>
      <c r="H18567" s="95"/>
    </row>
    <row r="18568" spans="5:8" x14ac:dyDescent="0.2">
      <c r="E18568" s="95"/>
      <c r="F18568" s="95"/>
      <c r="G18568" s="95"/>
      <c r="H18568" s="95"/>
    </row>
    <row r="18569" spans="5:8" x14ac:dyDescent="0.2">
      <c r="E18569" s="95"/>
      <c r="F18569" s="95"/>
      <c r="G18569" s="95"/>
      <c r="H18569" s="95"/>
    </row>
    <row r="18570" spans="5:8" x14ac:dyDescent="0.2">
      <c r="E18570" s="95"/>
      <c r="F18570" s="95"/>
      <c r="G18570" s="95"/>
      <c r="H18570" s="95"/>
    </row>
    <row r="18571" spans="5:8" x14ac:dyDescent="0.2">
      <c r="E18571" s="95"/>
      <c r="F18571" s="95"/>
      <c r="G18571" s="95"/>
      <c r="H18571" s="95"/>
    </row>
    <row r="18572" spans="5:8" x14ac:dyDescent="0.2">
      <c r="E18572" s="95"/>
      <c r="F18572" s="95"/>
      <c r="G18572" s="95"/>
      <c r="H18572" s="95"/>
    </row>
    <row r="18573" spans="5:8" x14ac:dyDescent="0.2">
      <c r="E18573" s="95"/>
      <c r="F18573" s="95"/>
      <c r="G18573" s="95"/>
      <c r="H18573" s="95"/>
    </row>
    <row r="18574" spans="5:8" x14ac:dyDescent="0.2">
      <c r="E18574" s="95"/>
      <c r="F18574" s="95"/>
      <c r="G18574" s="95"/>
      <c r="H18574" s="95"/>
    </row>
    <row r="18575" spans="5:8" x14ac:dyDescent="0.2">
      <c r="E18575" s="95"/>
      <c r="F18575" s="95"/>
      <c r="G18575" s="95"/>
      <c r="H18575" s="95"/>
    </row>
    <row r="18576" spans="5:8" x14ac:dyDescent="0.2">
      <c r="E18576" s="95"/>
      <c r="F18576" s="95"/>
      <c r="G18576" s="95"/>
      <c r="H18576" s="95"/>
    </row>
    <row r="18577" spans="5:8" x14ac:dyDescent="0.2">
      <c r="E18577" s="95"/>
      <c r="F18577" s="95"/>
      <c r="G18577" s="95"/>
      <c r="H18577" s="95"/>
    </row>
    <row r="18578" spans="5:8" x14ac:dyDescent="0.2">
      <c r="E18578" s="95"/>
      <c r="F18578" s="95"/>
      <c r="G18578" s="95"/>
      <c r="H18578" s="95"/>
    </row>
    <row r="18579" spans="5:8" x14ac:dyDescent="0.2">
      <c r="E18579" s="95"/>
      <c r="F18579" s="95"/>
      <c r="G18579" s="95"/>
      <c r="H18579" s="95"/>
    </row>
    <row r="18580" spans="5:8" x14ac:dyDescent="0.2">
      <c r="E18580" s="95"/>
      <c r="F18580" s="95"/>
      <c r="G18580" s="95"/>
      <c r="H18580" s="95"/>
    </row>
    <row r="18581" spans="5:8" x14ac:dyDescent="0.2">
      <c r="E18581" s="95"/>
      <c r="F18581" s="95"/>
      <c r="G18581" s="95"/>
      <c r="H18581" s="95"/>
    </row>
    <row r="18582" spans="5:8" x14ac:dyDescent="0.2">
      <c r="E18582" s="95"/>
      <c r="F18582" s="95"/>
      <c r="G18582" s="95"/>
      <c r="H18582" s="95"/>
    </row>
    <row r="18583" spans="5:8" x14ac:dyDescent="0.2">
      <c r="E18583" s="95"/>
      <c r="F18583" s="95"/>
      <c r="G18583" s="95"/>
      <c r="H18583" s="95"/>
    </row>
    <row r="18584" spans="5:8" x14ac:dyDescent="0.2">
      <c r="E18584" s="95"/>
      <c r="F18584" s="95"/>
      <c r="G18584" s="95"/>
      <c r="H18584" s="95"/>
    </row>
    <row r="18585" spans="5:8" x14ac:dyDescent="0.2">
      <c r="E18585" s="95"/>
      <c r="F18585" s="95"/>
      <c r="G18585" s="95"/>
      <c r="H18585" s="95"/>
    </row>
    <row r="18586" spans="5:8" x14ac:dyDescent="0.2">
      <c r="E18586" s="95"/>
      <c r="F18586" s="95"/>
      <c r="G18586" s="95"/>
      <c r="H18586" s="95"/>
    </row>
    <row r="18587" spans="5:8" x14ac:dyDescent="0.2">
      <c r="E18587" s="95"/>
      <c r="F18587" s="95"/>
      <c r="G18587" s="95"/>
      <c r="H18587" s="95"/>
    </row>
    <row r="18588" spans="5:8" x14ac:dyDescent="0.2">
      <c r="E18588" s="95"/>
      <c r="F18588" s="95"/>
      <c r="G18588" s="95"/>
      <c r="H18588" s="95"/>
    </row>
    <row r="18589" spans="5:8" x14ac:dyDescent="0.2">
      <c r="E18589" s="95"/>
      <c r="F18589" s="95"/>
      <c r="G18589" s="95"/>
      <c r="H18589" s="95"/>
    </row>
    <row r="18590" spans="5:8" x14ac:dyDescent="0.2">
      <c r="E18590" s="95"/>
      <c r="F18590" s="95"/>
      <c r="G18590" s="95"/>
      <c r="H18590" s="95"/>
    </row>
    <row r="18591" spans="5:8" x14ac:dyDescent="0.2">
      <c r="E18591" s="95"/>
      <c r="F18591" s="95"/>
      <c r="G18591" s="95"/>
      <c r="H18591" s="95"/>
    </row>
    <row r="18592" spans="5:8" x14ac:dyDescent="0.2">
      <c r="E18592" s="95"/>
      <c r="F18592" s="95"/>
      <c r="G18592" s="95"/>
      <c r="H18592" s="95"/>
    </row>
    <row r="18593" spans="5:8" x14ac:dyDescent="0.2">
      <c r="E18593" s="95"/>
      <c r="F18593" s="95"/>
      <c r="G18593" s="95"/>
      <c r="H18593" s="95"/>
    </row>
    <row r="18594" spans="5:8" x14ac:dyDescent="0.2">
      <c r="E18594" s="95"/>
      <c r="F18594" s="95"/>
      <c r="G18594" s="95"/>
      <c r="H18594" s="95"/>
    </row>
    <row r="18595" spans="5:8" x14ac:dyDescent="0.2">
      <c r="E18595" s="95"/>
      <c r="F18595" s="95"/>
      <c r="G18595" s="95"/>
      <c r="H18595" s="95"/>
    </row>
    <row r="18596" spans="5:8" x14ac:dyDescent="0.2">
      <c r="E18596" s="95"/>
      <c r="F18596" s="95"/>
      <c r="G18596" s="95"/>
      <c r="H18596" s="95"/>
    </row>
    <row r="18597" spans="5:8" x14ac:dyDescent="0.2">
      <c r="E18597" s="95"/>
      <c r="F18597" s="95"/>
      <c r="G18597" s="95"/>
      <c r="H18597" s="95"/>
    </row>
    <row r="18598" spans="5:8" x14ac:dyDescent="0.2">
      <c r="E18598" s="95"/>
      <c r="F18598" s="95"/>
      <c r="G18598" s="95"/>
      <c r="H18598" s="95"/>
    </row>
    <row r="18599" spans="5:8" x14ac:dyDescent="0.2">
      <c r="E18599" s="95"/>
      <c r="F18599" s="95"/>
      <c r="G18599" s="95"/>
      <c r="H18599" s="95"/>
    </row>
    <row r="18600" spans="5:8" x14ac:dyDescent="0.2">
      <c r="E18600" s="95"/>
      <c r="F18600" s="95"/>
      <c r="G18600" s="95"/>
      <c r="H18600" s="95"/>
    </row>
    <row r="18601" spans="5:8" x14ac:dyDescent="0.2">
      <c r="E18601" s="95"/>
      <c r="F18601" s="95"/>
      <c r="G18601" s="95"/>
      <c r="H18601" s="95"/>
    </row>
    <row r="18602" spans="5:8" x14ac:dyDescent="0.2">
      <c r="E18602" s="95"/>
      <c r="F18602" s="95"/>
      <c r="G18602" s="95"/>
      <c r="H18602" s="95"/>
    </row>
    <row r="18603" spans="5:8" x14ac:dyDescent="0.2">
      <c r="E18603" s="95"/>
      <c r="F18603" s="95"/>
      <c r="G18603" s="95"/>
      <c r="H18603" s="95"/>
    </row>
    <row r="18604" spans="5:8" x14ac:dyDescent="0.2">
      <c r="E18604" s="95"/>
      <c r="F18604" s="95"/>
      <c r="G18604" s="95"/>
      <c r="H18604" s="95"/>
    </row>
    <row r="18605" spans="5:8" x14ac:dyDescent="0.2">
      <c r="E18605" s="95"/>
      <c r="F18605" s="95"/>
      <c r="G18605" s="95"/>
      <c r="H18605" s="95"/>
    </row>
    <row r="18606" spans="5:8" x14ac:dyDescent="0.2">
      <c r="E18606" s="95"/>
      <c r="F18606" s="95"/>
      <c r="G18606" s="95"/>
      <c r="H18606" s="95"/>
    </row>
    <row r="18607" spans="5:8" x14ac:dyDescent="0.2">
      <c r="E18607" s="95"/>
      <c r="F18607" s="95"/>
      <c r="G18607" s="95"/>
      <c r="H18607" s="95"/>
    </row>
    <row r="18608" spans="5:8" x14ac:dyDescent="0.2">
      <c r="E18608" s="95"/>
      <c r="F18608" s="95"/>
      <c r="G18608" s="95"/>
      <c r="H18608" s="95"/>
    </row>
    <row r="18609" spans="5:8" x14ac:dyDescent="0.2">
      <c r="E18609" s="95"/>
      <c r="F18609" s="95"/>
      <c r="G18609" s="95"/>
      <c r="H18609" s="95"/>
    </row>
    <row r="18610" spans="5:8" x14ac:dyDescent="0.2">
      <c r="E18610" s="95"/>
      <c r="F18610" s="95"/>
      <c r="G18610" s="95"/>
      <c r="H18610" s="95"/>
    </row>
    <row r="18611" spans="5:8" x14ac:dyDescent="0.2">
      <c r="E18611" s="95"/>
      <c r="F18611" s="95"/>
      <c r="G18611" s="95"/>
      <c r="H18611" s="95"/>
    </row>
    <row r="18612" spans="5:8" x14ac:dyDescent="0.2">
      <c r="E18612" s="95"/>
      <c r="F18612" s="95"/>
      <c r="G18612" s="95"/>
      <c r="H18612" s="95"/>
    </row>
    <row r="18613" spans="5:8" x14ac:dyDescent="0.2">
      <c r="E18613" s="95"/>
      <c r="F18613" s="95"/>
      <c r="G18613" s="95"/>
      <c r="H18613" s="95"/>
    </row>
    <row r="18614" spans="5:8" x14ac:dyDescent="0.2">
      <c r="E18614" s="95"/>
      <c r="F18614" s="95"/>
      <c r="G18614" s="95"/>
      <c r="H18614" s="95"/>
    </row>
    <row r="18615" spans="5:8" x14ac:dyDescent="0.2">
      <c r="E18615" s="95"/>
      <c r="F18615" s="95"/>
      <c r="G18615" s="95"/>
      <c r="H18615" s="95"/>
    </row>
    <row r="18616" spans="5:8" x14ac:dyDescent="0.2">
      <c r="E18616" s="95"/>
      <c r="F18616" s="95"/>
      <c r="G18616" s="95"/>
      <c r="H18616" s="95"/>
    </row>
    <row r="18617" spans="5:8" x14ac:dyDescent="0.2">
      <c r="E18617" s="95"/>
      <c r="F18617" s="95"/>
      <c r="G18617" s="95"/>
      <c r="H18617" s="95"/>
    </row>
    <row r="18618" spans="5:8" x14ac:dyDescent="0.2">
      <c r="E18618" s="95"/>
      <c r="F18618" s="95"/>
      <c r="G18618" s="95"/>
      <c r="H18618" s="95"/>
    </row>
    <row r="18619" spans="5:8" x14ac:dyDescent="0.2">
      <c r="E18619" s="95"/>
      <c r="F18619" s="95"/>
      <c r="G18619" s="95"/>
      <c r="H18619" s="95"/>
    </row>
    <row r="18620" spans="5:8" x14ac:dyDescent="0.2">
      <c r="E18620" s="95"/>
      <c r="F18620" s="95"/>
      <c r="G18620" s="95"/>
      <c r="H18620" s="95"/>
    </row>
    <row r="18621" spans="5:8" x14ac:dyDescent="0.2">
      <c r="E18621" s="95"/>
      <c r="F18621" s="95"/>
      <c r="G18621" s="95"/>
      <c r="H18621" s="95"/>
    </row>
    <row r="18622" spans="5:8" x14ac:dyDescent="0.2">
      <c r="E18622" s="95"/>
      <c r="F18622" s="95"/>
      <c r="G18622" s="95"/>
      <c r="H18622" s="95"/>
    </row>
    <row r="18623" spans="5:8" x14ac:dyDescent="0.2">
      <c r="E18623" s="95"/>
      <c r="F18623" s="95"/>
      <c r="G18623" s="95"/>
      <c r="H18623" s="95"/>
    </row>
    <row r="18624" spans="5:8" x14ac:dyDescent="0.2">
      <c r="E18624" s="95"/>
      <c r="F18624" s="95"/>
      <c r="G18624" s="95"/>
      <c r="H18624" s="95"/>
    </row>
    <row r="18625" spans="5:8" x14ac:dyDescent="0.2">
      <c r="E18625" s="95"/>
      <c r="F18625" s="95"/>
      <c r="G18625" s="95"/>
      <c r="H18625" s="95"/>
    </row>
    <row r="18626" spans="5:8" x14ac:dyDescent="0.2">
      <c r="E18626" s="95"/>
      <c r="F18626" s="95"/>
      <c r="G18626" s="95"/>
      <c r="H18626" s="95"/>
    </row>
    <row r="18627" spans="5:8" x14ac:dyDescent="0.2">
      <c r="E18627" s="95"/>
      <c r="F18627" s="95"/>
      <c r="G18627" s="95"/>
      <c r="H18627" s="95"/>
    </row>
    <row r="18628" spans="5:8" x14ac:dyDescent="0.2">
      <c r="E18628" s="95"/>
      <c r="F18628" s="95"/>
      <c r="G18628" s="95"/>
      <c r="H18628" s="95"/>
    </row>
    <row r="18629" spans="5:8" x14ac:dyDescent="0.2">
      <c r="E18629" s="95"/>
      <c r="F18629" s="95"/>
      <c r="G18629" s="95"/>
      <c r="H18629" s="95"/>
    </row>
    <row r="18630" spans="5:8" x14ac:dyDescent="0.2">
      <c r="E18630" s="95"/>
      <c r="F18630" s="95"/>
      <c r="G18630" s="95"/>
      <c r="H18630" s="95"/>
    </row>
    <row r="18631" spans="5:8" x14ac:dyDescent="0.2">
      <c r="E18631" s="95"/>
      <c r="F18631" s="95"/>
      <c r="G18631" s="95"/>
      <c r="H18631" s="95"/>
    </row>
    <row r="18632" spans="5:8" x14ac:dyDescent="0.2">
      <c r="E18632" s="95"/>
      <c r="F18632" s="95"/>
      <c r="G18632" s="95"/>
      <c r="H18632" s="95"/>
    </row>
    <row r="18633" spans="5:8" x14ac:dyDescent="0.2">
      <c r="E18633" s="95"/>
      <c r="F18633" s="95"/>
      <c r="G18633" s="95"/>
      <c r="H18633" s="95"/>
    </row>
    <row r="18634" spans="5:8" x14ac:dyDescent="0.2">
      <c r="E18634" s="95"/>
      <c r="F18634" s="95"/>
      <c r="G18634" s="95"/>
      <c r="H18634" s="95"/>
    </row>
    <row r="18635" spans="5:8" x14ac:dyDescent="0.2">
      <c r="E18635" s="95"/>
      <c r="F18635" s="95"/>
      <c r="G18635" s="95"/>
      <c r="H18635" s="95"/>
    </row>
    <row r="18636" spans="5:8" x14ac:dyDescent="0.2">
      <c r="E18636" s="95"/>
      <c r="F18636" s="95"/>
      <c r="G18636" s="95"/>
      <c r="H18636" s="95"/>
    </row>
    <row r="18637" spans="5:8" x14ac:dyDescent="0.2">
      <c r="E18637" s="95"/>
      <c r="F18637" s="95"/>
      <c r="G18637" s="95"/>
      <c r="H18637" s="95"/>
    </row>
    <row r="18638" spans="5:8" x14ac:dyDescent="0.2">
      <c r="E18638" s="95"/>
      <c r="F18638" s="95"/>
      <c r="G18638" s="95"/>
      <c r="H18638" s="95"/>
    </row>
    <row r="18639" spans="5:8" x14ac:dyDescent="0.2">
      <c r="E18639" s="95"/>
      <c r="F18639" s="95"/>
      <c r="G18639" s="95"/>
      <c r="H18639" s="95"/>
    </row>
    <row r="18640" spans="5:8" x14ac:dyDescent="0.2">
      <c r="E18640" s="95"/>
      <c r="F18640" s="95"/>
      <c r="G18640" s="95"/>
      <c r="H18640" s="95"/>
    </row>
    <row r="18641" spans="5:8" x14ac:dyDescent="0.2">
      <c r="E18641" s="95"/>
      <c r="F18641" s="95"/>
      <c r="G18641" s="95"/>
      <c r="H18641" s="95"/>
    </row>
    <row r="18642" spans="5:8" x14ac:dyDescent="0.2">
      <c r="E18642" s="95"/>
      <c r="F18642" s="95"/>
      <c r="G18642" s="95"/>
      <c r="H18642" s="95"/>
    </row>
    <row r="18643" spans="5:8" x14ac:dyDescent="0.2">
      <c r="E18643" s="95"/>
      <c r="F18643" s="95"/>
      <c r="G18643" s="95"/>
      <c r="H18643" s="95"/>
    </row>
    <row r="18644" spans="5:8" x14ac:dyDescent="0.2">
      <c r="E18644" s="95"/>
      <c r="F18644" s="95"/>
      <c r="G18644" s="95"/>
      <c r="H18644" s="95"/>
    </row>
    <row r="18645" spans="5:8" x14ac:dyDescent="0.2">
      <c r="E18645" s="95"/>
      <c r="F18645" s="95"/>
      <c r="G18645" s="95"/>
      <c r="H18645" s="95"/>
    </row>
    <row r="18646" spans="5:8" x14ac:dyDescent="0.2">
      <c r="E18646" s="95"/>
      <c r="F18646" s="95"/>
      <c r="G18646" s="95"/>
      <c r="H18646" s="95"/>
    </row>
    <row r="18647" spans="5:8" x14ac:dyDescent="0.2">
      <c r="E18647" s="95"/>
      <c r="F18647" s="95"/>
      <c r="G18647" s="95"/>
      <c r="H18647" s="95"/>
    </row>
    <row r="18648" spans="5:8" x14ac:dyDescent="0.2">
      <c r="E18648" s="95"/>
      <c r="F18648" s="95"/>
      <c r="G18648" s="95"/>
      <c r="H18648" s="95"/>
    </row>
    <row r="18649" spans="5:8" x14ac:dyDescent="0.2">
      <c r="E18649" s="95"/>
      <c r="F18649" s="95"/>
      <c r="G18649" s="95"/>
      <c r="H18649" s="95"/>
    </row>
    <row r="18650" spans="5:8" x14ac:dyDescent="0.2">
      <c r="E18650" s="95"/>
      <c r="F18650" s="95"/>
      <c r="G18650" s="95"/>
      <c r="H18650" s="95"/>
    </row>
    <row r="18651" spans="5:8" x14ac:dyDescent="0.2">
      <c r="E18651" s="95"/>
      <c r="F18651" s="95"/>
      <c r="G18651" s="95"/>
      <c r="H18651" s="95"/>
    </row>
    <row r="18652" spans="5:8" x14ac:dyDescent="0.2">
      <c r="E18652" s="95"/>
      <c r="F18652" s="95"/>
      <c r="G18652" s="95"/>
      <c r="H18652" s="95"/>
    </row>
    <row r="18653" spans="5:8" x14ac:dyDescent="0.2">
      <c r="E18653" s="95"/>
      <c r="F18653" s="95"/>
      <c r="G18653" s="95"/>
      <c r="H18653" s="95"/>
    </row>
    <row r="18654" spans="5:8" x14ac:dyDescent="0.2">
      <c r="E18654" s="95"/>
      <c r="F18654" s="95"/>
      <c r="G18654" s="95"/>
      <c r="H18654" s="95"/>
    </row>
    <row r="18655" spans="5:8" x14ac:dyDescent="0.2">
      <c r="E18655" s="95"/>
      <c r="F18655" s="95"/>
      <c r="G18655" s="95"/>
      <c r="H18655" s="95"/>
    </row>
    <row r="18656" spans="5:8" x14ac:dyDescent="0.2">
      <c r="E18656" s="95"/>
      <c r="F18656" s="95"/>
      <c r="G18656" s="95"/>
      <c r="H18656" s="95"/>
    </row>
    <row r="18657" spans="5:8" x14ac:dyDescent="0.2">
      <c r="E18657" s="95"/>
      <c r="F18657" s="95"/>
      <c r="G18657" s="95"/>
      <c r="H18657" s="95"/>
    </row>
    <row r="18658" spans="5:8" x14ac:dyDescent="0.2">
      <c r="E18658" s="95"/>
      <c r="F18658" s="95"/>
      <c r="G18658" s="95"/>
      <c r="H18658" s="95"/>
    </row>
    <row r="18659" spans="5:8" x14ac:dyDescent="0.2">
      <c r="E18659" s="95"/>
      <c r="F18659" s="95"/>
      <c r="G18659" s="95"/>
      <c r="H18659" s="95"/>
    </row>
    <row r="18660" spans="5:8" x14ac:dyDescent="0.2">
      <c r="E18660" s="95"/>
      <c r="F18660" s="95"/>
      <c r="G18660" s="95"/>
      <c r="H18660" s="95"/>
    </row>
    <row r="18661" spans="5:8" x14ac:dyDescent="0.2">
      <c r="E18661" s="95"/>
      <c r="F18661" s="95"/>
      <c r="G18661" s="95"/>
      <c r="H18661" s="95"/>
    </row>
    <row r="18662" spans="5:8" x14ac:dyDescent="0.2">
      <c r="E18662" s="95"/>
      <c r="F18662" s="95"/>
      <c r="G18662" s="95"/>
      <c r="H18662" s="95"/>
    </row>
    <row r="18663" spans="5:8" x14ac:dyDescent="0.2">
      <c r="E18663" s="95"/>
      <c r="F18663" s="95"/>
      <c r="G18663" s="95"/>
      <c r="H18663" s="95"/>
    </row>
    <row r="18664" spans="5:8" x14ac:dyDescent="0.2">
      <c r="E18664" s="95"/>
      <c r="F18664" s="95"/>
      <c r="G18664" s="95"/>
      <c r="H18664" s="95"/>
    </row>
    <row r="18665" spans="5:8" x14ac:dyDescent="0.2">
      <c r="E18665" s="95"/>
      <c r="F18665" s="95"/>
      <c r="G18665" s="95"/>
      <c r="H18665" s="95"/>
    </row>
    <row r="18666" spans="5:8" x14ac:dyDescent="0.2">
      <c r="E18666" s="95"/>
      <c r="F18666" s="95"/>
      <c r="G18666" s="95"/>
      <c r="H18666" s="95"/>
    </row>
    <row r="18667" spans="5:8" x14ac:dyDescent="0.2">
      <c r="E18667" s="95"/>
      <c r="F18667" s="95"/>
      <c r="G18667" s="95"/>
      <c r="H18667" s="95"/>
    </row>
    <row r="18668" spans="5:8" x14ac:dyDescent="0.2">
      <c r="E18668" s="95"/>
      <c r="F18668" s="95"/>
      <c r="G18668" s="95"/>
      <c r="H18668" s="95"/>
    </row>
    <row r="18669" spans="5:8" x14ac:dyDescent="0.2">
      <c r="E18669" s="95"/>
      <c r="F18669" s="95"/>
      <c r="G18669" s="95"/>
      <c r="H18669" s="95"/>
    </row>
    <row r="18670" spans="5:8" x14ac:dyDescent="0.2">
      <c r="E18670" s="95"/>
      <c r="F18670" s="95"/>
      <c r="G18670" s="95"/>
      <c r="H18670" s="95"/>
    </row>
    <row r="18671" spans="5:8" x14ac:dyDescent="0.2">
      <c r="E18671" s="95"/>
      <c r="F18671" s="95"/>
      <c r="G18671" s="95"/>
      <c r="H18671" s="95"/>
    </row>
    <row r="18672" spans="5:8" x14ac:dyDescent="0.2">
      <c r="E18672" s="95"/>
      <c r="F18672" s="95"/>
      <c r="G18672" s="95"/>
      <c r="H18672" s="95"/>
    </row>
    <row r="18673" spans="5:8" x14ac:dyDescent="0.2">
      <c r="E18673" s="95"/>
      <c r="F18673" s="95"/>
      <c r="G18673" s="95"/>
      <c r="H18673" s="95"/>
    </row>
    <row r="18674" spans="5:8" x14ac:dyDescent="0.2">
      <c r="E18674" s="95"/>
      <c r="F18674" s="95"/>
      <c r="G18674" s="95"/>
      <c r="H18674" s="95"/>
    </row>
    <row r="18675" spans="5:8" x14ac:dyDescent="0.2">
      <c r="E18675" s="95"/>
      <c r="F18675" s="95"/>
      <c r="G18675" s="95"/>
      <c r="H18675" s="95"/>
    </row>
    <row r="18676" spans="5:8" x14ac:dyDescent="0.2">
      <c r="E18676" s="95"/>
      <c r="F18676" s="95"/>
      <c r="G18676" s="95"/>
      <c r="H18676" s="95"/>
    </row>
    <row r="18677" spans="5:8" x14ac:dyDescent="0.2">
      <c r="E18677" s="95"/>
      <c r="F18677" s="95"/>
      <c r="G18677" s="95"/>
      <c r="H18677" s="95"/>
    </row>
    <row r="18678" spans="5:8" x14ac:dyDescent="0.2">
      <c r="E18678" s="95"/>
      <c r="F18678" s="95"/>
      <c r="G18678" s="95"/>
      <c r="H18678" s="95"/>
    </row>
    <row r="18679" spans="5:8" x14ac:dyDescent="0.2">
      <c r="E18679" s="95"/>
      <c r="F18679" s="95"/>
      <c r="G18679" s="95"/>
      <c r="H18679" s="95"/>
    </row>
    <row r="18680" spans="5:8" x14ac:dyDescent="0.2">
      <c r="E18680" s="95"/>
      <c r="F18680" s="95"/>
      <c r="G18680" s="95"/>
      <c r="H18680" s="95"/>
    </row>
    <row r="18681" spans="5:8" x14ac:dyDescent="0.2">
      <c r="E18681" s="95"/>
      <c r="F18681" s="95"/>
      <c r="G18681" s="95"/>
      <c r="H18681" s="95"/>
    </row>
    <row r="18682" spans="5:8" x14ac:dyDescent="0.2">
      <c r="E18682" s="95"/>
      <c r="F18682" s="95"/>
      <c r="G18682" s="95"/>
      <c r="H18682" s="95"/>
    </row>
    <row r="18683" spans="5:8" x14ac:dyDescent="0.2">
      <c r="E18683" s="95"/>
      <c r="F18683" s="95"/>
      <c r="G18683" s="95"/>
      <c r="H18683" s="95"/>
    </row>
    <row r="18684" spans="5:8" x14ac:dyDescent="0.2">
      <c r="E18684" s="95"/>
      <c r="F18684" s="95"/>
      <c r="G18684" s="95"/>
      <c r="H18684" s="95"/>
    </row>
    <row r="18685" spans="5:8" x14ac:dyDescent="0.2">
      <c r="E18685" s="95"/>
      <c r="F18685" s="95"/>
      <c r="G18685" s="95"/>
      <c r="H18685" s="95"/>
    </row>
    <row r="18686" spans="5:8" x14ac:dyDescent="0.2">
      <c r="E18686" s="95"/>
      <c r="F18686" s="95"/>
      <c r="G18686" s="95"/>
      <c r="H18686" s="95"/>
    </row>
    <row r="18687" spans="5:8" x14ac:dyDescent="0.2">
      <c r="E18687" s="95"/>
      <c r="F18687" s="95"/>
      <c r="G18687" s="95"/>
      <c r="H18687" s="95"/>
    </row>
    <row r="18688" spans="5:8" x14ac:dyDescent="0.2">
      <c r="E18688" s="95"/>
      <c r="F18688" s="95"/>
      <c r="G18688" s="95"/>
      <c r="H18688" s="95"/>
    </row>
    <row r="18689" spans="5:8" x14ac:dyDescent="0.2">
      <c r="E18689" s="95"/>
      <c r="F18689" s="95"/>
      <c r="G18689" s="95"/>
      <c r="H18689" s="95"/>
    </row>
    <row r="18690" spans="5:8" x14ac:dyDescent="0.2">
      <c r="E18690" s="95"/>
      <c r="F18690" s="95"/>
      <c r="G18690" s="95"/>
      <c r="H18690" s="95"/>
    </row>
    <row r="18691" spans="5:8" x14ac:dyDescent="0.2">
      <c r="E18691" s="95"/>
      <c r="F18691" s="95"/>
      <c r="G18691" s="95"/>
      <c r="H18691" s="95"/>
    </row>
    <row r="18692" spans="5:8" x14ac:dyDescent="0.2">
      <c r="E18692" s="95"/>
      <c r="F18692" s="95"/>
      <c r="G18692" s="95"/>
      <c r="H18692" s="95"/>
    </row>
    <row r="18693" spans="5:8" x14ac:dyDescent="0.2">
      <c r="E18693" s="95"/>
      <c r="F18693" s="95"/>
      <c r="G18693" s="95"/>
      <c r="H18693" s="95"/>
    </row>
    <row r="18694" spans="5:8" x14ac:dyDescent="0.2">
      <c r="E18694" s="95"/>
      <c r="F18694" s="95"/>
      <c r="G18694" s="95"/>
      <c r="H18694" s="95"/>
    </row>
    <row r="18695" spans="5:8" x14ac:dyDescent="0.2">
      <c r="E18695" s="95"/>
      <c r="F18695" s="95"/>
      <c r="G18695" s="95"/>
      <c r="H18695" s="95"/>
    </row>
    <row r="18696" spans="5:8" x14ac:dyDescent="0.2">
      <c r="E18696" s="95"/>
      <c r="F18696" s="95"/>
      <c r="G18696" s="95"/>
      <c r="H18696" s="95"/>
    </row>
    <row r="18697" spans="5:8" x14ac:dyDescent="0.2">
      <c r="E18697" s="95"/>
      <c r="F18697" s="95"/>
      <c r="G18697" s="95"/>
      <c r="H18697" s="95"/>
    </row>
    <row r="18698" spans="5:8" x14ac:dyDescent="0.2">
      <c r="E18698" s="95"/>
      <c r="F18698" s="95"/>
      <c r="G18698" s="95"/>
      <c r="H18698" s="95"/>
    </row>
    <row r="18699" spans="5:8" x14ac:dyDescent="0.2">
      <c r="E18699" s="95"/>
      <c r="F18699" s="95"/>
      <c r="G18699" s="95"/>
      <c r="H18699" s="95"/>
    </row>
    <row r="18700" spans="5:8" x14ac:dyDescent="0.2">
      <c r="E18700" s="95"/>
      <c r="F18700" s="95"/>
      <c r="G18700" s="95"/>
      <c r="H18700" s="95"/>
    </row>
    <row r="18701" spans="5:8" x14ac:dyDescent="0.2">
      <c r="E18701" s="95"/>
      <c r="F18701" s="95"/>
      <c r="G18701" s="95"/>
      <c r="H18701" s="95"/>
    </row>
    <row r="18702" spans="5:8" x14ac:dyDescent="0.2">
      <c r="E18702" s="95"/>
      <c r="F18702" s="95"/>
      <c r="G18702" s="95"/>
      <c r="H18702" s="95"/>
    </row>
    <row r="18703" spans="5:8" x14ac:dyDescent="0.2">
      <c r="E18703" s="95"/>
      <c r="F18703" s="95"/>
      <c r="G18703" s="95"/>
      <c r="H18703" s="95"/>
    </row>
    <row r="18704" spans="5:8" x14ac:dyDescent="0.2">
      <c r="E18704" s="95"/>
      <c r="F18704" s="95"/>
      <c r="G18704" s="95"/>
      <c r="H18704" s="95"/>
    </row>
    <row r="18705" spans="5:8" x14ac:dyDescent="0.2">
      <c r="E18705" s="95"/>
      <c r="F18705" s="95"/>
      <c r="G18705" s="95"/>
      <c r="H18705" s="95"/>
    </row>
    <row r="18706" spans="5:8" x14ac:dyDescent="0.2">
      <c r="E18706" s="95"/>
      <c r="F18706" s="95"/>
      <c r="G18706" s="95"/>
      <c r="H18706" s="95"/>
    </row>
    <row r="18707" spans="5:8" x14ac:dyDescent="0.2">
      <c r="E18707" s="95"/>
      <c r="F18707" s="95"/>
      <c r="G18707" s="95"/>
      <c r="H18707" s="95"/>
    </row>
    <row r="18708" spans="5:8" x14ac:dyDescent="0.2">
      <c r="E18708" s="95"/>
      <c r="F18708" s="95"/>
      <c r="G18708" s="95"/>
      <c r="H18708" s="95"/>
    </row>
    <row r="18709" spans="5:8" x14ac:dyDescent="0.2">
      <c r="E18709" s="95"/>
      <c r="F18709" s="95"/>
      <c r="G18709" s="95"/>
      <c r="H18709" s="95"/>
    </row>
    <row r="18710" spans="5:8" x14ac:dyDescent="0.2">
      <c r="E18710" s="95"/>
      <c r="F18710" s="95"/>
      <c r="G18710" s="95"/>
      <c r="H18710" s="95"/>
    </row>
    <row r="18711" spans="5:8" x14ac:dyDescent="0.2">
      <c r="E18711" s="95"/>
      <c r="F18711" s="95"/>
      <c r="G18711" s="95"/>
      <c r="H18711" s="95"/>
    </row>
    <row r="18712" spans="5:8" x14ac:dyDescent="0.2">
      <c r="E18712" s="95"/>
      <c r="F18712" s="95"/>
      <c r="G18712" s="95"/>
      <c r="H18712" s="95"/>
    </row>
    <row r="18713" spans="5:8" x14ac:dyDescent="0.2">
      <c r="E18713" s="95"/>
      <c r="F18713" s="95"/>
      <c r="G18713" s="95"/>
      <c r="H18713" s="95"/>
    </row>
    <row r="18714" spans="5:8" x14ac:dyDescent="0.2">
      <c r="E18714" s="95"/>
      <c r="F18714" s="95"/>
      <c r="G18714" s="95"/>
      <c r="H18714" s="95"/>
    </row>
    <row r="18715" spans="5:8" x14ac:dyDescent="0.2">
      <c r="E18715" s="95"/>
      <c r="F18715" s="95"/>
      <c r="G18715" s="95"/>
      <c r="H18715" s="95"/>
    </row>
    <row r="18716" spans="5:8" x14ac:dyDescent="0.2">
      <c r="E18716" s="95"/>
      <c r="F18716" s="95"/>
      <c r="G18716" s="95"/>
      <c r="H18716" s="95"/>
    </row>
    <row r="18717" spans="5:8" x14ac:dyDescent="0.2">
      <c r="E18717" s="95"/>
      <c r="F18717" s="95"/>
      <c r="G18717" s="95"/>
      <c r="H18717" s="95"/>
    </row>
    <row r="18718" spans="5:8" x14ac:dyDescent="0.2">
      <c r="E18718" s="95"/>
      <c r="F18718" s="95"/>
      <c r="G18718" s="95"/>
      <c r="H18718" s="95"/>
    </row>
    <row r="18719" spans="5:8" x14ac:dyDescent="0.2">
      <c r="E18719" s="95"/>
      <c r="F18719" s="95"/>
      <c r="G18719" s="95"/>
      <c r="H18719" s="95"/>
    </row>
    <row r="18720" spans="5:8" x14ac:dyDescent="0.2">
      <c r="E18720" s="95"/>
      <c r="F18720" s="95"/>
      <c r="G18720" s="95"/>
      <c r="H18720" s="95"/>
    </row>
    <row r="18721" spans="5:8" x14ac:dyDescent="0.2">
      <c r="E18721" s="95"/>
      <c r="F18721" s="95"/>
      <c r="G18721" s="95"/>
      <c r="H18721" s="95"/>
    </row>
    <row r="18722" spans="5:8" x14ac:dyDescent="0.2">
      <c r="E18722" s="95"/>
      <c r="F18722" s="95"/>
      <c r="G18722" s="95"/>
      <c r="H18722" s="95"/>
    </row>
    <row r="18723" spans="5:8" x14ac:dyDescent="0.2">
      <c r="E18723" s="95"/>
      <c r="F18723" s="95"/>
      <c r="G18723" s="95"/>
      <c r="H18723" s="95"/>
    </row>
    <row r="18724" spans="5:8" x14ac:dyDescent="0.2">
      <c r="E18724" s="95"/>
      <c r="F18724" s="95"/>
      <c r="G18724" s="95"/>
      <c r="H18724" s="95"/>
    </row>
    <row r="18725" spans="5:8" x14ac:dyDescent="0.2">
      <c r="E18725" s="95"/>
      <c r="F18725" s="95"/>
      <c r="G18725" s="95"/>
      <c r="H18725" s="95"/>
    </row>
    <row r="18726" spans="5:8" x14ac:dyDescent="0.2">
      <c r="E18726" s="95"/>
      <c r="F18726" s="95"/>
      <c r="G18726" s="95"/>
      <c r="H18726" s="95"/>
    </row>
    <row r="18727" spans="5:8" x14ac:dyDescent="0.2">
      <c r="E18727" s="95"/>
      <c r="F18727" s="95"/>
      <c r="G18727" s="95"/>
      <c r="H18727" s="95"/>
    </row>
    <row r="18728" spans="5:8" x14ac:dyDescent="0.2">
      <c r="E18728" s="95"/>
      <c r="F18728" s="95"/>
      <c r="G18728" s="95"/>
      <c r="H18728" s="95"/>
    </row>
    <row r="18729" spans="5:8" x14ac:dyDescent="0.2">
      <c r="E18729" s="95"/>
      <c r="F18729" s="95"/>
      <c r="G18729" s="95"/>
      <c r="H18729" s="95"/>
    </row>
    <row r="18730" spans="5:8" x14ac:dyDescent="0.2">
      <c r="E18730" s="95"/>
      <c r="F18730" s="95"/>
      <c r="G18730" s="95"/>
      <c r="H18730" s="95"/>
    </row>
    <row r="18731" spans="5:8" x14ac:dyDescent="0.2">
      <c r="E18731" s="95"/>
      <c r="F18731" s="95"/>
      <c r="G18731" s="95"/>
      <c r="H18731" s="95"/>
    </row>
    <row r="18732" spans="5:8" x14ac:dyDescent="0.2">
      <c r="E18732" s="95"/>
      <c r="F18732" s="95"/>
      <c r="G18732" s="95"/>
      <c r="H18732" s="95"/>
    </row>
    <row r="18733" spans="5:8" x14ac:dyDescent="0.2">
      <c r="E18733" s="95"/>
      <c r="F18733" s="95"/>
      <c r="G18733" s="95"/>
      <c r="H18733" s="95"/>
    </row>
    <row r="18734" spans="5:8" x14ac:dyDescent="0.2">
      <c r="E18734" s="95"/>
      <c r="F18734" s="95"/>
      <c r="G18734" s="95"/>
      <c r="H18734" s="95"/>
    </row>
    <row r="18735" spans="5:8" x14ac:dyDescent="0.2">
      <c r="E18735" s="95"/>
      <c r="F18735" s="95"/>
      <c r="G18735" s="95"/>
      <c r="H18735" s="95"/>
    </row>
    <row r="18736" spans="5:8" x14ac:dyDescent="0.2">
      <c r="E18736" s="95"/>
      <c r="F18736" s="95"/>
      <c r="G18736" s="95"/>
      <c r="H18736" s="95"/>
    </row>
    <row r="18737" spans="5:8" x14ac:dyDescent="0.2">
      <c r="E18737" s="95"/>
      <c r="F18737" s="95"/>
      <c r="G18737" s="95"/>
      <c r="H18737" s="95"/>
    </row>
    <row r="18738" spans="5:8" x14ac:dyDescent="0.2">
      <c r="E18738" s="95"/>
      <c r="F18738" s="95"/>
      <c r="G18738" s="95"/>
      <c r="H18738" s="95"/>
    </row>
    <row r="18739" spans="5:8" x14ac:dyDescent="0.2">
      <c r="E18739" s="95"/>
      <c r="F18739" s="95"/>
      <c r="G18739" s="95"/>
      <c r="H18739" s="95"/>
    </row>
    <row r="18740" spans="5:8" x14ac:dyDescent="0.2">
      <c r="E18740" s="95"/>
      <c r="F18740" s="95"/>
      <c r="G18740" s="95"/>
      <c r="H18740" s="95"/>
    </row>
    <row r="18741" spans="5:8" x14ac:dyDescent="0.2">
      <c r="E18741" s="95"/>
      <c r="F18741" s="95"/>
      <c r="G18741" s="95"/>
      <c r="H18741" s="95"/>
    </row>
    <row r="18742" spans="5:8" x14ac:dyDescent="0.2">
      <c r="E18742" s="95"/>
      <c r="F18742" s="95"/>
      <c r="G18742" s="95"/>
      <c r="H18742" s="95"/>
    </row>
    <row r="18743" spans="5:8" x14ac:dyDescent="0.2">
      <c r="E18743" s="95"/>
      <c r="F18743" s="95"/>
      <c r="G18743" s="95"/>
      <c r="H18743" s="95"/>
    </row>
    <row r="18744" spans="5:8" x14ac:dyDescent="0.2">
      <c r="E18744" s="95"/>
      <c r="F18744" s="95"/>
      <c r="G18744" s="95"/>
      <c r="H18744" s="95"/>
    </row>
    <row r="18745" spans="5:8" x14ac:dyDescent="0.2">
      <c r="E18745" s="95"/>
      <c r="F18745" s="95"/>
      <c r="G18745" s="95"/>
      <c r="H18745" s="95"/>
    </row>
    <row r="18746" spans="5:8" x14ac:dyDescent="0.2">
      <c r="E18746" s="95"/>
      <c r="F18746" s="95"/>
      <c r="G18746" s="95"/>
      <c r="H18746" s="95"/>
    </row>
    <row r="18747" spans="5:8" x14ac:dyDescent="0.2">
      <c r="E18747" s="95"/>
      <c r="F18747" s="95"/>
      <c r="G18747" s="95"/>
      <c r="H18747" s="95"/>
    </row>
    <row r="18748" spans="5:8" x14ac:dyDescent="0.2">
      <c r="E18748" s="95"/>
      <c r="F18748" s="95"/>
      <c r="G18748" s="95"/>
      <c r="H18748" s="95"/>
    </row>
    <row r="18749" spans="5:8" x14ac:dyDescent="0.2">
      <c r="E18749" s="95"/>
      <c r="F18749" s="95"/>
      <c r="G18749" s="95"/>
      <c r="H18749" s="95"/>
    </row>
    <row r="18750" spans="5:8" x14ac:dyDescent="0.2">
      <c r="E18750" s="95"/>
      <c r="F18750" s="95"/>
      <c r="G18750" s="95"/>
      <c r="H18750" s="95"/>
    </row>
    <row r="18751" spans="5:8" x14ac:dyDescent="0.2">
      <c r="E18751" s="95"/>
      <c r="F18751" s="95"/>
      <c r="G18751" s="95"/>
      <c r="H18751" s="95"/>
    </row>
    <row r="18752" spans="5:8" x14ac:dyDescent="0.2">
      <c r="E18752" s="95"/>
      <c r="F18752" s="95"/>
      <c r="G18752" s="95"/>
      <c r="H18752" s="95"/>
    </row>
    <row r="18753" spans="5:8" x14ac:dyDescent="0.2">
      <c r="E18753" s="95"/>
      <c r="F18753" s="95"/>
      <c r="G18753" s="95"/>
      <c r="H18753" s="95"/>
    </row>
    <row r="18754" spans="5:8" x14ac:dyDescent="0.2">
      <c r="E18754" s="95"/>
      <c r="F18754" s="95"/>
      <c r="G18754" s="95"/>
      <c r="H18754" s="95"/>
    </row>
    <row r="18755" spans="5:8" x14ac:dyDescent="0.2">
      <c r="E18755" s="95"/>
      <c r="F18755" s="95"/>
      <c r="G18755" s="95"/>
      <c r="H18755" s="95"/>
    </row>
    <row r="18756" spans="5:8" x14ac:dyDescent="0.2">
      <c r="E18756" s="95"/>
      <c r="F18756" s="95"/>
      <c r="G18756" s="95"/>
      <c r="H18756" s="95"/>
    </row>
    <row r="18757" spans="5:8" x14ac:dyDescent="0.2">
      <c r="E18757" s="95"/>
      <c r="F18757" s="95"/>
      <c r="G18757" s="95"/>
      <c r="H18757" s="95"/>
    </row>
    <row r="18758" spans="5:8" x14ac:dyDescent="0.2">
      <c r="E18758" s="95"/>
      <c r="F18758" s="95"/>
      <c r="G18758" s="95"/>
      <c r="H18758" s="95"/>
    </row>
    <row r="18759" spans="5:8" x14ac:dyDescent="0.2">
      <c r="E18759" s="95"/>
      <c r="F18759" s="95"/>
      <c r="G18759" s="95"/>
      <c r="H18759" s="95"/>
    </row>
    <row r="18760" spans="5:8" x14ac:dyDescent="0.2">
      <c r="E18760" s="95"/>
      <c r="F18760" s="95"/>
      <c r="G18760" s="95"/>
      <c r="H18760" s="95"/>
    </row>
    <row r="18761" spans="5:8" x14ac:dyDescent="0.2">
      <c r="E18761" s="95"/>
      <c r="F18761" s="95"/>
      <c r="G18761" s="95"/>
      <c r="H18761" s="95"/>
    </row>
    <row r="18762" spans="5:8" x14ac:dyDescent="0.2">
      <c r="E18762" s="95"/>
      <c r="F18762" s="95"/>
      <c r="G18762" s="95"/>
      <c r="H18762" s="95"/>
    </row>
    <row r="18763" spans="5:8" x14ac:dyDescent="0.2">
      <c r="E18763" s="95"/>
      <c r="F18763" s="95"/>
      <c r="G18763" s="95"/>
      <c r="H18763" s="95"/>
    </row>
    <row r="18764" spans="5:8" x14ac:dyDescent="0.2">
      <c r="E18764" s="95"/>
      <c r="F18764" s="95"/>
      <c r="G18764" s="95"/>
      <c r="H18764" s="95"/>
    </row>
    <row r="18765" spans="5:8" x14ac:dyDescent="0.2">
      <c r="E18765" s="95"/>
      <c r="F18765" s="95"/>
      <c r="G18765" s="95"/>
      <c r="H18765" s="95"/>
    </row>
    <row r="18766" spans="5:8" x14ac:dyDescent="0.2">
      <c r="E18766" s="95"/>
      <c r="F18766" s="95"/>
      <c r="G18766" s="95"/>
      <c r="H18766" s="95"/>
    </row>
    <row r="18767" spans="5:8" x14ac:dyDescent="0.2">
      <c r="E18767" s="95"/>
      <c r="F18767" s="95"/>
      <c r="G18767" s="95"/>
      <c r="H18767" s="95"/>
    </row>
    <row r="18768" spans="5:8" x14ac:dyDescent="0.2">
      <c r="E18768" s="95"/>
      <c r="F18768" s="95"/>
      <c r="G18768" s="95"/>
      <c r="H18768" s="95"/>
    </row>
    <row r="18769" spans="5:8" x14ac:dyDescent="0.2">
      <c r="E18769" s="95"/>
      <c r="F18769" s="95"/>
      <c r="G18769" s="95"/>
      <c r="H18769" s="95"/>
    </row>
    <row r="18770" spans="5:8" x14ac:dyDescent="0.2">
      <c r="E18770" s="95"/>
      <c r="F18770" s="95"/>
      <c r="G18770" s="95"/>
      <c r="H18770" s="95"/>
    </row>
    <row r="18771" spans="5:8" x14ac:dyDescent="0.2">
      <c r="E18771" s="95"/>
      <c r="F18771" s="95"/>
      <c r="G18771" s="95"/>
      <c r="H18771" s="95"/>
    </row>
    <row r="18772" spans="5:8" x14ac:dyDescent="0.2">
      <c r="E18772" s="95"/>
      <c r="F18772" s="95"/>
      <c r="G18772" s="95"/>
      <c r="H18772" s="95"/>
    </row>
    <row r="18773" spans="5:8" x14ac:dyDescent="0.2">
      <c r="E18773" s="95"/>
      <c r="F18773" s="95"/>
      <c r="G18773" s="95"/>
      <c r="H18773" s="95"/>
    </row>
    <row r="18774" spans="5:8" x14ac:dyDescent="0.2">
      <c r="E18774" s="95"/>
      <c r="F18774" s="95"/>
      <c r="G18774" s="95"/>
      <c r="H18774" s="95"/>
    </row>
    <row r="18775" spans="5:8" x14ac:dyDescent="0.2">
      <c r="E18775" s="95"/>
      <c r="F18775" s="95"/>
      <c r="G18775" s="95"/>
      <c r="H18775" s="95"/>
    </row>
    <row r="18776" spans="5:8" x14ac:dyDescent="0.2">
      <c r="E18776" s="95"/>
      <c r="F18776" s="95"/>
      <c r="G18776" s="95"/>
      <c r="H18776" s="95"/>
    </row>
    <row r="18777" spans="5:8" x14ac:dyDescent="0.2">
      <c r="E18777" s="95"/>
      <c r="F18777" s="95"/>
      <c r="G18777" s="95"/>
      <c r="H18777" s="95"/>
    </row>
    <row r="18778" spans="5:8" x14ac:dyDescent="0.2">
      <c r="E18778" s="95"/>
      <c r="F18778" s="95"/>
      <c r="G18778" s="95"/>
      <c r="H18778" s="95"/>
    </row>
    <row r="18779" spans="5:8" x14ac:dyDescent="0.2">
      <c r="E18779" s="95"/>
      <c r="F18779" s="95"/>
      <c r="G18779" s="95"/>
      <c r="H18779" s="95"/>
    </row>
    <row r="18780" spans="5:8" x14ac:dyDescent="0.2">
      <c r="E18780" s="95"/>
      <c r="F18780" s="95"/>
      <c r="G18780" s="95"/>
      <c r="H18780" s="95"/>
    </row>
    <row r="18781" spans="5:8" x14ac:dyDescent="0.2">
      <c r="E18781" s="95"/>
      <c r="F18781" s="95"/>
      <c r="G18781" s="95"/>
      <c r="H18781" s="95"/>
    </row>
    <row r="18782" spans="5:8" x14ac:dyDescent="0.2">
      <c r="E18782" s="95"/>
      <c r="F18782" s="95"/>
      <c r="G18782" s="95"/>
      <c r="H18782" s="95"/>
    </row>
    <row r="18783" spans="5:8" x14ac:dyDescent="0.2">
      <c r="E18783" s="95"/>
      <c r="F18783" s="95"/>
      <c r="G18783" s="95"/>
      <c r="H18783" s="95"/>
    </row>
    <row r="18784" spans="5:8" x14ac:dyDescent="0.2">
      <c r="E18784" s="95"/>
      <c r="F18784" s="95"/>
      <c r="G18784" s="95"/>
      <c r="H18784" s="95"/>
    </row>
    <row r="18785" spans="5:8" x14ac:dyDescent="0.2">
      <c r="E18785" s="95"/>
      <c r="F18785" s="95"/>
      <c r="G18785" s="95"/>
      <c r="H18785" s="95"/>
    </row>
    <row r="18786" spans="5:8" x14ac:dyDescent="0.2">
      <c r="E18786" s="95"/>
      <c r="F18786" s="95"/>
      <c r="G18786" s="95"/>
      <c r="H18786" s="95"/>
    </row>
    <row r="18787" spans="5:8" x14ac:dyDescent="0.2">
      <c r="E18787" s="95"/>
      <c r="F18787" s="95"/>
      <c r="G18787" s="95"/>
      <c r="H18787" s="95"/>
    </row>
    <row r="18788" spans="5:8" x14ac:dyDescent="0.2">
      <c r="E18788" s="95"/>
      <c r="F18788" s="95"/>
      <c r="G18788" s="95"/>
      <c r="H18788" s="95"/>
    </row>
    <row r="18789" spans="5:8" x14ac:dyDescent="0.2">
      <c r="E18789" s="95"/>
      <c r="F18789" s="95"/>
      <c r="G18789" s="95"/>
      <c r="H18789" s="95"/>
    </row>
    <row r="18790" spans="5:8" x14ac:dyDescent="0.2">
      <c r="E18790" s="95"/>
      <c r="F18790" s="95"/>
      <c r="G18790" s="95"/>
      <c r="H18790" s="95"/>
    </row>
    <row r="18791" spans="5:8" x14ac:dyDescent="0.2">
      <c r="E18791" s="95"/>
      <c r="F18791" s="95"/>
      <c r="G18791" s="95"/>
      <c r="H18791" s="95"/>
    </row>
    <row r="18792" spans="5:8" x14ac:dyDescent="0.2">
      <c r="E18792" s="95"/>
      <c r="F18792" s="95"/>
      <c r="G18792" s="95"/>
      <c r="H18792" s="95"/>
    </row>
    <row r="18793" spans="5:8" x14ac:dyDescent="0.2">
      <c r="E18793" s="95"/>
      <c r="F18793" s="95"/>
      <c r="G18793" s="95"/>
      <c r="H18793" s="95"/>
    </row>
    <row r="18794" spans="5:8" x14ac:dyDescent="0.2">
      <c r="E18794" s="95"/>
      <c r="F18794" s="95"/>
      <c r="G18794" s="95"/>
      <c r="H18794" s="95"/>
    </row>
    <row r="18795" spans="5:8" x14ac:dyDescent="0.2">
      <c r="E18795" s="95"/>
      <c r="F18795" s="95"/>
      <c r="G18795" s="95"/>
      <c r="H18795" s="95"/>
    </row>
    <row r="18796" spans="5:8" x14ac:dyDescent="0.2">
      <c r="E18796" s="95"/>
      <c r="F18796" s="95"/>
      <c r="G18796" s="95"/>
      <c r="H18796" s="95"/>
    </row>
    <row r="18797" spans="5:8" x14ac:dyDescent="0.2">
      <c r="E18797" s="95"/>
      <c r="F18797" s="95"/>
      <c r="G18797" s="95"/>
      <c r="H18797" s="95"/>
    </row>
    <row r="18798" spans="5:8" x14ac:dyDescent="0.2">
      <c r="E18798" s="95"/>
      <c r="F18798" s="95"/>
      <c r="G18798" s="95"/>
      <c r="H18798" s="95"/>
    </row>
    <row r="18799" spans="5:8" x14ac:dyDescent="0.2">
      <c r="E18799" s="95"/>
      <c r="F18799" s="95"/>
      <c r="G18799" s="95"/>
      <c r="H18799" s="95"/>
    </row>
    <row r="18800" spans="5:8" x14ac:dyDescent="0.2">
      <c r="E18800" s="95"/>
      <c r="F18800" s="95"/>
      <c r="G18800" s="95"/>
      <c r="H18800" s="95"/>
    </row>
    <row r="18801" spans="5:8" x14ac:dyDescent="0.2">
      <c r="E18801" s="95"/>
      <c r="F18801" s="95"/>
      <c r="G18801" s="95"/>
      <c r="H18801" s="95"/>
    </row>
    <row r="18802" spans="5:8" x14ac:dyDescent="0.2">
      <c r="E18802" s="95"/>
      <c r="F18802" s="95"/>
      <c r="G18802" s="95"/>
      <c r="H18802" s="95"/>
    </row>
    <row r="18803" spans="5:8" x14ac:dyDescent="0.2">
      <c r="E18803" s="95"/>
      <c r="F18803" s="95"/>
      <c r="G18803" s="95"/>
      <c r="H18803" s="95"/>
    </row>
    <row r="18804" spans="5:8" x14ac:dyDescent="0.2">
      <c r="E18804" s="95"/>
      <c r="F18804" s="95"/>
      <c r="G18804" s="95"/>
      <c r="H18804" s="95"/>
    </row>
    <row r="18805" spans="5:8" x14ac:dyDescent="0.2">
      <c r="E18805" s="95"/>
      <c r="F18805" s="95"/>
      <c r="G18805" s="95"/>
      <c r="H18805" s="95"/>
    </row>
    <row r="18806" spans="5:8" x14ac:dyDescent="0.2">
      <c r="E18806" s="95"/>
      <c r="F18806" s="95"/>
      <c r="G18806" s="95"/>
      <c r="H18806" s="95"/>
    </row>
    <row r="18807" spans="5:8" x14ac:dyDescent="0.2">
      <c r="E18807" s="95"/>
      <c r="F18807" s="95"/>
      <c r="G18807" s="95"/>
      <c r="H18807" s="95"/>
    </row>
    <row r="18808" spans="5:8" x14ac:dyDescent="0.2">
      <c r="E18808" s="95"/>
      <c r="F18808" s="95"/>
      <c r="G18808" s="95"/>
      <c r="H18808" s="95"/>
    </row>
    <row r="18809" spans="5:8" x14ac:dyDescent="0.2">
      <c r="E18809" s="95"/>
      <c r="F18809" s="95"/>
      <c r="G18809" s="95"/>
      <c r="H18809" s="95"/>
    </row>
    <row r="18810" spans="5:8" x14ac:dyDescent="0.2">
      <c r="E18810" s="95"/>
      <c r="F18810" s="95"/>
      <c r="G18810" s="95"/>
      <c r="H18810" s="95"/>
    </row>
    <row r="18811" spans="5:8" x14ac:dyDescent="0.2">
      <c r="E18811" s="95"/>
      <c r="F18811" s="95"/>
      <c r="G18811" s="95"/>
      <c r="H18811" s="95"/>
    </row>
    <row r="18812" spans="5:8" x14ac:dyDescent="0.2">
      <c r="E18812" s="95"/>
      <c r="F18812" s="95"/>
      <c r="G18812" s="95"/>
      <c r="H18812" s="95"/>
    </row>
    <row r="18813" spans="5:8" x14ac:dyDescent="0.2">
      <c r="E18813" s="95"/>
      <c r="F18813" s="95"/>
      <c r="G18813" s="95"/>
      <c r="H18813" s="95"/>
    </row>
    <row r="18814" spans="5:8" x14ac:dyDescent="0.2">
      <c r="E18814" s="95"/>
      <c r="F18814" s="95"/>
      <c r="G18814" s="95"/>
      <c r="H18814" s="95"/>
    </row>
    <row r="18815" spans="5:8" x14ac:dyDescent="0.2">
      <c r="E18815" s="95"/>
      <c r="F18815" s="95"/>
      <c r="G18815" s="95"/>
      <c r="H18815" s="95"/>
    </row>
    <row r="18816" spans="5:8" x14ac:dyDescent="0.2">
      <c r="E18816" s="95"/>
      <c r="F18816" s="95"/>
      <c r="G18816" s="95"/>
      <c r="H18816" s="95"/>
    </row>
    <row r="18817" spans="5:8" x14ac:dyDescent="0.2">
      <c r="E18817" s="95"/>
      <c r="F18817" s="95"/>
      <c r="G18817" s="95"/>
      <c r="H18817" s="95"/>
    </row>
    <row r="18818" spans="5:8" x14ac:dyDescent="0.2">
      <c r="E18818" s="95"/>
      <c r="F18818" s="95"/>
      <c r="G18818" s="95"/>
      <c r="H18818" s="95"/>
    </row>
    <row r="18819" spans="5:8" x14ac:dyDescent="0.2">
      <c r="E18819" s="95"/>
      <c r="F18819" s="95"/>
      <c r="G18819" s="95"/>
      <c r="H18819" s="95"/>
    </row>
    <row r="18820" spans="5:8" x14ac:dyDescent="0.2">
      <c r="E18820" s="95"/>
      <c r="F18820" s="95"/>
      <c r="G18820" s="95"/>
      <c r="H18820" s="95"/>
    </row>
    <row r="18821" spans="5:8" x14ac:dyDescent="0.2">
      <c r="E18821" s="95"/>
      <c r="F18821" s="95"/>
      <c r="G18821" s="95"/>
      <c r="H18821" s="95"/>
    </row>
    <row r="18822" spans="5:8" x14ac:dyDescent="0.2">
      <c r="E18822" s="95"/>
      <c r="F18822" s="95"/>
      <c r="G18822" s="95"/>
      <c r="H18822" s="95"/>
    </row>
    <row r="18823" spans="5:8" x14ac:dyDescent="0.2">
      <c r="E18823" s="95"/>
      <c r="F18823" s="95"/>
      <c r="G18823" s="95"/>
      <c r="H18823" s="95"/>
    </row>
    <row r="18824" spans="5:8" x14ac:dyDescent="0.2">
      <c r="E18824" s="95"/>
      <c r="F18824" s="95"/>
      <c r="G18824" s="95"/>
      <c r="H18824" s="95"/>
    </row>
    <row r="18825" spans="5:8" x14ac:dyDescent="0.2">
      <c r="E18825" s="95"/>
      <c r="F18825" s="95"/>
      <c r="G18825" s="95"/>
      <c r="H18825" s="95"/>
    </row>
    <row r="18826" spans="5:8" x14ac:dyDescent="0.2">
      <c r="E18826" s="95"/>
      <c r="F18826" s="95"/>
      <c r="G18826" s="95"/>
      <c r="H18826" s="95"/>
    </row>
    <row r="18827" spans="5:8" x14ac:dyDescent="0.2">
      <c r="E18827" s="95"/>
      <c r="F18827" s="95"/>
      <c r="G18827" s="95"/>
      <c r="H18827" s="95"/>
    </row>
    <row r="18828" spans="5:8" x14ac:dyDescent="0.2">
      <c r="E18828" s="95"/>
      <c r="F18828" s="95"/>
      <c r="G18828" s="95"/>
      <c r="H18828" s="95"/>
    </row>
    <row r="18829" spans="5:8" x14ac:dyDescent="0.2">
      <c r="E18829" s="95"/>
      <c r="F18829" s="95"/>
      <c r="G18829" s="95"/>
      <c r="H18829" s="95"/>
    </row>
    <row r="18830" spans="5:8" x14ac:dyDescent="0.2">
      <c r="E18830" s="95"/>
      <c r="F18830" s="95"/>
      <c r="G18830" s="95"/>
      <c r="H18830" s="95"/>
    </row>
    <row r="18831" spans="5:8" x14ac:dyDescent="0.2">
      <c r="E18831" s="95"/>
      <c r="F18831" s="95"/>
      <c r="G18831" s="95"/>
      <c r="H18831" s="95"/>
    </row>
    <row r="18832" spans="5:8" x14ac:dyDescent="0.2">
      <c r="E18832" s="95"/>
      <c r="F18832" s="95"/>
      <c r="G18832" s="95"/>
      <c r="H18832" s="95"/>
    </row>
    <row r="18833" spans="5:8" x14ac:dyDescent="0.2">
      <c r="E18833" s="95"/>
      <c r="F18833" s="95"/>
      <c r="G18833" s="95"/>
      <c r="H18833" s="95"/>
    </row>
    <row r="18834" spans="5:8" x14ac:dyDescent="0.2">
      <c r="E18834" s="95"/>
      <c r="F18834" s="95"/>
      <c r="G18834" s="95"/>
      <c r="H18834" s="95"/>
    </row>
    <row r="18835" spans="5:8" x14ac:dyDescent="0.2">
      <c r="E18835" s="95"/>
      <c r="F18835" s="95"/>
      <c r="G18835" s="95"/>
      <c r="H18835" s="95"/>
    </row>
    <row r="18836" spans="5:8" x14ac:dyDescent="0.2">
      <c r="E18836" s="95"/>
      <c r="F18836" s="95"/>
      <c r="G18836" s="95"/>
      <c r="H18836" s="95"/>
    </row>
    <row r="18837" spans="5:8" x14ac:dyDescent="0.2">
      <c r="E18837" s="95"/>
      <c r="F18837" s="95"/>
      <c r="G18837" s="95"/>
      <c r="H18837" s="95"/>
    </row>
    <row r="18838" spans="5:8" x14ac:dyDescent="0.2">
      <c r="E18838" s="95"/>
      <c r="F18838" s="95"/>
      <c r="G18838" s="95"/>
      <c r="H18838" s="95"/>
    </row>
    <row r="18839" spans="5:8" x14ac:dyDescent="0.2">
      <c r="E18839" s="95"/>
      <c r="F18839" s="95"/>
      <c r="G18839" s="95"/>
      <c r="H18839" s="95"/>
    </row>
    <row r="18840" spans="5:8" x14ac:dyDescent="0.2">
      <c r="E18840" s="95"/>
      <c r="F18840" s="95"/>
      <c r="G18840" s="95"/>
      <c r="H18840" s="95"/>
    </row>
    <row r="18841" spans="5:8" x14ac:dyDescent="0.2">
      <c r="E18841" s="95"/>
      <c r="F18841" s="95"/>
      <c r="G18841" s="95"/>
      <c r="H18841" s="95"/>
    </row>
    <row r="18842" spans="5:8" x14ac:dyDescent="0.2">
      <c r="E18842" s="95"/>
      <c r="F18842" s="95"/>
      <c r="G18842" s="95"/>
      <c r="H18842" s="95"/>
    </row>
    <row r="18843" spans="5:8" x14ac:dyDescent="0.2">
      <c r="E18843" s="95"/>
      <c r="F18843" s="95"/>
      <c r="G18843" s="95"/>
      <c r="H18843" s="95"/>
    </row>
    <row r="18844" spans="5:8" x14ac:dyDescent="0.2">
      <c r="E18844" s="95"/>
      <c r="F18844" s="95"/>
      <c r="G18844" s="95"/>
      <c r="H18844" s="95"/>
    </row>
    <row r="18845" spans="5:8" x14ac:dyDescent="0.2">
      <c r="E18845" s="95"/>
      <c r="F18845" s="95"/>
      <c r="G18845" s="95"/>
      <c r="H18845" s="95"/>
    </row>
    <row r="18846" spans="5:8" x14ac:dyDescent="0.2">
      <c r="E18846" s="95"/>
      <c r="F18846" s="95"/>
      <c r="G18846" s="95"/>
      <c r="H18846" s="95"/>
    </row>
    <row r="18847" spans="5:8" x14ac:dyDescent="0.2">
      <c r="E18847" s="95"/>
      <c r="F18847" s="95"/>
      <c r="G18847" s="95"/>
      <c r="H18847" s="95"/>
    </row>
    <row r="18848" spans="5:8" x14ac:dyDescent="0.2">
      <c r="E18848" s="95"/>
      <c r="F18848" s="95"/>
      <c r="G18848" s="95"/>
      <c r="H18848" s="95"/>
    </row>
    <row r="18849" spans="5:8" x14ac:dyDescent="0.2">
      <c r="E18849" s="95"/>
      <c r="F18849" s="95"/>
      <c r="G18849" s="95"/>
      <c r="H18849" s="95"/>
    </row>
    <row r="18850" spans="5:8" x14ac:dyDescent="0.2">
      <c r="E18850" s="95"/>
      <c r="F18850" s="95"/>
      <c r="G18850" s="95"/>
      <c r="H18850" s="95"/>
    </row>
    <row r="18851" spans="5:8" x14ac:dyDescent="0.2">
      <c r="E18851" s="95"/>
      <c r="F18851" s="95"/>
      <c r="G18851" s="95"/>
      <c r="H18851" s="95"/>
    </row>
    <row r="18852" spans="5:8" x14ac:dyDescent="0.2">
      <c r="E18852" s="95"/>
      <c r="F18852" s="95"/>
      <c r="G18852" s="95"/>
      <c r="H18852" s="95"/>
    </row>
    <row r="18853" spans="5:8" x14ac:dyDescent="0.2">
      <c r="E18853" s="95"/>
      <c r="F18853" s="95"/>
      <c r="G18853" s="95"/>
      <c r="H18853" s="95"/>
    </row>
    <row r="18854" spans="5:8" x14ac:dyDescent="0.2">
      <c r="E18854" s="95"/>
      <c r="F18854" s="95"/>
      <c r="G18854" s="95"/>
      <c r="H18854" s="95"/>
    </row>
    <row r="18855" spans="5:8" x14ac:dyDescent="0.2">
      <c r="E18855" s="95"/>
      <c r="F18855" s="95"/>
      <c r="G18855" s="95"/>
      <c r="H18855" s="95"/>
    </row>
    <row r="18856" spans="5:8" x14ac:dyDescent="0.2">
      <c r="E18856" s="95"/>
      <c r="F18856" s="95"/>
      <c r="G18856" s="95"/>
      <c r="H18856" s="95"/>
    </row>
    <row r="18857" spans="5:8" x14ac:dyDescent="0.2">
      <c r="E18857" s="95"/>
      <c r="F18857" s="95"/>
      <c r="G18857" s="95"/>
      <c r="H18857" s="95"/>
    </row>
    <row r="18858" spans="5:8" x14ac:dyDescent="0.2">
      <c r="E18858" s="95"/>
      <c r="F18858" s="95"/>
      <c r="G18858" s="95"/>
      <c r="H18858" s="95"/>
    </row>
    <row r="18859" spans="5:8" x14ac:dyDescent="0.2">
      <c r="E18859" s="95"/>
      <c r="F18859" s="95"/>
      <c r="G18859" s="95"/>
      <c r="H18859" s="95"/>
    </row>
    <row r="18860" spans="5:8" x14ac:dyDescent="0.2">
      <c r="E18860" s="95"/>
      <c r="F18860" s="95"/>
      <c r="G18860" s="95"/>
      <c r="H18860" s="95"/>
    </row>
    <row r="18861" spans="5:8" x14ac:dyDescent="0.2">
      <c r="E18861" s="95"/>
      <c r="F18861" s="95"/>
      <c r="G18861" s="95"/>
      <c r="H18861" s="95"/>
    </row>
    <row r="18862" spans="5:8" x14ac:dyDescent="0.2">
      <c r="E18862" s="95"/>
      <c r="F18862" s="95"/>
      <c r="G18862" s="95"/>
      <c r="H18862" s="95"/>
    </row>
    <row r="18863" spans="5:8" x14ac:dyDescent="0.2">
      <c r="E18863" s="95"/>
      <c r="F18863" s="95"/>
      <c r="G18863" s="95"/>
      <c r="H18863" s="95"/>
    </row>
    <row r="18864" spans="5:8" x14ac:dyDescent="0.2">
      <c r="E18864" s="95"/>
      <c r="F18864" s="95"/>
      <c r="G18864" s="95"/>
      <c r="H18864" s="95"/>
    </row>
    <row r="18865" spans="5:8" x14ac:dyDescent="0.2">
      <c r="E18865" s="95"/>
      <c r="F18865" s="95"/>
      <c r="G18865" s="95"/>
      <c r="H18865" s="95"/>
    </row>
    <row r="18866" spans="5:8" x14ac:dyDescent="0.2">
      <c r="E18866" s="95"/>
      <c r="F18866" s="95"/>
      <c r="G18866" s="95"/>
      <c r="H18866" s="95"/>
    </row>
    <row r="18867" spans="5:8" x14ac:dyDescent="0.2">
      <c r="E18867" s="95"/>
      <c r="F18867" s="95"/>
      <c r="G18867" s="95"/>
      <c r="H18867" s="95"/>
    </row>
    <row r="18868" spans="5:8" x14ac:dyDescent="0.2">
      <c r="E18868" s="95"/>
      <c r="F18868" s="95"/>
      <c r="G18868" s="95"/>
      <c r="H18868" s="95"/>
    </row>
    <row r="18869" spans="5:8" x14ac:dyDescent="0.2">
      <c r="E18869" s="95"/>
      <c r="F18869" s="95"/>
      <c r="G18869" s="95"/>
      <c r="H18869" s="95"/>
    </row>
    <row r="18870" spans="5:8" x14ac:dyDescent="0.2">
      <c r="E18870" s="95"/>
      <c r="F18870" s="95"/>
      <c r="G18870" s="95"/>
      <c r="H18870" s="95"/>
    </row>
    <row r="18871" spans="5:8" x14ac:dyDescent="0.2">
      <c r="E18871" s="95"/>
      <c r="F18871" s="95"/>
      <c r="G18871" s="95"/>
      <c r="H18871" s="95"/>
    </row>
    <row r="18872" spans="5:8" x14ac:dyDescent="0.2">
      <c r="E18872" s="95"/>
      <c r="F18872" s="95"/>
      <c r="G18872" s="95"/>
      <c r="H18872" s="95"/>
    </row>
    <row r="18873" spans="5:8" x14ac:dyDescent="0.2">
      <c r="E18873" s="95"/>
      <c r="F18873" s="95"/>
      <c r="G18873" s="95"/>
      <c r="H18873" s="95"/>
    </row>
    <row r="18874" spans="5:8" x14ac:dyDescent="0.2">
      <c r="E18874" s="95"/>
      <c r="F18874" s="95"/>
      <c r="G18874" s="95"/>
      <c r="H18874" s="95"/>
    </row>
    <row r="18875" spans="5:8" x14ac:dyDescent="0.2">
      <c r="E18875" s="95"/>
      <c r="F18875" s="95"/>
      <c r="G18875" s="95"/>
      <c r="H18875" s="95"/>
    </row>
    <row r="18876" spans="5:8" x14ac:dyDescent="0.2">
      <c r="E18876" s="95"/>
      <c r="F18876" s="95"/>
      <c r="G18876" s="95"/>
      <c r="H18876" s="95"/>
    </row>
    <row r="18877" spans="5:8" x14ac:dyDescent="0.2">
      <c r="E18877" s="95"/>
      <c r="F18877" s="95"/>
      <c r="G18877" s="95"/>
      <c r="H18877" s="95"/>
    </row>
    <row r="18878" spans="5:8" x14ac:dyDescent="0.2">
      <c r="E18878" s="95"/>
      <c r="F18878" s="95"/>
      <c r="G18878" s="95"/>
      <c r="H18878" s="95"/>
    </row>
    <row r="18879" spans="5:8" x14ac:dyDescent="0.2">
      <c r="E18879" s="95"/>
      <c r="F18879" s="95"/>
      <c r="G18879" s="95"/>
      <c r="H18879" s="95"/>
    </row>
    <row r="18880" spans="5:8" x14ac:dyDescent="0.2">
      <c r="E18880" s="95"/>
      <c r="F18880" s="95"/>
      <c r="G18880" s="95"/>
      <c r="H18880" s="95"/>
    </row>
    <row r="18881" spans="5:8" x14ac:dyDescent="0.2">
      <c r="E18881" s="95"/>
      <c r="F18881" s="95"/>
      <c r="G18881" s="95"/>
      <c r="H18881" s="95"/>
    </row>
    <row r="18882" spans="5:8" x14ac:dyDescent="0.2">
      <c r="E18882" s="95"/>
      <c r="F18882" s="95"/>
      <c r="G18882" s="95"/>
      <c r="H18882" s="95"/>
    </row>
    <row r="18883" spans="5:8" x14ac:dyDescent="0.2">
      <c r="E18883" s="95"/>
      <c r="F18883" s="95"/>
      <c r="G18883" s="95"/>
      <c r="H18883" s="95"/>
    </row>
    <row r="18884" spans="5:8" x14ac:dyDescent="0.2">
      <c r="E18884" s="95"/>
      <c r="F18884" s="95"/>
      <c r="G18884" s="95"/>
      <c r="H18884" s="95"/>
    </row>
    <row r="18885" spans="5:8" x14ac:dyDescent="0.2">
      <c r="E18885" s="95"/>
      <c r="F18885" s="95"/>
      <c r="G18885" s="95"/>
      <c r="H18885" s="95"/>
    </row>
    <row r="18886" spans="5:8" x14ac:dyDescent="0.2">
      <c r="E18886" s="95"/>
      <c r="F18886" s="95"/>
      <c r="G18886" s="95"/>
      <c r="H18886" s="95"/>
    </row>
    <row r="18887" spans="5:8" x14ac:dyDescent="0.2">
      <c r="E18887" s="95"/>
      <c r="F18887" s="95"/>
      <c r="G18887" s="95"/>
      <c r="H18887" s="95"/>
    </row>
    <row r="18888" spans="5:8" x14ac:dyDescent="0.2">
      <c r="E18888" s="95"/>
      <c r="F18888" s="95"/>
      <c r="G18888" s="95"/>
      <c r="H18888" s="95"/>
    </row>
    <row r="18889" spans="5:8" x14ac:dyDescent="0.2">
      <c r="E18889" s="95"/>
      <c r="F18889" s="95"/>
      <c r="G18889" s="95"/>
      <c r="H18889" s="95"/>
    </row>
    <row r="18890" spans="5:8" x14ac:dyDescent="0.2">
      <c r="E18890" s="95"/>
      <c r="F18890" s="95"/>
      <c r="G18890" s="95"/>
      <c r="H18890" s="95"/>
    </row>
    <row r="18891" spans="5:8" x14ac:dyDescent="0.2">
      <c r="E18891" s="95"/>
      <c r="F18891" s="95"/>
      <c r="G18891" s="95"/>
      <c r="H18891" s="95"/>
    </row>
    <row r="18892" spans="5:8" x14ac:dyDescent="0.2">
      <c r="E18892" s="95"/>
      <c r="F18892" s="95"/>
      <c r="G18892" s="95"/>
      <c r="H18892" s="95"/>
    </row>
    <row r="18893" spans="5:8" x14ac:dyDescent="0.2">
      <c r="E18893" s="95"/>
      <c r="F18893" s="95"/>
      <c r="G18893" s="95"/>
      <c r="H18893" s="95"/>
    </row>
    <row r="18894" spans="5:8" x14ac:dyDescent="0.2">
      <c r="E18894" s="95"/>
      <c r="F18894" s="95"/>
      <c r="G18894" s="95"/>
      <c r="H18894" s="95"/>
    </row>
    <row r="18895" spans="5:8" x14ac:dyDescent="0.2">
      <c r="E18895" s="95"/>
      <c r="F18895" s="95"/>
      <c r="G18895" s="95"/>
      <c r="H18895" s="95"/>
    </row>
    <row r="18896" spans="5:8" x14ac:dyDescent="0.2">
      <c r="E18896" s="95"/>
      <c r="F18896" s="95"/>
      <c r="G18896" s="95"/>
      <c r="H18896" s="95"/>
    </row>
    <row r="18897" spans="5:8" x14ac:dyDescent="0.2">
      <c r="E18897" s="95"/>
      <c r="F18897" s="95"/>
      <c r="G18897" s="95"/>
      <c r="H18897" s="95"/>
    </row>
    <row r="18898" spans="5:8" x14ac:dyDescent="0.2">
      <c r="E18898" s="95"/>
      <c r="F18898" s="95"/>
      <c r="G18898" s="95"/>
      <c r="H18898" s="95"/>
    </row>
    <row r="18899" spans="5:8" x14ac:dyDescent="0.2">
      <c r="E18899" s="95"/>
      <c r="F18899" s="95"/>
      <c r="G18899" s="95"/>
      <c r="H18899" s="95"/>
    </row>
    <row r="18900" spans="5:8" x14ac:dyDescent="0.2">
      <c r="E18900" s="95"/>
      <c r="F18900" s="95"/>
      <c r="G18900" s="95"/>
      <c r="H18900" s="95"/>
    </row>
    <row r="18901" spans="5:8" x14ac:dyDescent="0.2">
      <c r="E18901" s="95"/>
      <c r="F18901" s="95"/>
      <c r="G18901" s="95"/>
      <c r="H18901" s="95"/>
    </row>
    <row r="18902" spans="5:8" x14ac:dyDescent="0.2">
      <c r="E18902" s="95"/>
      <c r="F18902" s="95"/>
      <c r="G18902" s="95"/>
      <c r="H18902" s="95"/>
    </row>
    <row r="18903" spans="5:8" x14ac:dyDescent="0.2">
      <c r="E18903" s="95"/>
      <c r="F18903" s="95"/>
      <c r="G18903" s="95"/>
      <c r="H18903" s="95"/>
    </row>
    <row r="18904" spans="5:8" x14ac:dyDescent="0.2">
      <c r="E18904" s="95"/>
      <c r="F18904" s="95"/>
      <c r="G18904" s="95"/>
      <c r="H18904" s="95"/>
    </row>
    <row r="18905" spans="5:8" x14ac:dyDescent="0.2">
      <c r="E18905" s="95"/>
      <c r="F18905" s="95"/>
      <c r="G18905" s="95"/>
      <c r="H18905" s="95"/>
    </row>
    <row r="18906" spans="5:8" x14ac:dyDescent="0.2">
      <c r="E18906" s="95"/>
      <c r="F18906" s="95"/>
      <c r="G18906" s="95"/>
      <c r="H18906" s="95"/>
    </row>
    <row r="18907" spans="5:8" x14ac:dyDescent="0.2">
      <c r="E18907" s="95"/>
      <c r="F18907" s="95"/>
      <c r="G18907" s="95"/>
      <c r="H18907" s="95"/>
    </row>
    <row r="18908" spans="5:8" x14ac:dyDescent="0.2">
      <c r="E18908" s="95"/>
      <c r="F18908" s="95"/>
      <c r="G18908" s="95"/>
      <c r="H18908" s="95"/>
    </row>
    <row r="18909" spans="5:8" x14ac:dyDescent="0.2">
      <c r="E18909" s="95"/>
      <c r="F18909" s="95"/>
      <c r="G18909" s="95"/>
      <c r="H18909" s="95"/>
    </row>
    <row r="18910" spans="5:8" x14ac:dyDescent="0.2">
      <c r="E18910" s="95"/>
      <c r="F18910" s="95"/>
      <c r="G18910" s="95"/>
      <c r="H18910" s="95"/>
    </row>
    <row r="18911" spans="5:8" x14ac:dyDescent="0.2">
      <c r="E18911" s="95"/>
      <c r="F18911" s="95"/>
      <c r="G18911" s="95"/>
      <c r="H18911" s="95"/>
    </row>
    <row r="18912" spans="5:8" x14ac:dyDescent="0.2">
      <c r="E18912" s="95"/>
      <c r="F18912" s="95"/>
      <c r="G18912" s="95"/>
      <c r="H18912" s="95"/>
    </row>
    <row r="18913" spans="5:8" x14ac:dyDescent="0.2">
      <c r="E18913" s="95"/>
      <c r="F18913" s="95"/>
      <c r="G18913" s="95"/>
      <c r="H18913" s="95"/>
    </row>
    <row r="18914" spans="5:8" x14ac:dyDescent="0.2">
      <c r="E18914" s="95"/>
      <c r="F18914" s="95"/>
      <c r="G18914" s="95"/>
      <c r="H18914" s="95"/>
    </row>
    <row r="18915" spans="5:8" x14ac:dyDescent="0.2">
      <c r="E18915" s="95"/>
      <c r="F18915" s="95"/>
      <c r="G18915" s="95"/>
      <c r="H18915" s="95"/>
    </row>
    <row r="18916" spans="5:8" x14ac:dyDescent="0.2">
      <c r="E18916" s="95"/>
      <c r="F18916" s="95"/>
      <c r="G18916" s="95"/>
      <c r="H18916" s="95"/>
    </row>
    <row r="18917" spans="5:8" x14ac:dyDescent="0.2">
      <c r="E18917" s="95"/>
      <c r="F18917" s="95"/>
      <c r="G18917" s="95"/>
      <c r="H18917" s="95"/>
    </row>
    <row r="18918" spans="5:8" x14ac:dyDescent="0.2">
      <c r="E18918" s="95"/>
      <c r="F18918" s="95"/>
      <c r="G18918" s="95"/>
      <c r="H18918" s="95"/>
    </row>
    <row r="18919" spans="5:8" x14ac:dyDescent="0.2">
      <c r="E18919" s="95"/>
      <c r="F18919" s="95"/>
      <c r="G18919" s="95"/>
      <c r="H18919" s="95"/>
    </row>
    <row r="18920" spans="5:8" x14ac:dyDescent="0.2">
      <c r="E18920" s="95"/>
      <c r="F18920" s="95"/>
      <c r="G18920" s="95"/>
      <c r="H18920" s="95"/>
    </row>
    <row r="18921" spans="5:8" x14ac:dyDescent="0.2">
      <c r="E18921" s="95"/>
      <c r="F18921" s="95"/>
      <c r="G18921" s="95"/>
      <c r="H18921" s="95"/>
    </row>
    <row r="18922" spans="5:8" x14ac:dyDescent="0.2">
      <c r="E18922" s="95"/>
      <c r="F18922" s="95"/>
      <c r="G18922" s="95"/>
      <c r="H18922" s="95"/>
    </row>
    <row r="18923" spans="5:8" x14ac:dyDescent="0.2">
      <c r="E18923" s="95"/>
      <c r="F18923" s="95"/>
      <c r="G18923" s="95"/>
      <c r="H18923" s="95"/>
    </row>
    <row r="18924" spans="5:8" x14ac:dyDescent="0.2">
      <c r="E18924" s="95"/>
      <c r="F18924" s="95"/>
      <c r="G18924" s="95"/>
      <c r="H18924" s="95"/>
    </row>
    <row r="18925" spans="5:8" x14ac:dyDescent="0.2">
      <c r="E18925" s="95"/>
      <c r="F18925" s="95"/>
      <c r="G18925" s="95"/>
      <c r="H18925" s="95"/>
    </row>
    <row r="18926" spans="5:8" x14ac:dyDescent="0.2">
      <c r="E18926" s="95"/>
      <c r="F18926" s="95"/>
      <c r="G18926" s="95"/>
      <c r="H18926" s="95"/>
    </row>
    <row r="18927" spans="5:8" x14ac:dyDescent="0.2">
      <c r="E18927" s="95"/>
      <c r="F18927" s="95"/>
      <c r="G18927" s="95"/>
      <c r="H18927" s="95"/>
    </row>
    <row r="18928" spans="5:8" x14ac:dyDescent="0.2">
      <c r="E18928" s="95"/>
      <c r="F18928" s="95"/>
      <c r="G18928" s="95"/>
      <c r="H18928" s="95"/>
    </row>
    <row r="18929" spans="5:8" x14ac:dyDescent="0.2">
      <c r="E18929" s="95"/>
      <c r="F18929" s="95"/>
      <c r="G18929" s="95"/>
      <c r="H18929" s="95"/>
    </row>
    <row r="18930" spans="5:8" x14ac:dyDescent="0.2">
      <c r="E18930" s="95"/>
      <c r="F18930" s="95"/>
      <c r="G18930" s="95"/>
      <c r="H18930" s="95"/>
    </row>
    <row r="18931" spans="5:8" x14ac:dyDescent="0.2">
      <c r="E18931" s="95"/>
      <c r="F18931" s="95"/>
      <c r="G18931" s="95"/>
      <c r="H18931" s="95"/>
    </row>
    <row r="18932" spans="5:8" x14ac:dyDescent="0.2">
      <c r="E18932" s="95"/>
      <c r="F18932" s="95"/>
      <c r="G18932" s="95"/>
      <c r="H18932" s="95"/>
    </row>
    <row r="18933" spans="5:8" x14ac:dyDescent="0.2">
      <c r="E18933" s="95"/>
      <c r="F18933" s="95"/>
      <c r="G18933" s="95"/>
      <c r="H18933" s="95"/>
    </row>
    <row r="18934" spans="5:8" x14ac:dyDescent="0.2">
      <c r="E18934" s="95"/>
      <c r="F18934" s="95"/>
      <c r="G18934" s="95"/>
      <c r="H18934" s="95"/>
    </row>
    <row r="18935" spans="5:8" x14ac:dyDescent="0.2">
      <c r="E18935" s="95"/>
      <c r="F18935" s="95"/>
      <c r="G18935" s="95"/>
      <c r="H18935" s="95"/>
    </row>
    <row r="18936" spans="5:8" x14ac:dyDescent="0.2">
      <c r="E18936" s="95"/>
      <c r="F18936" s="95"/>
      <c r="G18936" s="95"/>
      <c r="H18936" s="95"/>
    </row>
    <row r="18937" spans="5:8" x14ac:dyDescent="0.2">
      <c r="E18937" s="95"/>
      <c r="F18937" s="95"/>
      <c r="G18937" s="95"/>
      <c r="H18937" s="95"/>
    </row>
    <row r="18938" spans="5:8" x14ac:dyDescent="0.2">
      <c r="E18938" s="95"/>
      <c r="F18938" s="95"/>
      <c r="G18938" s="95"/>
      <c r="H18938" s="95"/>
    </row>
    <row r="18939" spans="5:8" x14ac:dyDescent="0.2">
      <c r="E18939" s="95"/>
      <c r="F18939" s="95"/>
      <c r="G18939" s="95"/>
      <c r="H18939" s="95"/>
    </row>
    <row r="18940" spans="5:8" x14ac:dyDescent="0.2">
      <c r="E18940" s="95"/>
      <c r="F18940" s="95"/>
      <c r="G18940" s="95"/>
      <c r="H18940" s="95"/>
    </row>
    <row r="18941" spans="5:8" x14ac:dyDescent="0.2">
      <c r="E18941" s="95"/>
      <c r="F18941" s="95"/>
      <c r="G18941" s="95"/>
      <c r="H18941" s="95"/>
    </row>
    <row r="18942" spans="5:8" x14ac:dyDescent="0.2">
      <c r="E18942" s="95"/>
      <c r="F18942" s="95"/>
      <c r="G18942" s="95"/>
      <c r="H18942" s="95"/>
    </row>
    <row r="18943" spans="5:8" x14ac:dyDescent="0.2">
      <c r="E18943" s="95"/>
      <c r="F18943" s="95"/>
      <c r="G18943" s="95"/>
      <c r="H18943" s="95"/>
    </row>
    <row r="18944" spans="5:8" x14ac:dyDescent="0.2">
      <c r="E18944" s="95"/>
      <c r="F18944" s="95"/>
      <c r="G18944" s="95"/>
      <c r="H18944" s="95"/>
    </row>
    <row r="18945" spans="5:8" x14ac:dyDescent="0.2">
      <c r="E18945" s="95"/>
      <c r="F18945" s="95"/>
      <c r="G18945" s="95"/>
      <c r="H18945" s="95"/>
    </row>
    <row r="18946" spans="5:8" x14ac:dyDescent="0.2">
      <c r="E18946" s="95"/>
      <c r="F18946" s="95"/>
      <c r="G18946" s="95"/>
      <c r="H18946" s="95"/>
    </row>
    <row r="18947" spans="5:8" x14ac:dyDescent="0.2">
      <c r="E18947" s="95"/>
      <c r="F18947" s="95"/>
      <c r="G18947" s="95"/>
      <c r="H18947" s="95"/>
    </row>
    <row r="18948" spans="5:8" x14ac:dyDescent="0.2">
      <c r="E18948" s="95"/>
      <c r="F18948" s="95"/>
      <c r="G18948" s="95"/>
      <c r="H18948" s="95"/>
    </row>
    <row r="18949" spans="5:8" x14ac:dyDescent="0.2">
      <c r="E18949" s="95"/>
      <c r="F18949" s="95"/>
      <c r="G18949" s="95"/>
      <c r="H18949" s="95"/>
    </row>
    <row r="18950" spans="5:8" x14ac:dyDescent="0.2">
      <c r="E18950" s="95"/>
      <c r="F18950" s="95"/>
      <c r="G18950" s="95"/>
      <c r="H18950" s="95"/>
    </row>
    <row r="18951" spans="5:8" x14ac:dyDescent="0.2">
      <c r="E18951" s="95"/>
      <c r="F18951" s="95"/>
      <c r="G18951" s="95"/>
      <c r="H18951" s="95"/>
    </row>
    <row r="18952" spans="5:8" x14ac:dyDescent="0.2">
      <c r="E18952" s="95"/>
      <c r="F18952" s="95"/>
      <c r="G18952" s="95"/>
      <c r="H18952" s="95"/>
    </row>
    <row r="18953" spans="5:8" x14ac:dyDescent="0.2">
      <c r="E18953" s="95"/>
      <c r="F18953" s="95"/>
      <c r="G18953" s="95"/>
      <c r="H18953" s="95"/>
    </row>
    <row r="18954" spans="5:8" x14ac:dyDescent="0.2">
      <c r="E18954" s="95"/>
      <c r="F18954" s="95"/>
      <c r="G18954" s="95"/>
      <c r="H18954" s="95"/>
    </row>
    <row r="18955" spans="5:8" x14ac:dyDescent="0.2">
      <c r="E18955" s="95"/>
      <c r="F18955" s="95"/>
      <c r="G18955" s="95"/>
      <c r="H18955" s="95"/>
    </row>
    <row r="18956" spans="5:8" x14ac:dyDescent="0.2">
      <c r="E18956" s="95"/>
      <c r="F18956" s="95"/>
      <c r="G18956" s="95"/>
      <c r="H18956" s="95"/>
    </row>
    <row r="18957" spans="5:8" x14ac:dyDescent="0.2">
      <c r="E18957" s="95"/>
      <c r="F18957" s="95"/>
      <c r="G18957" s="95"/>
      <c r="H18957" s="95"/>
    </row>
    <row r="18958" spans="5:8" x14ac:dyDescent="0.2">
      <c r="E18958" s="95"/>
      <c r="F18958" s="95"/>
      <c r="G18958" s="95"/>
      <c r="H18958" s="95"/>
    </row>
    <row r="18959" spans="5:8" x14ac:dyDescent="0.2">
      <c r="E18959" s="95"/>
      <c r="F18959" s="95"/>
      <c r="G18959" s="95"/>
      <c r="H18959" s="95"/>
    </row>
    <row r="18960" spans="5:8" x14ac:dyDescent="0.2">
      <c r="E18960" s="95"/>
      <c r="F18960" s="95"/>
      <c r="G18960" s="95"/>
      <c r="H18960" s="95"/>
    </row>
    <row r="18961" spans="5:8" x14ac:dyDescent="0.2">
      <c r="E18961" s="95"/>
      <c r="F18961" s="95"/>
      <c r="G18961" s="95"/>
      <c r="H18961" s="95"/>
    </row>
    <row r="18962" spans="5:8" x14ac:dyDescent="0.2">
      <c r="E18962" s="95"/>
      <c r="F18962" s="95"/>
      <c r="G18962" s="95"/>
      <c r="H18962" s="95"/>
    </row>
    <row r="18963" spans="5:8" x14ac:dyDescent="0.2">
      <c r="E18963" s="95"/>
      <c r="F18963" s="95"/>
      <c r="G18963" s="95"/>
      <c r="H18963" s="95"/>
    </row>
    <row r="18964" spans="5:8" x14ac:dyDescent="0.2">
      <c r="E18964" s="95"/>
      <c r="F18964" s="95"/>
      <c r="G18964" s="95"/>
      <c r="H18964" s="95"/>
    </row>
    <row r="18965" spans="5:8" x14ac:dyDescent="0.2">
      <c r="E18965" s="95"/>
      <c r="F18965" s="95"/>
      <c r="G18965" s="95"/>
      <c r="H18965" s="95"/>
    </row>
    <row r="18966" spans="5:8" x14ac:dyDescent="0.2">
      <c r="E18966" s="95"/>
      <c r="F18966" s="95"/>
      <c r="G18966" s="95"/>
      <c r="H18966" s="95"/>
    </row>
    <row r="18967" spans="5:8" x14ac:dyDescent="0.2">
      <c r="E18967" s="95"/>
      <c r="F18967" s="95"/>
      <c r="G18967" s="95"/>
      <c r="H18967" s="95"/>
    </row>
    <row r="18968" spans="5:8" x14ac:dyDescent="0.2">
      <c r="E18968" s="95"/>
      <c r="F18968" s="95"/>
      <c r="G18968" s="95"/>
      <c r="H18968" s="95"/>
    </row>
    <row r="18969" spans="5:8" x14ac:dyDescent="0.2">
      <c r="E18969" s="95"/>
      <c r="F18969" s="95"/>
      <c r="G18969" s="95"/>
      <c r="H18969" s="95"/>
    </row>
    <row r="18970" spans="5:8" x14ac:dyDescent="0.2">
      <c r="E18970" s="95"/>
      <c r="F18970" s="95"/>
      <c r="G18970" s="95"/>
      <c r="H18970" s="95"/>
    </row>
    <row r="18971" spans="5:8" x14ac:dyDescent="0.2">
      <c r="E18971" s="95"/>
      <c r="F18971" s="95"/>
      <c r="G18971" s="95"/>
      <c r="H18971" s="95"/>
    </row>
    <row r="18972" spans="5:8" x14ac:dyDescent="0.2">
      <c r="E18972" s="95"/>
      <c r="F18972" s="95"/>
      <c r="G18972" s="95"/>
      <c r="H18972" s="95"/>
    </row>
    <row r="18973" spans="5:8" x14ac:dyDescent="0.2">
      <c r="E18973" s="95"/>
      <c r="F18973" s="95"/>
      <c r="G18973" s="95"/>
      <c r="H18973" s="95"/>
    </row>
    <row r="18974" spans="5:8" x14ac:dyDescent="0.2">
      <c r="E18974" s="95"/>
      <c r="F18974" s="95"/>
      <c r="G18974" s="95"/>
      <c r="H18974" s="95"/>
    </row>
    <row r="18975" spans="5:8" x14ac:dyDescent="0.2">
      <c r="E18975" s="95"/>
      <c r="F18975" s="95"/>
      <c r="G18975" s="95"/>
      <c r="H18975" s="95"/>
    </row>
    <row r="18976" spans="5:8" x14ac:dyDescent="0.2">
      <c r="E18976" s="95"/>
      <c r="F18976" s="95"/>
      <c r="G18976" s="95"/>
      <c r="H18976" s="95"/>
    </row>
    <row r="18977" spans="5:8" x14ac:dyDescent="0.2">
      <c r="E18977" s="95"/>
      <c r="F18977" s="95"/>
      <c r="G18977" s="95"/>
      <c r="H18977" s="95"/>
    </row>
    <row r="18978" spans="5:8" x14ac:dyDescent="0.2">
      <c r="E18978" s="95"/>
      <c r="F18978" s="95"/>
      <c r="G18978" s="95"/>
      <c r="H18978" s="95"/>
    </row>
    <row r="18979" spans="5:8" x14ac:dyDescent="0.2">
      <c r="E18979" s="95"/>
      <c r="F18979" s="95"/>
      <c r="G18979" s="95"/>
      <c r="H18979" s="95"/>
    </row>
    <row r="18980" spans="5:8" x14ac:dyDescent="0.2">
      <c r="E18980" s="95"/>
      <c r="F18980" s="95"/>
      <c r="G18980" s="95"/>
      <c r="H18980" s="95"/>
    </row>
    <row r="18981" spans="5:8" x14ac:dyDescent="0.2">
      <c r="E18981" s="95"/>
      <c r="F18981" s="95"/>
      <c r="G18981" s="95"/>
      <c r="H18981" s="95"/>
    </row>
    <row r="18982" spans="5:8" x14ac:dyDescent="0.2">
      <c r="E18982" s="95"/>
      <c r="F18982" s="95"/>
      <c r="G18982" s="95"/>
      <c r="H18982" s="95"/>
    </row>
    <row r="18983" spans="5:8" x14ac:dyDescent="0.2">
      <c r="E18983" s="95"/>
      <c r="F18983" s="95"/>
      <c r="G18983" s="95"/>
      <c r="H18983" s="95"/>
    </row>
    <row r="18984" spans="5:8" x14ac:dyDescent="0.2">
      <c r="E18984" s="95"/>
      <c r="F18984" s="95"/>
      <c r="G18984" s="95"/>
      <c r="H18984" s="95"/>
    </row>
    <row r="18985" spans="5:8" x14ac:dyDescent="0.2">
      <c r="E18985" s="95"/>
      <c r="F18985" s="95"/>
      <c r="G18985" s="95"/>
      <c r="H18985" s="95"/>
    </row>
    <row r="18986" spans="5:8" x14ac:dyDescent="0.2">
      <c r="E18986" s="95"/>
      <c r="F18986" s="95"/>
      <c r="G18986" s="95"/>
      <c r="H18986" s="95"/>
    </row>
    <row r="18987" spans="5:8" x14ac:dyDescent="0.2">
      <c r="E18987" s="95"/>
      <c r="F18987" s="95"/>
      <c r="G18987" s="95"/>
      <c r="H18987" s="95"/>
    </row>
    <row r="18988" spans="5:8" x14ac:dyDescent="0.2">
      <c r="E18988" s="95"/>
      <c r="F18988" s="95"/>
      <c r="G18988" s="95"/>
      <c r="H18988" s="95"/>
    </row>
    <row r="18989" spans="5:8" x14ac:dyDescent="0.2">
      <c r="E18989" s="95"/>
      <c r="F18989" s="95"/>
      <c r="G18989" s="95"/>
      <c r="H18989" s="95"/>
    </row>
    <row r="18990" spans="5:8" x14ac:dyDescent="0.2">
      <c r="E18990" s="95"/>
      <c r="F18990" s="95"/>
      <c r="G18990" s="95"/>
      <c r="H18990" s="95"/>
    </row>
    <row r="18991" spans="5:8" x14ac:dyDescent="0.2">
      <c r="E18991" s="95"/>
      <c r="F18991" s="95"/>
      <c r="G18991" s="95"/>
      <c r="H18991" s="95"/>
    </row>
    <row r="18992" spans="5:8" x14ac:dyDescent="0.2">
      <c r="E18992" s="95"/>
      <c r="F18992" s="95"/>
      <c r="G18992" s="95"/>
      <c r="H18992" s="95"/>
    </row>
    <row r="18993" spans="5:8" x14ac:dyDescent="0.2">
      <c r="E18993" s="95"/>
      <c r="F18993" s="95"/>
      <c r="G18993" s="95"/>
      <c r="H18993" s="95"/>
    </row>
    <row r="18994" spans="5:8" x14ac:dyDescent="0.2">
      <c r="E18994" s="95"/>
      <c r="F18994" s="95"/>
      <c r="G18994" s="95"/>
      <c r="H18994" s="95"/>
    </row>
    <row r="18995" spans="5:8" x14ac:dyDescent="0.2">
      <c r="E18995" s="95"/>
      <c r="F18995" s="95"/>
      <c r="G18995" s="95"/>
      <c r="H18995" s="95"/>
    </row>
    <row r="18996" spans="5:8" x14ac:dyDescent="0.2">
      <c r="E18996" s="95"/>
      <c r="F18996" s="95"/>
      <c r="G18996" s="95"/>
      <c r="H18996" s="95"/>
    </row>
    <row r="18997" spans="5:8" x14ac:dyDescent="0.2">
      <c r="E18997" s="95"/>
      <c r="F18997" s="95"/>
      <c r="G18997" s="95"/>
      <c r="H18997" s="95"/>
    </row>
    <row r="18998" spans="5:8" x14ac:dyDescent="0.2">
      <c r="E18998" s="95"/>
      <c r="F18998" s="95"/>
      <c r="G18998" s="95"/>
      <c r="H18998" s="95"/>
    </row>
    <row r="18999" spans="5:8" x14ac:dyDescent="0.2">
      <c r="E18999" s="95"/>
      <c r="F18999" s="95"/>
      <c r="G18999" s="95"/>
      <c r="H18999" s="95"/>
    </row>
    <row r="19000" spans="5:8" x14ac:dyDescent="0.2">
      <c r="E19000" s="95"/>
      <c r="F19000" s="95"/>
      <c r="G19000" s="95"/>
      <c r="H19000" s="95"/>
    </row>
    <row r="19001" spans="5:8" x14ac:dyDescent="0.2">
      <c r="E19001" s="95"/>
      <c r="F19001" s="95"/>
      <c r="G19001" s="95"/>
      <c r="H19001" s="95"/>
    </row>
    <row r="19002" spans="5:8" x14ac:dyDescent="0.2">
      <c r="E19002" s="95"/>
      <c r="F19002" s="95"/>
      <c r="G19002" s="95"/>
      <c r="H19002" s="95"/>
    </row>
    <row r="19003" spans="5:8" x14ac:dyDescent="0.2">
      <c r="E19003" s="95"/>
      <c r="F19003" s="95"/>
      <c r="G19003" s="95"/>
      <c r="H19003" s="95"/>
    </row>
    <row r="19004" spans="5:8" x14ac:dyDescent="0.2">
      <c r="E19004" s="95"/>
      <c r="F19004" s="95"/>
      <c r="G19004" s="95"/>
      <c r="H19004" s="95"/>
    </row>
    <row r="19005" spans="5:8" x14ac:dyDescent="0.2">
      <c r="E19005" s="95"/>
      <c r="F19005" s="95"/>
      <c r="G19005" s="95"/>
      <c r="H19005" s="95"/>
    </row>
    <row r="19006" spans="5:8" x14ac:dyDescent="0.2">
      <c r="E19006" s="95"/>
      <c r="F19006" s="95"/>
      <c r="G19006" s="95"/>
      <c r="H19006" s="95"/>
    </row>
    <row r="19007" spans="5:8" x14ac:dyDescent="0.2">
      <c r="E19007" s="95"/>
      <c r="F19007" s="95"/>
      <c r="G19007" s="95"/>
      <c r="H19007" s="95"/>
    </row>
    <row r="19008" spans="5:8" x14ac:dyDescent="0.2">
      <c r="E19008" s="95"/>
      <c r="F19008" s="95"/>
      <c r="G19008" s="95"/>
      <c r="H19008" s="95"/>
    </row>
    <row r="19009" spans="5:8" x14ac:dyDescent="0.2">
      <c r="E19009" s="95"/>
      <c r="F19009" s="95"/>
      <c r="G19009" s="95"/>
      <c r="H19009" s="95"/>
    </row>
    <row r="19010" spans="5:8" x14ac:dyDescent="0.2">
      <c r="E19010" s="95"/>
      <c r="F19010" s="95"/>
      <c r="G19010" s="95"/>
      <c r="H19010" s="95"/>
    </row>
    <row r="19011" spans="5:8" x14ac:dyDescent="0.2">
      <c r="E19011" s="95"/>
      <c r="F19011" s="95"/>
      <c r="G19011" s="95"/>
      <c r="H19011" s="95"/>
    </row>
    <row r="19012" spans="5:8" x14ac:dyDescent="0.2">
      <c r="E19012" s="95"/>
      <c r="F19012" s="95"/>
      <c r="G19012" s="95"/>
      <c r="H19012" s="95"/>
    </row>
    <row r="19013" spans="5:8" x14ac:dyDescent="0.2">
      <c r="E19013" s="95"/>
      <c r="F19013" s="95"/>
      <c r="G19013" s="95"/>
      <c r="H19013" s="95"/>
    </row>
    <row r="19014" spans="5:8" x14ac:dyDescent="0.2">
      <c r="E19014" s="95"/>
      <c r="F19014" s="95"/>
      <c r="G19014" s="95"/>
      <c r="H19014" s="95"/>
    </row>
    <row r="19015" spans="5:8" x14ac:dyDescent="0.2">
      <c r="E19015" s="95"/>
      <c r="F19015" s="95"/>
      <c r="G19015" s="95"/>
      <c r="H19015" s="95"/>
    </row>
    <row r="19016" spans="5:8" x14ac:dyDescent="0.2">
      <c r="E19016" s="95"/>
      <c r="F19016" s="95"/>
      <c r="G19016" s="95"/>
      <c r="H19016" s="95"/>
    </row>
    <row r="19017" spans="5:8" x14ac:dyDescent="0.2">
      <c r="E19017" s="95"/>
      <c r="F19017" s="95"/>
      <c r="G19017" s="95"/>
      <c r="H19017" s="95"/>
    </row>
    <row r="19018" spans="5:8" x14ac:dyDescent="0.2">
      <c r="E19018" s="95"/>
      <c r="F19018" s="95"/>
      <c r="G19018" s="95"/>
      <c r="H19018" s="95"/>
    </row>
    <row r="19019" spans="5:8" x14ac:dyDescent="0.2">
      <c r="E19019" s="95"/>
      <c r="F19019" s="95"/>
      <c r="G19019" s="95"/>
      <c r="H19019" s="95"/>
    </row>
    <row r="19020" spans="5:8" x14ac:dyDescent="0.2">
      <c r="E19020" s="95"/>
      <c r="F19020" s="95"/>
      <c r="G19020" s="95"/>
      <c r="H19020" s="95"/>
    </row>
    <row r="19021" spans="5:8" x14ac:dyDescent="0.2">
      <c r="E19021" s="95"/>
      <c r="F19021" s="95"/>
      <c r="G19021" s="95"/>
      <c r="H19021" s="95"/>
    </row>
    <row r="19022" spans="5:8" x14ac:dyDescent="0.2">
      <c r="E19022" s="95"/>
      <c r="F19022" s="95"/>
      <c r="G19022" s="95"/>
      <c r="H19022" s="95"/>
    </row>
    <row r="19023" spans="5:8" x14ac:dyDescent="0.2">
      <c r="E19023" s="95"/>
      <c r="F19023" s="95"/>
      <c r="G19023" s="95"/>
      <c r="H19023" s="95"/>
    </row>
    <row r="19024" spans="5:8" x14ac:dyDescent="0.2">
      <c r="E19024" s="95"/>
      <c r="F19024" s="95"/>
      <c r="G19024" s="95"/>
      <c r="H19024" s="95"/>
    </row>
    <row r="19025" spans="5:8" x14ac:dyDescent="0.2">
      <c r="E19025" s="95"/>
      <c r="F19025" s="95"/>
      <c r="G19025" s="95"/>
      <c r="H19025" s="95"/>
    </row>
    <row r="19026" spans="5:8" x14ac:dyDescent="0.2">
      <c r="E19026" s="95"/>
      <c r="F19026" s="95"/>
      <c r="G19026" s="95"/>
      <c r="H19026" s="95"/>
    </row>
    <row r="19027" spans="5:8" x14ac:dyDescent="0.2">
      <c r="E19027" s="95"/>
      <c r="F19027" s="95"/>
      <c r="G19027" s="95"/>
      <c r="H19027" s="95"/>
    </row>
    <row r="19028" spans="5:8" x14ac:dyDescent="0.2">
      <c r="E19028" s="95"/>
      <c r="F19028" s="95"/>
      <c r="G19028" s="95"/>
      <c r="H19028" s="95"/>
    </row>
    <row r="19029" spans="5:8" x14ac:dyDescent="0.2">
      <c r="E19029" s="95"/>
      <c r="F19029" s="95"/>
      <c r="G19029" s="95"/>
      <c r="H19029" s="95"/>
    </row>
    <row r="19030" spans="5:8" x14ac:dyDescent="0.2">
      <c r="E19030" s="95"/>
      <c r="F19030" s="95"/>
      <c r="G19030" s="95"/>
      <c r="H19030" s="95"/>
    </row>
    <row r="19031" spans="5:8" x14ac:dyDescent="0.2">
      <c r="E19031" s="95"/>
      <c r="F19031" s="95"/>
      <c r="G19031" s="95"/>
      <c r="H19031" s="95"/>
    </row>
    <row r="19032" spans="5:8" x14ac:dyDescent="0.2">
      <c r="E19032" s="95"/>
      <c r="F19032" s="95"/>
      <c r="G19032" s="95"/>
      <c r="H19032" s="95"/>
    </row>
    <row r="19033" spans="5:8" x14ac:dyDescent="0.2">
      <c r="E19033" s="95"/>
      <c r="F19033" s="95"/>
      <c r="G19033" s="95"/>
      <c r="H19033" s="95"/>
    </row>
    <row r="19034" spans="5:8" x14ac:dyDescent="0.2">
      <c r="E19034" s="95"/>
      <c r="F19034" s="95"/>
      <c r="G19034" s="95"/>
      <c r="H19034" s="95"/>
    </row>
    <row r="19035" spans="5:8" x14ac:dyDescent="0.2">
      <c r="E19035" s="95"/>
      <c r="F19035" s="95"/>
      <c r="G19035" s="95"/>
      <c r="H19035" s="95"/>
    </row>
    <row r="19036" spans="5:8" x14ac:dyDescent="0.2">
      <c r="E19036" s="95"/>
      <c r="F19036" s="95"/>
      <c r="G19036" s="95"/>
      <c r="H19036" s="95"/>
    </row>
    <row r="19037" spans="5:8" x14ac:dyDescent="0.2">
      <c r="E19037" s="95"/>
      <c r="F19037" s="95"/>
      <c r="G19037" s="95"/>
      <c r="H19037" s="95"/>
    </row>
    <row r="19038" spans="5:8" x14ac:dyDescent="0.2">
      <c r="E19038" s="95"/>
      <c r="F19038" s="95"/>
      <c r="G19038" s="95"/>
      <c r="H19038" s="95"/>
    </row>
    <row r="19039" spans="5:8" x14ac:dyDescent="0.2">
      <c r="E19039" s="95"/>
      <c r="F19039" s="95"/>
      <c r="G19039" s="95"/>
      <c r="H19039" s="95"/>
    </row>
    <row r="19040" spans="5:8" x14ac:dyDescent="0.2">
      <c r="E19040" s="95"/>
      <c r="F19040" s="95"/>
      <c r="G19040" s="95"/>
      <c r="H19040" s="95"/>
    </row>
    <row r="19041" spans="5:8" x14ac:dyDescent="0.2">
      <c r="E19041" s="95"/>
      <c r="F19041" s="95"/>
      <c r="G19041" s="95"/>
      <c r="H19041" s="95"/>
    </row>
    <row r="19042" spans="5:8" x14ac:dyDescent="0.2">
      <c r="E19042" s="95"/>
      <c r="F19042" s="95"/>
      <c r="G19042" s="95"/>
      <c r="H19042" s="95"/>
    </row>
    <row r="19043" spans="5:8" x14ac:dyDescent="0.2">
      <c r="E19043" s="95"/>
      <c r="F19043" s="95"/>
      <c r="G19043" s="95"/>
      <c r="H19043" s="95"/>
    </row>
    <row r="19044" spans="5:8" x14ac:dyDescent="0.2">
      <c r="E19044" s="95"/>
      <c r="F19044" s="95"/>
      <c r="G19044" s="95"/>
      <c r="H19044" s="95"/>
    </row>
    <row r="19045" spans="5:8" x14ac:dyDescent="0.2">
      <c r="E19045" s="95"/>
      <c r="F19045" s="95"/>
      <c r="G19045" s="95"/>
      <c r="H19045" s="95"/>
    </row>
    <row r="19046" spans="5:8" x14ac:dyDescent="0.2">
      <c r="E19046" s="95"/>
      <c r="F19046" s="95"/>
      <c r="G19046" s="95"/>
      <c r="H19046" s="95"/>
    </row>
    <row r="19047" spans="5:8" x14ac:dyDescent="0.2">
      <c r="E19047" s="95"/>
      <c r="F19047" s="95"/>
      <c r="G19047" s="95"/>
      <c r="H19047" s="95"/>
    </row>
    <row r="19048" spans="5:8" x14ac:dyDescent="0.2">
      <c r="E19048" s="95"/>
      <c r="F19048" s="95"/>
      <c r="G19048" s="95"/>
      <c r="H19048" s="95"/>
    </row>
    <row r="19049" spans="5:8" x14ac:dyDescent="0.2">
      <c r="E19049" s="95"/>
      <c r="F19049" s="95"/>
      <c r="G19049" s="95"/>
      <c r="H19049" s="95"/>
    </row>
    <row r="19050" spans="5:8" x14ac:dyDescent="0.2">
      <c r="E19050" s="95"/>
      <c r="F19050" s="95"/>
      <c r="G19050" s="95"/>
      <c r="H19050" s="95"/>
    </row>
    <row r="19051" spans="5:8" x14ac:dyDescent="0.2">
      <c r="E19051" s="95"/>
      <c r="F19051" s="95"/>
      <c r="G19051" s="95"/>
      <c r="H19051" s="95"/>
    </row>
    <row r="19052" spans="5:8" x14ac:dyDescent="0.2">
      <c r="E19052" s="95"/>
      <c r="F19052" s="95"/>
      <c r="G19052" s="95"/>
      <c r="H19052" s="95"/>
    </row>
    <row r="19053" spans="5:8" x14ac:dyDescent="0.2">
      <c r="E19053" s="95"/>
      <c r="F19053" s="95"/>
      <c r="G19053" s="95"/>
      <c r="H19053" s="95"/>
    </row>
    <row r="19054" spans="5:8" x14ac:dyDescent="0.2">
      <c r="E19054" s="95"/>
      <c r="F19054" s="95"/>
      <c r="G19054" s="95"/>
      <c r="H19054" s="95"/>
    </row>
    <row r="19055" spans="5:8" x14ac:dyDescent="0.2">
      <c r="E19055" s="95"/>
      <c r="F19055" s="95"/>
      <c r="G19055" s="95"/>
      <c r="H19055" s="95"/>
    </row>
    <row r="19056" spans="5:8" x14ac:dyDescent="0.2">
      <c r="E19056" s="95"/>
      <c r="F19056" s="95"/>
      <c r="G19056" s="95"/>
      <c r="H19056" s="95"/>
    </row>
    <row r="19057" spans="5:8" x14ac:dyDescent="0.2">
      <c r="E19057" s="95"/>
      <c r="F19057" s="95"/>
      <c r="G19057" s="95"/>
      <c r="H19057" s="95"/>
    </row>
    <row r="19058" spans="5:8" x14ac:dyDescent="0.2">
      <c r="E19058" s="95"/>
      <c r="F19058" s="95"/>
      <c r="G19058" s="95"/>
      <c r="H19058" s="95"/>
    </row>
    <row r="19059" spans="5:8" x14ac:dyDescent="0.2">
      <c r="E19059" s="95"/>
      <c r="F19059" s="95"/>
      <c r="G19059" s="95"/>
      <c r="H19059" s="95"/>
    </row>
    <row r="19060" spans="5:8" x14ac:dyDescent="0.2">
      <c r="E19060" s="95"/>
      <c r="F19060" s="95"/>
      <c r="G19060" s="95"/>
      <c r="H19060" s="95"/>
    </row>
    <row r="19061" spans="5:8" x14ac:dyDescent="0.2">
      <c r="E19061" s="95"/>
      <c r="F19061" s="95"/>
      <c r="G19061" s="95"/>
      <c r="H19061" s="95"/>
    </row>
    <row r="19062" spans="5:8" x14ac:dyDescent="0.2">
      <c r="E19062" s="95"/>
      <c r="F19062" s="95"/>
      <c r="G19062" s="95"/>
      <c r="H19062" s="95"/>
    </row>
    <row r="19063" spans="5:8" x14ac:dyDescent="0.2">
      <c r="E19063" s="95"/>
      <c r="F19063" s="95"/>
      <c r="G19063" s="95"/>
      <c r="H19063" s="95"/>
    </row>
    <row r="19064" spans="5:8" x14ac:dyDescent="0.2">
      <c r="E19064" s="95"/>
      <c r="F19064" s="95"/>
      <c r="G19064" s="95"/>
      <c r="H19064" s="95"/>
    </row>
    <row r="19065" spans="5:8" x14ac:dyDescent="0.2">
      <c r="E19065" s="95"/>
      <c r="F19065" s="95"/>
      <c r="G19065" s="95"/>
      <c r="H19065" s="95"/>
    </row>
    <row r="19066" spans="5:8" x14ac:dyDescent="0.2">
      <c r="E19066" s="95"/>
      <c r="F19066" s="95"/>
      <c r="G19066" s="95"/>
      <c r="H19066" s="95"/>
    </row>
    <row r="19067" spans="5:8" x14ac:dyDescent="0.2">
      <c r="E19067" s="95"/>
      <c r="F19067" s="95"/>
      <c r="G19067" s="95"/>
      <c r="H19067" s="95"/>
    </row>
    <row r="19068" spans="5:8" x14ac:dyDescent="0.2">
      <c r="E19068" s="95"/>
      <c r="F19068" s="95"/>
      <c r="G19068" s="95"/>
      <c r="H19068" s="95"/>
    </row>
    <row r="19069" spans="5:8" x14ac:dyDescent="0.2">
      <c r="E19069" s="95"/>
      <c r="F19069" s="95"/>
      <c r="G19069" s="95"/>
      <c r="H19069" s="95"/>
    </row>
    <row r="19070" spans="5:8" x14ac:dyDescent="0.2">
      <c r="E19070" s="95"/>
      <c r="F19070" s="95"/>
      <c r="G19070" s="95"/>
      <c r="H19070" s="95"/>
    </row>
    <row r="19071" spans="5:8" x14ac:dyDescent="0.2">
      <c r="E19071" s="95"/>
      <c r="F19071" s="95"/>
      <c r="G19071" s="95"/>
      <c r="H19071" s="95"/>
    </row>
    <row r="19072" spans="5:8" x14ac:dyDescent="0.2">
      <c r="E19072" s="95"/>
      <c r="F19072" s="95"/>
      <c r="G19072" s="95"/>
      <c r="H19072" s="95"/>
    </row>
    <row r="19073" spans="5:8" x14ac:dyDescent="0.2">
      <c r="E19073" s="95"/>
      <c r="F19073" s="95"/>
      <c r="G19073" s="95"/>
      <c r="H19073" s="95"/>
    </row>
    <row r="19074" spans="5:8" x14ac:dyDescent="0.2">
      <c r="E19074" s="95"/>
      <c r="F19074" s="95"/>
      <c r="G19074" s="95"/>
      <c r="H19074" s="95"/>
    </row>
    <row r="19075" spans="5:8" x14ac:dyDescent="0.2">
      <c r="E19075" s="95"/>
      <c r="F19075" s="95"/>
      <c r="G19075" s="95"/>
      <c r="H19075" s="95"/>
    </row>
    <row r="19076" spans="5:8" x14ac:dyDescent="0.2">
      <c r="E19076" s="95"/>
      <c r="F19076" s="95"/>
      <c r="G19076" s="95"/>
      <c r="H19076" s="95"/>
    </row>
    <row r="19077" spans="5:8" x14ac:dyDescent="0.2">
      <c r="E19077" s="95"/>
      <c r="F19077" s="95"/>
      <c r="G19077" s="95"/>
      <c r="H19077" s="95"/>
    </row>
    <row r="19078" spans="5:8" x14ac:dyDescent="0.2">
      <c r="E19078" s="95"/>
      <c r="F19078" s="95"/>
      <c r="G19078" s="95"/>
      <c r="H19078" s="95"/>
    </row>
    <row r="19079" spans="5:8" x14ac:dyDescent="0.2">
      <c r="E19079" s="95"/>
      <c r="F19079" s="95"/>
      <c r="G19079" s="95"/>
      <c r="H19079" s="95"/>
    </row>
    <row r="19080" spans="5:8" x14ac:dyDescent="0.2">
      <c r="E19080" s="95"/>
      <c r="F19080" s="95"/>
      <c r="G19080" s="95"/>
      <c r="H19080" s="95"/>
    </row>
    <row r="19081" spans="5:8" x14ac:dyDescent="0.2">
      <c r="E19081" s="95"/>
      <c r="F19081" s="95"/>
      <c r="G19081" s="95"/>
      <c r="H19081" s="95"/>
    </row>
    <row r="19082" spans="5:8" x14ac:dyDescent="0.2">
      <c r="E19082" s="95"/>
      <c r="F19082" s="95"/>
      <c r="G19082" s="95"/>
      <c r="H19082" s="95"/>
    </row>
    <row r="19083" spans="5:8" x14ac:dyDescent="0.2">
      <c r="E19083" s="95"/>
      <c r="F19083" s="95"/>
      <c r="G19083" s="95"/>
      <c r="H19083" s="95"/>
    </row>
    <row r="19084" spans="5:8" x14ac:dyDescent="0.2">
      <c r="E19084" s="95"/>
      <c r="F19084" s="95"/>
      <c r="G19084" s="95"/>
      <c r="H19084" s="95"/>
    </row>
    <row r="19085" spans="5:8" x14ac:dyDescent="0.2">
      <c r="E19085" s="95"/>
      <c r="F19085" s="95"/>
      <c r="G19085" s="95"/>
      <c r="H19085" s="95"/>
    </row>
    <row r="19086" spans="5:8" x14ac:dyDescent="0.2">
      <c r="E19086" s="95"/>
      <c r="F19086" s="95"/>
      <c r="G19086" s="95"/>
      <c r="H19086" s="95"/>
    </row>
    <row r="19087" spans="5:8" x14ac:dyDescent="0.2">
      <c r="E19087" s="95"/>
      <c r="F19087" s="95"/>
      <c r="G19087" s="95"/>
      <c r="H19087" s="95"/>
    </row>
    <row r="19088" spans="5:8" x14ac:dyDescent="0.2">
      <c r="E19088" s="95"/>
      <c r="F19088" s="95"/>
      <c r="G19088" s="95"/>
      <c r="H19088" s="95"/>
    </row>
    <row r="19089" spans="5:8" x14ac:dyDescent="0.2">
      <c r="E19089" s="95"/>
      <c r="F19089" s="95"/>
      <c r="G19089" s="95"/>
      <c r="H19089" s="95"/>
    </row>
    <row r="19090" spans="5:8" x14ac:dyDescent="0.2">
      <c r="E19090" s="95"/>
      <c r="F19090" s="95"/>
      <c r="G19090" s="95"/>
      <c r="H19090" s="95"/>
    </row>
    <row r="19091" spans="5:8" x14ac:dyDescent="0.2">
      <c r="E19091" s="95"/>
      <c r="F19091" s="95"/>
      <c r="G19091" s="95"/>
      <c r="H19091" s="95"/>
    </row>
    <row r="19092" spans="5:8" x14ac:dyDescent="0.2">
      <c r="E19092" s="95"/>
      <c r="F19092" s="95"/>
      <c r="G19092" s="95"/>
      <c r="H19092" s="95"/>
    </row>
    <row r="19093" spans="5:8" x14ac:dyDescent="0.2">
      <c r="E19093" s="95"/>
      <c r="F19093" s="95"/>
      <c r="G19093" s="95"/>
      <c r="H19093" s="95"/>
    </row>
    <row r="19094" spans="5:8" x14ac:dyDescent="0.2">
      <c r="E19094" s="95"/>
      <c r="F19094" s="95"/>
      <c r="G19094" s="95"/>
      <c r="H19094" s="95"/>
    </row>
    <row r="19095" spans="5:8" x14ac:dyDescent="0.2">
      <c r="E19095" s="95"/>
      <c r="F19095" s="95"/>
      <c r="G19095" s="95"/>
      <c r="H19095" s="95"/>
    </row>
    <row r="19096" spans="5:8" x14ac:dyDescent="0.2">
      <c r="E19096" s="95"/>
      <c r="F19096" s="95"/>
      <c r="G19096" s="95"/>
      <c r="H19096" s="95"/>
    </row>
    <row r="19097" spans="5:8" x14ac:dyDescent="0.2">
      <c r="E19097" s="95"/>
      <c r="F19097" s="95"/>
      <c r="G19097" s="95"/>
      <c r="H19097" s="95"/>
    </row>
    <row r="19098" spans="5:8" x14ac:dyDescent="0.2">
      <c r="E19098" s="95"/>
      <c r="F19098" s="95"/>
      <c r="G19098" s="95"/>
      <c r="H19098" s="95"/>
    </row>
    <row r="19099" spans="5:8" x14ac:dyDescent="0.2">
      <c r="E19099" s="95"/>
      <c r="F19099" s="95"/>
      <c r="G19099" s="95"/>
      <c r="H19099" s="95"/>
    </row>
    <row r="19100" spans="5:8" x14ac:dyDescent="0.2">
      <c r="E19100" s="95"/>
      <c r="F19100" s="95"/>
      <c r="G19100" s="95"/>
      <c r="H19100" s="95"/>
    </row>
    <row r="19101" spans="5:8" x14ac:dyDescent="0.2">
      <c r="E19101" s="95"/>
      <c r="F19101" s="95"/>
      <c r="G19101" s="95"/>
      <c r="H19101" s="95"/>
    </row>
    <row r="19102" spans="5:8" x14ac:dyDescent="0.2">
      <c r="E19102" s="95"/>
      <c r="F19102" s="95"/>
      <c r="G19102" s="95"/>
      <c r="H19102" s="95"/>
    </row>
    <row r="19103" spans="5:8" x14ac:dyDescent="0.2">
      <c r="E19103" s="95"/>
      <c r="F19103" s="95"/>
      <c r="G19103" s="95"/>
      <c r="H19103" s="95"/>
    </row>
    <row r="19104" spans="5:8" x14ac:dyDescent="0.2">
      <c r="E19104" s="95"/>
      <c r="F19104" s="95"/>
      <c r="G19104" s="95"/>
      <c r="H19104" s="95"/>
    </row>
    <row r="19105" spans="5:8" x14ac:dyDescent="0.2">
      <c r="E19105" s="95"/>
      <c r="F19105" s="95"/>
      <c r="G19105" s="95"/>
      <c r="H19105" s="95"/>
    </row>
    <row r="19106" spans="5:8" x14ac:dyDescent="0.2">
      <c r="E19106" s="95"/>
      <c r="F19106" s="95"/>
      <c r="G19106" s="95"/>
      <c r="H19106" s="95"/>
    </row>
    <row r="19107" spans="5:8" x14ac:dyDescent="0.2">
      <c r="E19107" s="95"/>
      <c r="F19107" s="95"/>
      <c r="G19107" s="95"/>
      <c r="H19107" s="95"/>
    </row>
    <row r="19108" spans="5:8" x14ac:dyDescent="0.2">
      <c r="E19108" s="95"/>
      <c r="F19108" s="95"/>
      <c r="G19108" s="95"/>
      <c r="H19108" s="95"/>
    </row>
    <row r="19109" spans="5:8" x14ac:dyDescent="0.2">
      <c r="E19109" s="95"/>
      <c r="F19109" s="95"/>
      <c r="G19109" s="95"/>
      <c r="H19109" s="95"/>
    </row>
    <row r="19110" spans="5:8" x14ac:dyDescent="0.2">
      <c r="E19110" s="95"/>
      <c r="F19110" s="95"/>
      <c r="G19110" s="95"/>
      <c r="H19110" s="95"/>
    </row>
    <row r="19111" spans="5:8" x14ac:dyDescent="0.2">
      <c r="E19111" s="95"/>
      <c r="F19111" s="95"/>
      <c r="G19111" s="95"/>
      <c r="H19111" s="95"/>
    </row>
    <row r="19112" spans="5:8" x14ac:dyDescent="0.2">
      <c r="E19112" s="95"/>
      <c r="F19112" s="95"/>
      <c r="G19112" s="95"/>
      <c r="H19112" s="95"/>
    </row>
    <row r="19113" spans="5:8" x14ac:dyDescent="0.2">
      <c r="E19113" s="95"/>
      <c r="F19113" s="95"/>
      <c r="G19113" s="95"/>
      <c r="H19113" s="95"/>
    </row>
    <row r="19114" spans="5:8" x14ac:dyDescent="0.2">
      <c r="E19114" s="95"/>
      <c r="F19114" s="95"/>
      <c r="G19114" s="95"/>
      <c r="H19114" s="95"/>
    </row>
    <row r="19115" spans="5:8" x14ac:dyDescent="0.2">
      <c r="E19115" s="95"/>
      <c r="F19115" s="95"/>
      <c r="G19115" s="95"/>
      <c r="H19115" s="95"/>
    </row>
    <row r="19116" spans="5:8" x14ac:dyDescent="0.2">
      <c r="E19116" s="95"/>
      <c r="F19116" s="95"/>
      <c r="G19116" s="95"/>
      <c r="H19116" s="95"/>
    </row>
    <row r="19117" spans="5:8" x14ac:dyDescent="0.2">
      <c r="E19117" s="95"/>
      <c r="F19117" s="95"/>
      <c r="G19117" s="95"/>
      <c r="H19117" s="95"/>
    </row>
    <row r="19118" spans="5:8" x14ac:dyDescent="0.2">
      <c r="E19118" s="95"/>
      <c r="F19118" s="95"/>
      <c r="G19118" s="95"/>
      <c r="H19118" s="95"/>
    </row>
    <row r="19119" spans="5:8" x14ac:dyDescent="0.2">
      <c r="E19119" s="95"/>
      <c r="F19119" s="95"/>
      <c r="G19119" s="95"/>
      <c r="H19119" s="95"/>
    </row>
    <row r="19120" spans="5:8" x14ac:dyDescent="0.2">
      <c r="E19120" s="95"/>
      <c r="F19120" s="95"/>
      <c r="G19120" s="95"/>
      <c r="H19120" s="95"/>
    </row>
    <row r="19121" spans="5:8" x14ac:dyDescent="0.2">
      <c r="E19121" s="95"/>
      <c r="F19121" s="95"/>
      <c r="G19121" s="95"/>
      <c r="H19121" s="95"/>
    </row>
    <row r="19122" spans="5:8" x14ac:dyDescent="0.2">
      <c r="E19122" s="95"/>
      <c r="F19122" s="95"/>
      <c r="G19122" s="95"/>
      <c r="H19122" s="95"/>
    </row>
    <row r="19123" spans="5:8" x14ac:dyDescent="0.2">
      <c r="E19123" s="95"/>
      <c r="F19123" s="95"/>
      <c r="G19123" s="95"/>
      <c r="H19123" s="95"/>
    </row>
    <row r="19124" spans="5:8" x14ac:dyDescent="0.2">
      <c r="E19124" s="95"/>
      <c r="F19124" s="95"/>
      <c r="G19124" s="95"/>
      <c r="H19124" s="95"/>
    </row>
    <row r="19125" spans="5:8" x14ac:dyDescent="0.2">
      <c r="E19125" s="95"/>
      <c r="F19125" s="95"/>
      <c r="G19125" s="95"/>
      <c r="H19125" s="95"/>
    </row>
    <row r="19126" spans="5:8" x14ac:dyDescent="0.2">
      <c r="E19126" s="95"/>
      <c r="F19126" s="95"/>
      <c r="G19126" s="95"/>
      <c r="H19126" s="95"/>
    </row>
    <row r="19127" spans="5:8" x14ac:dyDescent="0.2">
      <c r="E19127" s="95"/>
      <c r="F19127" s="95"/>
      <c r="G19127" s="95"/>
      <c r="H19127" s="95"/>
    </row>
    <row r="19128" spans="5:8" x14ac:dyDescent="0.2">
      <c r="E19128" s="95"/>
      <c r="F19128" s="95"/>
      <c r="G19128" s="95"/>
      <c r="H19128" s="95"/>
    </row>
    <row r="19129" spans="5:8" x14ac:dyDescent="0.2">
      <c r="E19129" s="95"/>
      <c r="F19129" s="95"/>
      <c r="G19129" s="95"/>
      <c r="H19129" s="95"/>
    </row>
    <row r="19130" spans="5:8" x14ac:dyDescent="0.2">
      <c r="E19130" s="95"/>
      <c r="F19130" s="95"/>
      <c r="G19130" s="95"/>
      <c r="H19130" s="95"/>
    </row>
    <row r="19131" spans="5:8" x14ac:dyDescent="0.2">
      <c r="E19131" s="95"/>
      <c r="F19131" s="95"/>
      <c r="G19131" s="95"/>
      <c r="H19131" s="95"/>
    </row>
    <row r="19132" spans="5:8" x14ac:dyDescent="0.2">
      <c r="E19132" s="95"/>
      <c r="F19132" s="95"/>
      <c r="G19132" s="95"/>
      <c r="H19132" s="95"/>
    </row>
    <row r="19133" spans="5:8" x14ac:dyDescent="0.2">
      <c r="E19133" s="95"/>
      <c r="F19133" s="95"/>
      <c r="G19133" s="95"/>
      <c r="H19133" s="95"/>
    </row>
    <row r="19134" spans="5:8" x14ac:dyDescent="0.2">
      <c r="E19134" s="95"/>
      <c r="F19134" s="95"/>
      <c r="G19134" s="95"/>
      <c r="H19134" s="95"/>
    </row>
    <row r="19135" spans="5:8" x14ac:dyDescent="0.2">
      <c r="E19135" s="95"/>
      <c r="F19135" s="95"/>
      <c r="G19135" s="95"/>
      <c r="H19135" s="95"/>
    </row>
    <row r="19136" spans="5:8" x14ac:dyDescent="0.2">
      <c r="E19136" s="95"/>
      <c r="F19136" s="95"/>
      <c r="G19136" s="95"/>
      <c r="H19136" s="95"/>
    </row>
    <row r="19137" spans="5:8" x14ac:dyDescent="0.2">
      <c r="E19137" s="95"/>
      <c r="F19137" s="95"/>
      <c r="G19137" s="95"/>
      <c r="H19137" s="95"/>
    </row>
    <row r="19138" spans="5:8" x14ac:dyDescent="0.2">
      <c r="E19138" s="95"/>
      <c r="F19138" s="95"/>
      <c r="G19138" s="95"/>
      <c r="H19138" s="95"/>
    </row>
    <row r="19139" spans="5:8" x14ac:dyDescent="0.2">
      <c r="E19139" s="95"/>
      <c r="F19139" s="95"/>
      <c r="G19139" s="95"/>
      <c r="H19139" s="95"/>
    </row>
    <row r="19140" spans="5:8" x14ac:dyDescent="0.2">
      <c r="E19140" s="95"/>
      <c r="F19140" s="95"/>
      <c r="G19140" s="95"/>
      <c r="H19140" s="95"/>
    </row>
    <row r="19141" spans="5:8" x14ac:dyDescent="0.2">
      <c r="E19141" s="95"/>
      <c r="F19141" s="95"/>
      <c r="G19141" s="95"/>
      <c r="H19141" s="95"/>
    </row>
    <row r="19142" spans="5:8" x14ac:dyDescent="0.2">
      <c r="E19142" s="95"/>
      <c r="F19142" s="95"/>
      <c r="G19142" s="95"/>
      <c r="H19142" s="95"/>
    </row>
    <row r="19143" spans="5:8" x14ac:dyDescent="0.2">
      <c r="E19143" s="95"/>
      <c r="F19143" s="95"/>
      <c r="G19143" s="95"/>
      <c r="H19143" s="95"/>
    </row>
    <row r="19144" spans="5:8" x14ac:dyDescent="0.2">
      <c r="E19144" s="95"/>
      <c r="F19144" s="95"/>
      <c r="G19144" s="95"/>
      <c r="H19144" s="95"/>
    </row>
    <row r="19145" spans="5:8" x14ac:dyDescent="0.2">
      <c r="E19145" s="95"/>
      <c r="F19145" s="95"/>
      <c r="G19145" s="95"/>
      <c r="H19145" s="95"/>
    </row>
    <row r="19146" spans="5:8" x14ac:dyDescent="0.2">
      <c r="E19146" s="95"/>
      <c r="F19146" s="95"/>
      <c r="G19146" s="95"/>
      <c r="H19146" s="95"/>
    </row>
    <row r="19147" spans="5:8" x14ac:dyDescent="0.2">
      <c r="E19147" s="95"/>
      <c r="F19147" s="95"/>
      <c r="G19147" s="95"/>
      <c r="H19147" s="95"/>
    </row>
    <row r="19148" spans="5:8" x14ac:dyDescent="0.2">
      <c r="E19148" s="95"/>
      <c r="F19148" s="95"/>
      <c r="G19148" s="95"/>
      <c r="H19148" s="95"/>
    </row>
    <row r="19149" spans="5:8" x14ac:dyDescent="0.2">
      <c r="E19149" s="95"/>
      <c r="F19149" s="95"/>
      <c r="G19149" s="95"/>
      <c r="H19149" s="95"/>
    </row>
    <row r="19150" spans="5:8" x14ac:dyDescent="0.2">
      <c r="E19150" s="95"/>
      <c r="F19150" s="95"/>
      <c r="G19150" s="95"/>
      <c r="H19150" s="95"/>
    </row>
    <row r="19151" spans="5:8" x14ac:dyDescent="0.2">
      <c r="E19151" s="95"/>
      <c r="F19151" s="95"/>
      <c r="G19151" s="95"/>
      <c r="H19151" s="95"/>
    </row>
    <row r="19152" spans="5:8" x14ac:dyDescent="0.2">
      <c r="E19152" s="95"/>
      <c r="F19152" s="95"/>
      <c r="G19152" s="95"/>
      <c r="H19152" s="95"/>
    </row>
    <row r="19153" spans="5:8" x14ac:dyDescent="0.2">
      <c r="E19153" s="95"/>
      <c r="F19153" s="95"/>
      <c r="G19153" s="95"/>
      <c r="H19153" s="95"/>
    </row>
    <row r="19154" spans="5:8" x14ac:dyDescent="0.2">
      <c r="E19154" s="95"/>
      <c r="F19154" s="95"/>
      <c r="G19154" s="95"/>
      <c r="H19154" s="95"/>
    </row>
    <row r="19155" spans="5:8" x14ac:dyDescent="0.2">
      <c r="E19155" s="95"/>
      <c r="F19155" s="95"/>
      <c r="G19155" s="95"/>
      <c r="H19155" s="95"/>
    </row>
    <row r="19156" spans="5:8" x14ac:dyDescent="0.2">
      <c r="E19156" s="95"/>
      <c r="F19156" s="95"/>
      <c r="G19156" s="95"/>
      <c r="H19156" s="95"/>
    </row>
    <row r="19157" spans="5:8" x14ac:dyDescent="0.2">
      <c r="E19157" s="95"/>
      <c r="F19157" s="95"/>
      <c r="G19157" s="95"/>
      <c r="H19157" s="95"/>
    </row>
    <row r="19158" spans="5:8" x14ac:dyDescent="0.2">
      <c r="E19158" s="95"/>
      <c r="F19158" s="95"/>
      <c r="G19158" s="95"/>
      <c r="H19158" s="95"/>
    </row>
    <row r="19159" spans="5:8" x14ac:dyDescent="0.2">
      <c r="E19159" s="95"/>
      <c r="F19159" s="95"/>
      <c r="G19159" s="95"/>
      <c r="H19159" s="95"/>
    </row>
    <row r="19160" spans="5:8" x14ac:dyDescent="0.2">
      <c r="E19160" s="95"/>
      <c r="F19160" s="95"/>
      <c r="G19160" s="95"/>
      <c r="H19160" s="95"/>
    </row>
    <row r="19161" spans="5:8" x14ac:dyDescent="0.2">
      <c r="E19161" s="95"/>
      <c r="F19161" s="95"/>
      <c r="G19161" s="95"/>
      <c r="H19161" s="95"/>
    </row>
    <row r="19162" spans="5:8" x14ac:dyDescent="0.2">
      <c r="E19162" s="95"/>
      <c r="F19162" s="95"/>
      <c r="G19162" s="95"/>
      <c r="H19162" s="95"/>
    </row>
    <row r="19163" spans="5:8" x14ac:dyDescent="0.2">
      <c r="E19163" s="95"/>
      <c r="F19163" s="95"/>
      <c r="G19163" s="95"/>
      <c r="H19163" s="95"/>
    </row>
    <row r="19164" spans="5:8" x14ac:dyDescent="0.2">
      <c r="E19164" s="95"/>
      <c r="F19164" s="95"/>
      <c r="G19164" s="95"/>
      <c r="H19164" s="95"/>
    </row>
    <row r="19165" spans="5:8" x14ac:dyDescent="0.2">
      <c r="E19165" s="95"/>
      <c r="F19165" s="95"/>
      <c r="G19165" s="95"/>
      <c r="H19165" s="95"/>
    </row>
    <row r="19166" spans="5:8" x14ac:dyDescent="0.2">
      <c r="E19166" s="95"/>
      <c r="F19166" s="95"/>
      <c r="G19166" s="95"/>
      <c r="H19166" s="95"/>
    </row>
    <row r="19167" spans="5:8" x14ac:dyDescent="0.2">
      <c r="E19167" s="95"/>
      <c r="F19167" s="95"/>
      <c r="G19167" s="95"/>
      <c r="H19167" s="95"/>
    </row>
    <row r="19168" spans="5:8" x14ac:dyDescent="0.2">
      <c r="E19168" s="95"/>
      <c r="F19168" s="95"/>
      <c r="G19168" s="95"/>
      <c r="H19168" s="95"/>
    </row>
    <row r="19169" spans="5:8" x14ac:dyDescent="0.2">
      <c r="E19169" s="95"/>
      <c r="F19169" s="95"/>
      <c r="G19169" s="95"/>
      <c r="H19169" s="95"/>
    </row>
    <row r="19170" spans="5:8" x14ac:dyDescent="0.2">
      <c r="E19170" s="95"/>
      <c r="F19170" s="95"/>
      <c r="G19170" s="95"/>
      <c r="H19170" s="95"/>
    </row>
    <row r="19171" spans="5:8" x14ac:dyDescent="0.2">
      <c r="E19171" s="95"/>
      <c r="F19171" s="95"/>
      <c r="G19171" s="95"/>
      <c r="H19171" s="95"/>
    </row>
    <row r="19172" spans="5:8" x14ac:dyDescent="0.2">
      <c r="E19172" s="95"/>
      <c r="F19172" s="95"/>
      <c r="G19172" s="95"/>
      <c r="H19172" s="95"/>
    </row>
    <row r="19173" spans="5:8" x14ac:dyDescent="0.2">
      <c r="E19173" s="95"/>
      <c r="F19173" s="95"/>
      <c r="G19173" s="95"/>
      <c r="H19173" s="95"/>
    </row>
    <row r="19174" spans="5:8" x14ac:dyDescent="0.2">
      <c r="E19174" s="95"/>
      <c r="F19174" s="95"/>
      <c r="G19174" s="95"/>
      <c r="H19174" s="95"/>
    </row>
    <row r="19175" spans="5:8" x14ac:dyDescent="0.2">
      <c r="E19175" s="95"/>
      <c r="F19175" s="95"/>
      <c r="G19175" s="95"/>
      <c r="H19175" s="95"/>
    </row>
    <row r="19176" spans="5:8" x14ac:dyDescent="0.2">
      <c r="E19176" s="95"/>
      <c r="F19176" s="95"/>
      <c r="G19176" s="95"/>
      <c r="H19176" s="95"/>
    </row>
    <row r="19177" spans="5:8" x14ac:dyDescent="0.2">
      <c r="E19177" s="95"/>
      <c r="F19177" s="95"/>
      <c r="G19177" s="95"/>
      <c r="H19177" s="95"/>
    </row>
    <row r="19178" spans="5:8" x14ac:dyDescent="0.2">
      <c r="E19178" s="95"/>
      <c r="F19178" s="95"/>
      <c r="G19178" s="95"/>
      <c r="H19178" s="95"/>
    </row>
    <row r="19179" spans="5:8" x14ac:dyDescent="0.2">
      <c r="E19179" s="95"/>
      <c r="F19179" s="95"/>
      <c r="G19179" s="95"/>
      <c r="H19179" s="95"/>
    </row>
    <row r="19180" spans="5:8" x14ac:dyDescent="0.2">
      <c r="E19180" s="95"/>
      <c r="F19180" s="95"/>
      <c r="G19180" s="95"/>
      <c r="H19180" s="95"/>
    </row>
    <row r="19181" spans="5:8" x14ac:dyDescent="0.2">
      <c r="E19181" s="95"/>
      <c r="F19181" s="95"/>
      <c r="G19181" s="95"/>
      <c r="H19181" s="95"/>
    </row>
    <row r="19182" spans="5:8" x14ac:dyDescent="0.2">
      <c r="E19182" s="95"/>
      <c r="F19182" s="95"/>
      <c r="G19182" s="95"/>
      <c r="H19182" s="95"/>
    </row>
    <row r="19183" spans="5:8" x14ac:dyDescent="0.2">
      <c r="E19183" s="95"/>
      <c r="F19183" s="95"/>
      <c r="G19183" s="95"/>
      <c r="H19183" s="95"/>
    </row>
    <row r="19184" spans="5:8" x14ac:dyDescent="0.2">
      <c r="E19184" s="95"/>
      <c r="F19184" s="95"/>
      <c r="G19184" s="95"/>
      <c r="H19184" s="95"/>
    </row>
    <row r="19185" spans="5:8" x14ac:dyDescent="0.2">
      <c r="E19185" s="95"/>
      <c r="F19185" s="95"/>
      <c r="G19185" s="95"/>
      <c r="H19185" s="95"/>
    </row>
    <row r="19186" spans="5:8" x14ac:dyDescent="0.2">
      <c r="E19186" s="95"/>
      <c r="F19186" s="95"/>
      <c r="G19186" s="95"/>
      <c r="H19186" s="95"/>
    </row>
    <row r="19187" spans="5:8" x14ac:dyDescent="0.2">
      <c r="E19187" s="95"/>
      <c r="F19187" s="95"/>
      <c r="G19187" s="95"/>
      <c r="H19187" s="95"/>
    </row>
    <row r="19188" spans="5:8" x14ac:dyDescent="0.2">
      <c r="E19188" s="95"/>
      <c r="F19188" s="95"/>
      <c r="G19188" s="95"/>
      <c r="H19188" s="95"/>
    </row>
    <row r="19189" spans="5:8" x14ac:dyDescent="0.2">
      <c r="E19189" s="95"/>
      <c r="F19189" s="95"/>
      <c r="G19189" s="95"/>
      <c r="H19189" s="95"/>
    </row>
    <row r="19190" spans="5:8" x14ac:dyDescent="0.2">
      <c r="E19190" s="95"/>
      <c r="F19190" s="95"/>
      <c r="G19190" s="95"/>
      <c r="H19190" s="95"/>
    </row>
    <row r="19191" spans="5:8" x14ac:dyDescent="0.2">
      <c r="E19191" s="95"/>
      <c r="F19191" s="95"/>
      <c r="G19191" s="95"/>
      <c r="H19191" s="95"/>
    </row>
    <row r="19192" spans="5:8" x14ac:dyDescent="0.2">
      <c r="E19192" s="95"/>
      <c r="F19192" s="95"/>
      <c r="G19192" s="95"/>
      <c r="H19192" s="95"/>
    </row>
    <row r="19193" spans="5:8" x14ac:dyDescent="0.2">
      <c r="E19193" s="95"/>
      <c r="F19193" s="95"/>
      <c r="G19193" s="95"/>
      <c r="H19193" s="95"/>
    </row>
    <row r="19194" spans="5:8" x14ac:dyDescent="0.2">
      <c r="E19194" s="95"/>
      <c r="F19194" s="95"/>
      <c r="G19194" s="95"/>
      <c r="H19194" s="95"/>
    </row>
    <row r="19195" spans="5:8" x14ac:dyDescent="0.2">
      <c r="E19195" s="95"/>
      <c r="F19195" s="95"/>
      <c r="G19195" s="95"/>
      <c r="H19195" s="95"/>
    </row>
    <row r="19196" spans="5:8" x14ac:dyDescent="0.2">
      <c r="E19196" s="95"/>
      <c r="F19196" s="95"/>
      <c r="G19196" s="95"/>
      <c r="H19196" s="95"/>
    </row>
    <row r="19197" spans="5:8" x14ac:dyDescent="0.2">
      <c r="E19197" s="95"/>
      <c r="F19197" s="95"/>
      <c r="G19197" s="95"/>
      <c r="H19197" s="95"/>
    </row>
    <row r="19198" spans="5:8" x14ac:dyDescent="0.2">
      <c r="E19198" s="95"/>
      <c r="F19198" s="95"/>
      <c r="G19198" s="95"/>
      <c r="H19198" s="95"/>
    </row>
    <row r="19199" spans="5:8" x14ac:dyDescent="0.2">
      <c r="E19199" s="95"/>
      <c r="F19199" s="95"/>
      <c r="G19199" s="95"/>
      <c r="H19199" s="95"/>
    </row>
    <row r="19200" spans="5:8" x14ac:dyDescent="0.2">
      <c r="E19200" s="95"/>
      <c r="F19200" s="95"/>
      <c r="G19200" s="95"/>
      <c r="H19200" s="95"/>
    </row>
    <row r="19201" spans="5:8" x14ac:dyDescent="0.2">
      <c r="E19201" s="95"/>
      <c r="F19201" s="95"/>
      <c r="G19201" s="95"/>
      <c r="H19201" s="95"/>
    </row>
    <row r="19202" spans="5:8" x14ac:dyDescent="0.2">
      <c r="E19202" s="95"/>
      <c r="F19202" s="95"/>
      <c r="G19202" s="95"/>
      <c r="H19202" s="95"/>
    </row>
    <row r="19203" spans="5:8" x14ac:dyDescent="0.2">
      <c r="E19203" s="95"/>
      <c r="F19203" s="95"/>
      <c r="G19203" s="95"/>
      <c r="H19203" s="95"/>
    </row>
    <row r="19204" spans="5:8" x14ac:dyDescent="0.2">
      <c r="E19204" s="95"/>
      <c r="F19204" s="95"/>
      <c r="G19204" s="95"/>
      <c r="H19204" s="95"/>
    </row>
    <row r="19205" spans="5:8" x14ac:dyDescent="0.2">
      <c r="E19205" s="95"/>
      <c r="F19205" s="95"/>
      <c r="G19205" s="95"/>
      <c r="H19205" s="95"/>
    </row>
    <row r="19206" spans="5:8" x14ac:dyDescent="0.2">
      <c r="E19206" s="95"/>
      <c r="F19206" s="95"/>
      <c r="G19206" s="95"/>
      <c r="H19206" s="95"/>
    </row>
    <row r="19207" spans="5:8" x14ac:dyDescent="0.2">
      <c r="E19207" s="95"/>
      <c r="F19207" s="95"/>
      <c r="G19207" s="95"/>
      <c r="H19207" s="95"/>
    </row>
    <row r="19208" spans="5:8" x14ac:dyDescent="0.2">
      <c r="E19208" s="95"/>
      <c r="F19208" s="95"/>
      <c r="G19208" s="95"/>
      <c r="H19208" s="95"/>
    </row>
    <row r="19209" spans="5:8" x14ac:dyDescent="0.2">
      <c r="E19209" s="95"/>
      <c r="F19209" s="95"/>
      <c r="G19209" s="95"/>
      <c r="H19209" s="95"/>
    </row>
    <row r="19210" spans="5:8" x14ac:dyDescent="0.2">
      <c r="E19210" s="95"/>
      <c r="F19210" s="95"/>
      <c r="G19210" s="95"/>
      <c r="H19210" s="95"/>
    </row>
    <row r="19211" spans="5:8" x14ac:dyDescent="0.2">
      <c r="E19211" s="95"/>
      <c r="F19211" s="95"/>
      <c r="G19211" s="95"/>
      <c r="H19211" s="95"/>
    </row>
    <row r="19212" spans="5:8" x14ac:dyDescent="0.2">
      <c r="E19212" s="95"/>
      <c r="F19212" s="95"/>
      <c r="G19212" s="95"/>
      <c r="H19212" s="95"/>
    </row>
    <row r="19213" spans="5:8" x14ac:dyDescent="0.2">
      <c r="E19213" s="95"/>
      <c r="F19213" s="95"/>
      <c r="G19213" s="95"/>
      <c r="H19213" s="95"/>
    </row>
    <row r="19214" spans="5:8" x14ac:dyDescent="0.2">
      <c r="E19214" s="95"/>
      <c r="F19214" s="95"/>
      <c r="G19214" s="95"/>
      <c r="H19214" s="95"/>
    </row>
    <row r="19215" spans="5:8" x14ac:dyDescent="0.2">
      <c r="E19215" s="95"/>
      <c r="F19215" s="95"/>
      <c r="G19215" s="95"/>
      <c r="H19215" s="95"/>
    </row>
    <row r="19216" spans="5:8" x14ac:dyDescent="0.2">
      <c r="E19216" s="95"/>
      <c r="F19216" s="95"/>
      <c r="G19216" s="95"/>
      <c r="H19216" s="95"/>
    </row>
    <row r="19217" spans="5:8" x14ac:dyDescent="0.2">
      <c r="E19217" s="95"/>
      <c r="F19217" s="95"/>
      <c r="G19217" s="95"/>
      <c r="H19217" s="95"/>
    </row>
    <row r="19218" spans="5:8" x14ac:dyDescent="0.2">
      <c r="E19218" s="95"/>
      <c r="F19218" s="95"/>
      <c r="G19218" s="95"/>
      <c r="H19218" s="95"/>
    </row>
    <row r="19219" spans="5:8" x14ac:dyDescent="0.2">
      <c r="E19219" s="95"/>
      <c r="F19219" s="95"/>
      <c r="G19219" s="95"/>
      <c r="H19219" s="95"/>
    </row>
    <row r="19220" spans="5:8" x14ac:dyDescent="0.2">
      <c r="E19220" s="95"/>
      <c r="F19220" s="95"/>
      <c r="G19220" s="95"/>
      <c r="H19220" s="95"/>
    </row>
    <row r="19221" spans="5:8" x14ac:dyDescent="0.2">
      <c r="E19221" s="95"/>
      <c r="F19221" s="95"/>
      <c r="G19221" s="95"/>
      <c r="H19221" s="95"/>
    </row>
    <row r="19222" spans="5:8" x14ac:dyDescent="0.2">
      <c r="E19222" s="95"/>
      <c r="F19222" s="95"/>
      <c r="G19222" s="95"/>
      <c r="H19222" s="95"/>
    </row>
    <row r="19223" spans="5:8" x14ac:dyDescent="0.2">
      <c r="E19223" s="95"/>
      <c r="F19223" s="95"/>
      <c r="G19223" s="95"/>
      <c r="H19223" s="95"/>
    </row>
    <row r="19224" spans="5:8" x14ac:dyDescent="0.2">
      <c r="E19224" s="95"/>
      <c r="F19224" s="95"/>
      <c r="G19224" s="95"/>
      <c r="H19224" s="95"/>
    </row>
    <row r="19225" spans="5:8" x14ac:dyDescent="0.2">
      <c r="E19225" s="95"/>
      <c r="F19225" s="95"/>
      <c r="G19225" s="95"/>
      <c r="H19225" s="95"/>
    </row>
    <row r="19226" spans="5:8" x14ac:dyDescent="0.2">
      <c r="E19226" s="95"/>
      <c r="F19226" s="95"/>
      <c r="G19226" s="95"/>
      <c r="H19226" s="95"/>
    </row>
    <row r="19227" spans="5:8" x14ac:dyDescent="0.2">
      <c r="E19227" s="95"/>
      <c r="F19227" s="95"/>
      <c r="G19227" s="95"/>
      <c r="H19227" s="95"/>
    </row>
    <row r="19228" spans="5:8" x14ac:dyDescent="0.2">
      <c r="E19228" s="95"/>
      <c r="F19228" s="95"/>
      <c r="G19228" s="95"/>
      <c r="H19228" s="95"/>
    </row>
    <row r="19229" spans="5:8" x14ac:dyDescent="0.2">
      <c r="E19229" s="95"/>
      <c r="F19229" s="95"/>
      <c r="G19229" s="95"/>
      <c r="H19229" s="95"/>
    </row>
    <row r="19230" spans="5:8" x14ac:dyDescent="0.2">
      <c r="E19230" s="95"/>
      <c r="F19230" s="95"/>
      <c r="G19230" s="95"/>
      <c r="H19230" s="95"/>
    </row>
    <row r="19231" spans="5:8" x14ac:dyDescent="0.2">
      <c r="E19231" s="95"/>
      <c r="F19231" s="95"/>
      <c r="G19231" s="95"/>
      <c r="H19231" s="95"/>
    </row>
    <row r="19232" spans="5:8" x14ac:dyDescent="0.2">
      <c r="E19232" s="95"/>
      <c r="F19232" s="95"/>
      <c r="G19232" s="95"/>
      <c r="H19232" s="95"/>
    </row>
    <row r="19233" spans="5:8" x14ac:dyDescent="0.2">
      <c r="E19233" s="95"/>
      <c r="F19233" s="95"/>
      <c r="G19233" s="95"/>
      <c r="H19233" s="95"/>
    </row>
    <row r="19234" spans="5:8" x14ac:dyDescent="0.2">
      <c r="E19234" s="95"/>
      <c r="F19234" s="95"/>
      <c r="G19234" s="95"/>
      <c r="H19234" s="95"/>
    </row>
    <row r="19235" spans="5:8" x14ac:dyDescent="0.2">
      <c r="E19235" s="95"/>
      <c r="F19235" s="95"/>
      <c r="G19235" s="95"/>
      <c r="H19235" s="95"/>
    </row>
    <row r="19236" spans="5:8" x14ac:dyDescent="0.2">
      <c r="E19236" s="95"/>
      <c r="F19236" s="95"/>
      <c r="G19236" s="95"/>
      <c r="H19236" s="95"/>
    </row>
    <row r="19237" spans="5:8" x14ac:dyDescent="0.2">
      <c r="E19237" s="95"/>
      <c r="F19237" s="95"/>
      <c r="G19237" s="95"/>
      <c r="H19237" s="95"/>
    </row>
    <row r="19238" spans="5:8" x14ac:dyDescent="0.2">
      <c r="E19238" s="95"/>
      <c r="F19238" s="95"/>
      <c r="G19238" s="95"/>
      <c r="H19238" s="95"/>
    </row>
    <row r="19239" spans="5:8" x14ac:dyDescent="0.2">
      <c r="E19239" s="95"/>
      <c r="F19239" s="95"/>
      <c r="G19239" s="95"/>
      <c r="H19239" s="95"/>
    </row>
    <row r="19240" spans="5:8" x14ac:dyDescent="0.2">
      <c r="E19240" s="95"/>
      <c r="F19240" s="95"/>
      <c r="G19240" s="95"/>
      <c r="H19240" s="95"/>
    </row>
    <row r="19241" spans="5:8" x14ac:dyDescent="0.2">
      <c r="E19241" s="95"/>
      <c r="F19241" s="95"/>
      <c r="G19241" s="95"/>
      <c r="H19241" s="95"/>
    </row>
    <row r="19242" spans="5:8" x14ac:dyDescent="0.2">
      <c r="E19242" s="95"/>
      <c r="F19242" s="95"/>
      <c r="G19242" s="95"/>
      <c r="H19242" s="95"/>
    </row>
    <row r="19243" spans="5:8" x14ac:dyDescent="0.2">
      <c r="E19243" s="95"/>
      <c r="F19243" s="95"/>
      <c r="G19243" s="95"/>
      <c r="H19243" s="95"/>
    </row>
    <row r="19244" spans="5:8" x14ac:dyDescent="0.2">
      <c r="E19244" s="95"/>
      <c r="F19244" s="95"/>
      <c r="G19244" s="95"/>
      <c r="H19244" s="95"/>
    </row>
    <row r="19245" spans="5:8" x14ac:dyDescent="0.2">
      <c r="E19245" s="95"/>
      <c r="F19245" s="95"/>
      <c r="G19245" s="95"/>
      <c r="H19245" s="95"/>
    </row>
    <row r="19246" spans="5:8" x14ac:dyDescent="0.2">
      <c r="E19246" s="95"/>
      <c r="F19246" s="95"/>
      <c r="G19246" s="95"/>
      <c r="H19246" s="95"/>
    </row>
    <row r="19247" spans="5:8" x14ac:dyDescent="0.2">
      <c r="E19247" s="95"/>
      <c r="F19247" s="95"/>
      <c r="G19247" s="95"/>
      <c r="H19247" s="95"/>
    </row>
    <row r="19248" spans="5:8" x14ac:dyDescent="0.2">
      <c r="E19248" s="95"/>
      <c r="F19248" s="95"/>
      <c r="G19248" s="95"/>
      <c r="H19248" s="95"/>
    </row>
    <row r="19249" spans="5:8" x14ac:dyDescent="0.2">
      <c r="E19249" s="95"/>
      <c r="F19249" s="95"/>
      <c r="G19249" s="95"/>
      <c r="H19249" s="95"/>
    </row>
    <row r="19250" spans="5:8" x14ac:dyDescent="0.2">
      <c r="E19250" s="95"/>
      <c r="F19250" s="95"/>
      <c r="G19250" s="95"/>
      <c r="H19250" s="95"/>
    </row>
    <row r="19251" spans="5:8" x14ac:dyDescent="0.2">
      <c r="E19251" s="95"/>
      <c r="F19251" s="95"/>
      <c r="G19251" s="95"/>
      <c r="H19251" s="95"/>
    </row>
    <row r="19252" spans="5:8" x14ac:dyDescent="0.2">
      <c r="E19252" s="95"/>
      <c r="F19252" s="95"/>
      <c r="G19252" s="95"/>
      <c r="H19252" s="95"/>
    </row>
    <row r="19253" spans="5:8" x14ac:dyDescent="0.2">
      <c r="E19253" s="95"/>
      <c r="F19253" s="95"/>
      <c r="G19253" s="95"/>
      <c r="H19253" s="95"/>
    </row>
    <row r="19254" spans="5:8" x14ac:dyDescent="0.2">
      <c r="E19254" s="95"/>
      <c r="F19254" s="95"/>
      <c r="G19254" s="95"/>
      <c r="H19254" s="95"/>
    </row>
    <row r="19255" spans="5:8" x14ac:dyDescent="0.2">
      <c r="E19255" s="95"/>
      <c r="F19255" s="95"/>
      <c r="G19255" s="95"/>
      <c r="H19255" s="95"/>
    </row>
    <row r="19256" spans="5:8" x14ac:dyDescent="0.2">
      <c r="E19256" s="95"/>
      <c r="F19256" s="95"/>
      <c r="G19256" s="95"/>
      <c r="H19256" s="95"/>
    </row>
    <row r="19257" spans="5:8" x14ac:dyDescent="0.2">
      <c r="E19257" s="95"/>
      <c r="F19257" s="95"/>
      <c r="G19257" s="95"/>
      <c r="H19257" s="95"/>
    </row>
    <row r="19258" spans="5:8" x14ac:dyDescent="0.2">
      <c r="E19258" s="95"/>
      <c r="F19258" s="95"/>
      <c r="G19258" s="95"/>
      <c r="H19258" s="95"/>
    </row>
    <row r="19259" spans="5:8" x14ac:dyDescent="0.2">
      <c r="E19259" s="95"/>
      <c r="F19259" s="95"/>
      <c r="G19259" s="95"/>
      <c r="H19259" s="95"/>
    </row>
    <row r="19260" spans="5:8" x14ac:dyDescent="0.2">
      <c r="E19260" s="95"/>
      <c r="F19260" s="95"/>
      <c r="G19260" s="95"/>
      <c r="H19260" s="95"/>
    </row>
    <row r="19261" spans="5:8" x14ac:dyDescent="0.2">
      <c r="E19261" s="95"/>
      <c r="F19261" s="95"/>
      <c r="G19261" s="95"/>
      <c r="H19261" s="95"/>
    </row>
    <row r="19262" spans="5:8" x14ac:dyDescent="0.2">
      <c r="E19262" s="95"/>
      <c r="F19262" s="95"/>
      <c r="G19262" s="95"/>
      <c r="H19262" s="95"/>
    </row>
    <row r="19263" spans="5:8" x14ac:dyDescent="0.2">
      <c r="E19263" s="95"/>
      <c r="F19263" s="95"/>
      <c r="G19263" s="95"/>
      <c r="H19263" s="95"/>
    </row>
    <row r="19264" spans="5:8" x14ac:dyDescent="0.2">
      <c r="E19264" s="95"/>
      <c r="F19264" s="95"/>
      <c r="G19264" s="95"/>
      <c r="H19264" s="95"/>
    </row>
    <row r="19265" spans="5:8" x14ac:dyDescent="0.2">
      <c r="E19265" s="95"/>
      <c r="F19265" s="95"/>
      <c r="G19265" s="95"/>
      <c r="H19265" s="95"/>
    </row>
    <row r="19266" spans="5:8" x14ac:dyDescent="0.2">
      <c r="E19266" s="95"/>
      <c r="F19266" s="95"/>
      <c r="G19266" s="95"/>
      <c r="H19266" s="95"/>
    </row>
    <row r="19267" spans="5:8" x14ac:dyDescent="0.2">
      <c r="E19267" s="95"/>
      <c r="F19267" s="95"/>
      <c r="G19267" s="95"/>
      <c r="H19267" s="95"/>
    </row>
    <row r="19268" spans="5:8" x14ac:dyDescent="0.2">
      <c r="E19268" s="95"/>
      <c r="F19268" s="95"/>
      <c r="G19268" s="95"/>
      <c r="H19268" s="95"/>
    </row>
    <row r="19269" spans="5:8" x14ac:dyDescent="0.2">
      <c r="E19269" s="95"/>
      <c r="F19269" s="95"/>
      <c r="G19269" s="95"/>
      <c r="H19269" s="95"/>
    </row>
    <row r="19270" spans="5:8" x14ac:dyDescent="0.2">
      <c r="E19270" s="95"/>
      <c r="F19270" s="95"/>
      <c r="G19270" s="95"/>
      <c r="H19270" s="95"/>
    </row>
    <row r="19271" spans="5:8" x14ac:dyDescent="0.2">
      <c r="E19271" s="95"/>
      <c r="F19271" s="95"/>
      <c r="G19271" s="95"/>
      <c r="H19271" s="95"/>
    </row>
    <row r="19272" spans="5:8" x14ac:dyDescent="0.2">
      <c r="E19272" s="95"/>
      <c r="F19272" s="95"/>
      <c r="G19272" s="95"/>
      <c r="H19272" s="95"/>
    </row>
    <row r="19273" spans="5:8" x14ac:dyDescent="0.2">
      <c r="E19273" s="95"/>
      <c r="F19273" s="95"/>
      <c r="G19273" s="95"/>
      <c r="H19273" s="95"/>
    </row>
    <row r="19274" spans="5:8" x14ac:dyDescent="0.2">
      <c r="E19274" s="95"/>
      <c r="F19274" s="95"/>
      <c r="G19274" s="95"/>
      <c r="H19274" s="95"/>
    </row>
    <row r="19275" spans="5:8" x14ac:dyDescent="0.2">
      <c r="E19275" s="95"/>
      <c r="F19275" s="95"/>
      <c r="G19275" s="95"/>
      <c r="H19275" s="95"/>
    </row>
    <row r="19276" spans="5:8" x14ac:dyDescent="0.2">
      <c r="E19276" s="95"/>
      <c r="F19276" s="95"/>
      <c r="G19276" s="95"/>
      <c r="H19276" s="95"/>
    </row>
    <row r="19277" spans="5:8" x14ac:dyDescent="0.2">
      <c r="E19277" s="95"/>
      <c r="F19277" s="95"/>
      <c r="G19277" s="95"/>
      <c r="H19277" s="95"/>
    </row>
    <row r="19278" spans="5:8" x14ac:dyDescent="0.2">
      <c r="E19278" s="95"/>
      <c r="F19278" s="95"/>
      <c r="G19278" s="95"/>
      <c r="H19278" s="95"/>
    </row>
    <row r="19279" spans="5:8" x14ac:dyDescent="0.2">
      <c r="E19279" s="95"/>
      <c r="F19279" s="95"/>
      <c r="G19279" s="95"/>
      <c r="H19279" s="95"/>
    </row>
    <row r="19280" spans="5:8" x14ac:dyDescent="0.2">
      <c r="E19280" s="95"/>
      <c r="F19280" s="95"/>
      <c r="G19280" s="95"/>
      <c r="H19280" s="95"/>
    </row>
    <row r="19281" spans="5:8" x14ac:dyDescent="0.2">
      <c r="E19281" s="95"/>
      <c r="F19281" s="95"/>
      <c r="G19281" s="95"/>
      <c r="H19281" s="95"/>
    </row>
    <row r="19282" spans="5:8" x14ac:dyDescent="0.2">
      <c r="E19282" s="95"/>
      <c r="F19282" s="95"/>
      <c r="G19282" s="95"/>
      <c r="H19282" s="95"/>
    </row>
    <row r="19283" spans="5:8" x14ac:dyDescent="0.2">
      <c r="E19283" s="95"/>
      <c r="F19283" s="95"/>
      <c r="G19283" s="95"/>
      <c r="H19283" s="95"/>
    </row>
    <row r="19284" spans="5:8" x14ac:dyDescent="0.2">
      <c r="E19284" s="95"/>
      <c r="F19284" s="95"/>
      <c r="G19284" s="95"/>
      <c r="H19284" s="95"/>
    </row>
    <row r="19285" spans="5:8" x14ac:dyDescent="0.2">
      <c r="E19285" s="95"/>
      <c r="F19285" s="95"/>
      <c r="G19285" s="95"/>
      <c r="H19285" s="95"/>
    </row>
    <row r="19286" spans="5:8" x14ac:dyDescent="0.2">
      <c r="E19286" s="95"/>
      <c r="F19286" s="95"/>
      <c r="G19286" s="95"/>
      <c r="H19286" s="95"/>
    </row>
    <row r="19287" spans="5:8" x14ac:dyDescent="0.2">
      <c r="E19287" s="95"/>
      <c r="F19287" s="95"/>
      <c r="G19287" s="95"/>
      <c r="H19287" s="95"/>
    </row>
    <row r="19288" spans="5:8" x14ac:dyDescent="0.2">
      <c r="E19288" s="95"/>
      <c r="F19288" s="95"/>
      <c r="G19288" s="95"/>
      <c r="H19288" s="95"/>
    </row>
    <row r="19289" spans="5:8" x14ac:dyDescent="0.2">
      <c r="E19289" s="95"/>
      <c r="F19289" s="95"/>
      <c r="G19289" s="95"/>
      <c r="H19289" s="95"/>
    </row>
    <row r="19290" spans="5:8" x14ac:dyDescent="0.2">
      <c r="E19290" s="95"/>
      <c r="F19290" s="95"/>
      <c r="G19290" s="95"/>
      <c r="H19290" s="95"/>
    </row>
    <row r="19291" spans="5:8" x14ac:dyDescent="0.2">
      <c r="E19291" s="95"/>
      <c r="F19291" s="95"/>
      <c r="G19291" s="95"/>
      <c r="H19291" s="95"/>
    </row>
    <row r="19292" spans="5:8" x14ac:dyDescent="0.2">
      <c r="E19292" s="95"/>
      <c r="F19292" s="95"/>
      <c r="G19292" s="95"/>
      <c r="H19292" s="95"/>
    </row>
    <row r="19293" spans="5:8" x14ac:dyDescent="0.2">
      <c r="E19293" s="95"/>
      <c r="F19293" s="95"/>
      <c r="G19293" s="95"/>
      <c r="H19293" s="95"/>
    </row>
    <row r="19294" spans="5:8" x14ac:dyDescent="0.2">
      <c r="E19294" s="95"/>
      <c r="F19294" s="95"/>
      <c r="G19294" s="95"/>
      <c r="H19294" s="95"/>
    </row>
    <row r="19295" spans="5:8" x14ac:dyDescent="0.2">
      <c r="E19295" s="95"/>
      <c r="F19295" s="95"/>
      <c r="G19295" s="95"/>
      <c r="H19295" s="95"/>
    </row>
    <row r="19296" spans="5:8" x14ac:dyDescent="0.2">
      <c r="E19296" s="95"/>
      <c r="F19296" s="95"/>
      <c r="G19296" s="95"/>
      <c r="H19296" s="95"/>
    </row>
    <row r="19297" spans="5:8" x14ac:dyDescent="0.2">
      <c r="E19297" s="95"/>
      <c r="F19297" s="95"/>
      <c r="G19297" s="95"/>
      <c r="H19297" s="95"/>
    </row>
    <row r="19298" spans="5:8" x14ac:dyDescent="0.2">
      <c r="E19298" s="95"/>
      <c r="F19298" s="95"/>
      <c r="G19298" s="95"/>
      <c r="H19298" s="95"/>
    </row>
    <row r="19299" spans="5:8" x14ac:dyDescent="0.2">
      <c r="E19299" s="95"/>
      <c r="F19299" s="95"/>
      <c r="G19299" s="95"/>
      <c r="H19299" s="95"/>
    </row>
    <row r="19300" spans="5:8" x14ac:dyDescent="0.2">
      <c r="E19300" s="95"/>
      <c r="F19300" s="95"/>
      <c r="G19300" s="95"/>
      <c r="H19300" s="95"/>
    </row>
    <row r="19301" spans="5:8" x14ac:dyDescent="0.2">
      <c r="E19301" s="95"/>
      <c r="F19301" s="95"/>
      <c r="G19301" s="95"/>
      <c r="H19301" s="95"/>
    </row>
    <row r="19302" spans="5:8" x14ac:dyDescent="0.2">
      <c r="E19302" s="95"/>
      <c r="F19302" s="95"/>
      <c r="G19302" s="95"/>
      <c r="H19302" s="95"/>
    </row>
    <row r="19303" spans="5:8" x14ac:dyDescent="0.2">
      <c r="E19303" s="95"/>
      <c r="F19303" s="95"/>
      <c r="G19303" s="95"/>
      <c r="H19303" s="95"/>
    </row>
    <row r="19304" spans="5:8" x14ac:dyDescent="0.2">
      <c r="E19304" s="95"/>
      <c r="F19304" s="95"/>
      <c r="G19304" s="95"/>
      <c r="H19304" s="95"/>
    </row>
    <row r="19305" spans="5:8" x14ac:dyDescent="0.2">
      <c r="E19305" s="95"/>
      <c r="F19305" s="95"/>
      <c r="G19305" s="95"/>
      <c r="H19305" s="95"/>
    </row>
    <row r="19306" spans="5:8" x14ac:dyDescent="0.2">
      <c r="E19306" s="95"/>
      <c r="F19306" s="95"/>
      <c r="G19306" s="95"/>
      <c r="H19306" s="95"/>
    </row>
    <row r="19307" spans="5:8" x14ac:dyDescent="0.2">
      <c r="E19307" s="95"/>
      <c r="F19307" s="95"/>
      <c r="G19307" s="95"/>
      <c r="H19307" s="95"/>
    </row>
    <row r="19308" spans="5:8" x14ac:dyDescent="0.2">
      <c r="E19308" s="95"/>
      <c r="F19308" s="95"/>
      <c r="G19308" s="95"/>
      <c r="H19308" s="95"/>
    </row>
    <row r="19309" spans="5:8" x14ac:dyDescent="0.2">
      <c r="E19309" s="95"/>
      <c r="F19309" s="95"/>
      <c r="G19309" s="95"/>
      <c r="H19309" s="95"/>
    </row>
    <row r="19310" spans="5:8" x14ac:dyDescent="0.2">
      <c r="E19310" s="95"/>
      <c r="F19310" s="95"/>
      <c r="G19310" s="95"/>
      <c r="H19310" s="95"/>
    </row>
    <row r="19311" spans="5:8" x14ac:dyDescent="0.2">
      <c r="E19311" s="95"/>
      <c r="F19311" s="95"/>
      <c r="G19311" s="95"/>
      <c r="H19311" s="95"/>
    </row>
    <row r="19312" spans="5:8" x14ac:dyDescent="0.2">
      <c r="E19312" s="95"/>
      <c r="F19312" s="95"/>
      <c r="G19312" s="95"/>
      <c r="H19312" s="95"/>
    </row>
    <row r="19313" spans="5:8" x14ac:dyDescent="0.2">
      <c r="E19313" s="95"/>
      <c r="F19313" s="95"/>
      <c r="G19313" s="95"/>
      <c r="H19313" s="95"/>
    </row>
    <row r="19314" spans="5:8" x14ac:dyDescent="0.2">
      <c r="E19314" s="95"/>
      <c r="F19314" s="95"/>
      <c r="G19314" s="95"/>
      <c r="H19314" s="95"/>
    </row>
    <row r="19315" spans="5:8" x14ac:dyDescent="0.2">
      <c r="E19315" s="95"/>
      <c r="F19315" s="95"/>
      <c r="G19315" s="95"/>
      <c r="H19315" s="95"/>
    </row>
    <row r="19316" spans="5:8" x14ac:dyDescent="0.2">
      <c r="E19316" s="95"/>
      <c r="F19316" s="95"/>
      <c r="G19316" s="95"/>
      <c r="H19316" s="95"/>
    </row>
    <row r="19317" spans="5:8" x14ac:dyDescent="0.2">
      <c r="E19317" s="95"/>
      <c r="F19317" s="95"/>
      <c r="G19317" s="95"/>
      <c r="H19317" s="95"/>
    </row>
    <row r="19318" spans="5:8" x14ac:dyDescent="0.2">
      <c r="E19318" s="95"/>
      <c r="F19318" s="95"/>
      <c r="G19318" s="95"/>
      <c r="H19318" s="95"/>
    </row>
    <row r="19319" spans="5:8" x14ac:dyDescent="0.2">
      <c r="E19319" s="95"/>
      <c r="F19319" s="95"/>
      <c r="G19319" s="95"/>
      <c r="H19319" s="95"/>
    </row>
    <row r="19320" spans="5:8" x14ac:dyDescent="0.2">
      <c r="E19320" s="95"/>
      <c r="F19320" s="95"/>
      <c r="G19320" s="95"/>
      <c r="H19320" s="95"/>
    </row>
    <row r="19321" spans="5:8" x14ac:dyDescent="0.2">
      <c r="E19321" s="95"/>
      <c r="F19321" s="95"/>
      <c r="G19321" s="95"/>
      <c r="H19321" s="95"/>
    </row>
    <row r="19322" spans="5:8" x14ac:dyDescent="0.2">
      <c r="E19322" s="95"/>
      <c r="F19322" s="95"/>
      <c r="G19322" s="95"/>
      <c r="H19322" s="95"/>
    </row>
    <row r="19323" spans="5:8" x14ac:dyDescent="0.2">
      <c r="E19323" s="95"/>
      <c r="F19323" s="95"/>
      <c r="G19323" s="95"/>
      <c r="H19323" s="95"/>
    </row>
    <row r="19324" spans="5:8" x14ac:dyDescent="0.2">
      <c r="E19324" s="95"/>
      <c r="F19324" s="95"/>
      <c r="G19324" s="95"/>
      <c r="H19324" s="95"/>
    </row>
    <row r="19325" spans="5:8" x14ac:dyDescent="0.2">
      <c r="E19325" s="95"/>
      <c r="F19325" s="95"/>
      <c r="G19325" s="95"/>
      <c r="H19325" s="95"/>
    </row>
    <row r="19326" spans="5:8" x14ac:dyDescent="0.2">
      <c r="E19326" s="95"/>
      <c r="F19326" s="95"/>
      <c r="G19326" s="95"/>
      <c r="H19326" s="95"/>
    </row>
    <row r="19327" spans="5:8" x14ac:dyDescent="0.2">
      <c r="E19327" s="95"/>
      <c r="F19327" s="95"/>
      <c r="G19327" s="95"/>
      <c r="H19327" s="95"/>
    </row>
    <row r="19328" spans="5:8" x14ac:dyDescent="0.2">
      <c r="E19328" s="95"/>
      <c r="F19328" s="95"/>
      <c r="G19328" s="95"/>
      <c r="H19328" s="95"/>
    </row>
    <row r="19329" spans="5:8" x14ac:dyDescent="0.2">
      <c r="E19329" s="95"/>
      <c r="F19329" s="95"/>
      <c r="G19329" s="95"/>
      <c r="H19329" s="95"/>
    </row>
    <row r="19330" spans="5:8" x14ac:dyDescent="0.2">
      <c r="E19330" s="95"/>
      <c r="F19330" s="95"/>
      <c r="G19330" s="95"/>
      <c r="H19330" s="95"/>
    </row>
    <row r="19331" spans="5:8" x14ac:dyDescent="0.2">
      <c r="E19331" s="95"/>
      <c r="F19331" s="95"/>
      <c r="G19331" s="95"/>
      <c r="H19331" s="95"/>
    </row>
    <row r="19332" spans="5:8" x14ac:dyDescent="0.2">
      <c r="E19332" s="95"/>
      <c r="F19332" s="95"/>
      <c r="G19332" s="95"/>
      <c r="H19332" s="95"/>
    </row>
    <row r="19333" spans="5:8" x14ac:dyDescent="0.2">
      <c r="E19333" s="95"/>
      <c r="F19333" s="95"/>
      <c r="G19333" s="95"/>
      <c r="H19333" s="95"/>
    </row>
    <row r="19334" spans="5:8" x14ac:dyDescent="0.2">
      <c r="E19334" s="95"/>
      <c r="F19334" s="95"/>
      <c r="G19334" s="95"/>
      <c r="H19334" s="95"/>
    </row>
    <row r="19335" spans="5:8" x14ac:dyDescent="0.2">
      <c r="E19335" s="95"/>
      <c r="F19335" s="95"/>
      <c r="G19335" s="95"/>
      <c r="H19335" s="95"/>
    </row>
    <row r="19336" spans="5:8" x14ac:dyDescent="0.2">
      <c r="E19336" s="95"/>
      <c r="F19336" s="95"/>
      <c r="G19336" s="95"/>
      <c r="H19336" s="95"/>
    </row>
    <row r="19337" spans="5:8" x14ac:dyDescent="0.2">
      <c r="E19337" s="95"/>
      <c r="F19337" s="95"/>
      <c r="G19337" s="95"/>
      <c r="H19337" s="95"/>
    </row>
    <row r="19338" spans="5:8" x14ac:dyDescent="0.2">
      <c r="E19338" s="95"/>
      <c r="F19338" s="95"/>
      <c r="G19338" s="95"/>
      <c r="H19338" s="95"/>
    </row>
    <row r="19339" spans="5:8" x14ac:dyDescent="0.2">
      <c r="E19339" s="95"/>
      <c r="F19339" s="95"/>
      <c r="G19339" s="95"/>
      <c r="H19339" s="95"/>
    </row>
    <row r="19340" spans="5:8" x14ac:dyDescent="0.2">
      <c r="E19340" s="95"/>
      <c r="F19340" s="95"/>
      <c r="G19340" s="95"/>
      <c r="H19340" s="95"/>
    </row>
    <row r="19341" spans="5:8" x14ac:dyDescent="0.2">
      <c r="E19341" s="95"/>
      <c r="F19341" s="95"/>
      <c r="G19341" s="95"/>
      <c r="H19341" s="95"/>
    </row>
    <row r="19342" spans="5:8" x14ac:dyDescent="0.2">
      <c r="E19342" s="95"/>
      <c r="F19342" s="95"/>
      <c r="G19342" s="95"/>
      <c r="H19342" s="95"/>
    </row>
    <row r="19343" spans="5:8" x14ac:dyDescent="0.2">
      <c r="E19343" s="95"/>
      <c r="F19343" s="95"/>
      <c r="G19343" s="95"/>
      <c r="H19343" s="95"/>
    </row>
    <row r="19344" spans="5:8" x14ac:dyDescent="0.2">
      <c r="E19344" s="95"/>
      <c r="F19344" s="95"/>
      <c r="G19344" s="95"/>
      <c r="H19344" s="95"/>
    </row>
    <row r="19345" spans="5:8" x14ac:dyDescent="0.2">
      <c r="E19345" s="95"/>
      <c r="F19345" s="95"/>
      <c r="G19345" s="95"/>
      <c r="H19345" s="95"/>
    </row>
    <row r="19346" spans="5:8" x14ac:dyDescent="0.2">
      <c r="E19346" s="95"/>
      <c r="F19346" s="95"/>
      <c r="G19346" s="95"/>
      <c r="H19346" s="95"/>
    </row>
    <row r="19347" spans="5:8" x14ac:dyDescent="0.2">
      <c r="E19347" s="95"/>
      <c r="F19347" s="95"/>
      <c r="G19347" s="95"/>
      <c r="H19347" s="95"/>
    </row>
    <row r="19348" spans="5:8" x14ac:dyDescent="0.2">
      <c r="E19348" s="95"/>
      <c r="F19348" s="95"/>
      <c r="G19348" s="95"/>
      <c r="H19348" s="95"/>
    </row>
    <row r="19349" spans="5:8" x14ac:dyDescent="0.2">
      <c r="E19349" s="95"/>
      <c r="F19349" s="95"/>
      <c r="G19349" s="95"/>
      <c r="H19349" s="95"/>
    </row>
    <row r="19350" spans="5:8" x14ac:dyDescent="0.2">
      <c r="E19350" s="95"/>
      <c r="F19350" s="95"/>
      <c r="G19350" s="95"/>
      <c r="H19350" s="95"/>
    </row>
    <row r="19351" spans="5:8" x14ac:dyDescent="0.2">
      <c r="E19351" s="95"/>
      <c r="F19351" s="95"/>
      <c r="G19351" s="95"/>
      <c r="H19351" s="95"/>
    </row>
    <row r="19352" spans="5:8" x14ac:dyDescent="0.2">
      <c r="E19352" s="95"/>
      <c r="F19352" s="95"/>
      <c r="G19352" s="95"/>
      <c r="H19352" s="95"/>
    </row>
    <row r="19353" spans="5:8" x14ac:dyDescent="0.2">
      <c r="E19353" s="95"/>
      <c r="F19353" s="95"/>
      <c r="G19353" s="95"/>
      <c r="H19353" s="95"/>
    </row>
    <row r="19354" spans="5:8" x14ac:dyDescent="0.2">
      <c r="E19354" s="95"/>
      <c r="F19354" s="95"/>
      <c r="G19354" s="95"/>
      <c r="H19354" s="95"/>
    </row>
    <row r="19355" spans="5:8" x14ac:dyDescent="0.2">
      <c r="E19355" s="95"/>
      <c r="F19355" s="95"/>
      <c r="G19355" s="95"/>
      <c r="H19355" s="95"/>
    </row>
    <row r="19356" spans="5:8" x14ac:dyDescent="0.2">
      <c r="E19356" s="95"/>
      <c r="F19356" s="95"/>
      <c r="G19356" s="95"/>
      <c r="H19356" s="95"/>
    </row>
    <row r="19357" spans="5:8" x14ac:dyDescent="0.2">
      <c r="E19357" s="95"/>
      <c r="F19357" s="95"/>
      <c r="G19357" s="95"/>
      <c r="H19357" s="95"/>
    </row>
    <row r="19358" spans="5:8" x14ac:dyDescent="0.2">
      <c r="E19358" s="95"/>
      <c r="F19358" s="95"/>
      <c r="G19358" s="95"/>
      <c r="H19358" s="95"/>
    </row>
    <row r="19359" spans="5:8" x14ac:dyDescent="0.2">
      <c r="E19359" s="95"/>
      <c r="F19359" s="95"/>
      <c r="G19359" s="95"/>
      <c r="H19359" s="95"/>
    </row>
    <row r="19360" spans="5:8" x14ac:dyDescent="0.2">
      <c r="E19360" s="95"/>
      <c r="F19360" s="95"/>
      <c r="G19360" s="95"/>
      <c r="H19360" s="95"/>
    </row>
    <row r="19361" spans="5:8" x14ac:dyDescent="0.2">
      <c r="E19361" s="95"/>
      <c r="F19361" s="95"/>
      <c r="G19361" s="95"/>
      <c r="H19361" s="95"/>
    </row>
    <row r="19362" spans="5:8" x14ac:dyDescent="0.2">
      <c r="E19362" s="95"/>
      <c r="F19362" s="95"/>
      <c r="G19362" s="95"/>
      <c r="H19362" s="95"/>
    </row>
    <row r="19363" spans="5:8" x14ac:dyDescent="0.2">
      <c r="E19363" s="95"/>
      <c r="F19363" s="95"/>
      <c r="G19363" s="95"/>
      <c r="H19363" s="95"/>
    </row>
    <row r="19364" spans="5:8" x14ac:dyDescent="0.2">
      <c r="E19364" s="95"/>
      <c r="F19364" s="95"/>
      <c r="G19364" s="95"/>
      <c r="H19364" s="95"/>
    </row>
    <row r="19365" spans="5:8" x14ac:dyDescent="0.2">
      <c r="E19365" s="95"/>
      <c r="F19365" s="95"/>
      <c r="G19365" s="95"/>
      <c r="H19365" s="95"/>
    </row>
    <row r="19366" spans="5:8" x14ac:dyDescent="0.2">
      <c r="E19366" s="95"/>
      <c r="F19366" s="95"/>
      <c r="G19366" s="95"/>
      <c r="H19366" s="95"/>
    </row>
    <row r="19367" spans="5:8" x14ac:dyDescent="0.2">
      <c r="E19367" s="95"/>
      <c r="F19367" s="95"/>
      <c r="G19367" s="95"/>
      <c r="H19367" s="95"/>
    </row>
    <row r="19368" spans="5:8" x14ac:dyDescent="0.2">
      <c r="E19368" s="95"/>
      <c r="F19368" s="95"/>
      <c r="G19368" s="95"/>
      <c r="H19368" s="95"/>
    </row>
    <row r="19369" spans="5:8" x14ac:dyDescent="0.2">
      <c r="E19369" s="95"/>
      <c r="F19369" s="95"/>
      <c r="G19369" s="95"/>
      <c r="H19369" s="95"/>
    </row>
    <row r="19370" spans="5:8" x14ac:dyDescent="0.2">
      <c r="E19370" s="95"/>
      <c r="F19370" s="95"/>
      <c r="G19370" s="95"/>
      <c r="H19370" s="95"/>
    </row>
    <row r="19371" spans="5:8" x14ac:dyDescent="0.2">
      <c r="E19371" s="95"/>
      <c r="F19371" s="95"/>
      <c r="G19371" s="95"/>
      <c r="H19371" s="95"/>
    </row>
    <row r="19372" spans="5:8" x14ac:dyDescent="0.2">
      <c r="E19372" s="95"/>
      <c r="F19372" s="95"/>
      <c r="G19372" s="95"/>
      <c r="H19372" s="95"/>
    </row>
    <row r="19373" spans="5:8" x14ac:dyDescent="0.2">
      <c r="E19373" s="95"/>
      <c r="F19373" s="95"/>
      <c r="G19373" s="95"/>
      <c r="H19373" s="95"/>
    </row>
    <row r="19374" spans="5:8" x14ac:dyDescent="0.2">
      <c r="E19374" s="95"/>
      <c r="F19374" s="95"/>
      <c r="G19374" s="95"/>
      <c r="H19374" s="95"/>
    </row>
    <row r="19375" spans="5:8" x14ac:dyDescent="0.2">
      <c r="E19375" s="95"/>
      <c r="F19375" s="95"/>
      <c r="G19375" s="95"/>
      <c r="H19375" s="95"/>
    </row>
    <row r="19376" spans="5:8" x14ac:dyDescent="0.2">
      <c r="E19376" s="95"/>
      <c r="F19376" s="95"/>
      <c r="G19376" s="95"/>
      <c r="H19376" s="95"/>
    </row>
    <row r="19377" spans="5:8" x14ac:dyDescent="0.2">
      <c r="E19377" s="95"/>
      <c r="F19377" s="95"/>
      <c r="G19377" s="95"/>
      <c r="H19377" s="95"/>
    </row>
    <row r="19378" spans="5:8" x14ac:dyDescent="0.2">
      <c r="E19378" s="95"/>
      <c r="F19378" s="95"/>
      <c r="G19378" s="95"/>
      <c r="H19378" s="95"/>
    </row>
    <row r="19379" spans="5:8" x14ac:dyDescent="0.2">
      <c r="E19379" s="95"/>
      <c r="F19379" s="95"/>
      <c r="G19379" s="95"/>
      <c r="H19379" s="95"/>
    </row>
    <row r="19380" spans="5:8" x14ac:dyDescent="0.2">
      <c r="E19380" s="95"/>
      <c r="F19380" s="95"/>
      <c r="G19380" s="95"/>
      <c r="H19380" s="95"/>
    </row>
    <row r="19381" spans="5:8" x14ac:dyDescent="0.2">
      <c r="E19381" s="95"/>
      <c r="F19381" s="95"/>
      <c r="G19381" s="95"/>
      <c r="H19381" s="95"/>
    </row>
    <row r="19382" spans="5:8" x14ac:dyDescent="0.2">
      <c r="E19382" s="95"/>
      <c r="F19382" s="95"/>
      <c r="G19382" s="95"/>
      <c r="H19382" s="95"/>
    </row>
    <row r="19383" spans="5:8" x14ac:dyDescent="0.2">
      <c r="E19383" s="95"/>
      <c r="F19383" s="95"/>
      <c r="G19383" s="95"/>
      <c r="H19383" s="95"/>
    </row>
    <row r="19384" spans="5:8" x14ac:dyDescent="0.2">
      <c r="E19384" s="95"/>
      <c r="F19384" s="95"/>
      <c r="G19384" s="95"/>
      <c r="H19384" s="95"/>
    </row>
    <row r="19385" spans="5:8" x14ac:dyDescent="0.2">
      <c r="E19385" s="95"/>
      <c r="F19385" s="95"/>
      <c r="G19385" s="95"/>
      <c r="H19385" s="95"/>
    </row>
    <row r="19386" spans="5:8" x14ac:dyDescent="0.2">
      <c r="E19386" s="95"/>
      <c r="F19386" s="95"/>
      <c r="G19386" s="95"/>
      <c r="H19386" s="95"/>
    </row>
    <row r="19387" spans="5:8" x14ac:dyDescent="0.2">
      <c r="E19387" s="95"/>
      <c r="F19387" s="95"/>
      <c r="G19387" s="95"/>
      <c r="H19387" s="95"/>
    </row>
    <row r="19388" spans="5:8" x14ac:dyDescent="0.2">
      <c r="E19388" s="95"/>
      <c r="F19388" s="95"/>
      <c r="G19388" s="95"/>
      <c r="H19388" s="95"/>
    </row>
    <row r="19389" spans="5:8" x14ac:dyDescent="0.2">
      <c r="E19389" s="95"/>
      <c r="F19389" s="95"/>
      <c r="G19389" s="95"/>
      <c r="H19389" s="95"/>
    </row>
    <row r="19390" spans="5:8" x14ac:dyDescent="0.2">
      <c r="E19390" s="95"/>
      <c r="F19390" s="95"/>
      <c r="G19390" s="95"/>
      <c r="H19390" s="95"/>
    </row>
    <row r="19391" spans="5:8" x14ac:dyDescent="0.2">
      <c r="E19391" s="95"/>
      <c r="F19391" s="95"/>
      <c r="G19391" s="95"/>
      <c r="H19391" s="95"/>
    </row>
    <row r="19392" spans="5:8" x14ac:dyDescent="0.2">
      <c r="E19392" s="95"/>
      <c r="F19392" s="95"/>
      <c r="G19392" s="95"/>
      <c r="H19392" s="95"/>
    </row>
    <row r="19393" spans="5:8" x14ac:dyDescent="0.2">
      <c r="E19393" s="95"/>
      <c r="F19393" s="95"/>
      <c r="G19393" s="95"/>
      <c r="H19393" s="95"/>
    </row>
    <row r="19394" spans="5:8" x14ac:dyDescent="0.2">
      <c r="E19394" s="95"/>
      <c r="F19394" s="95"/>
      <c r="G19394" s="95"/>
      <c r="H19394" s="95"/>
    </row>
    <row r="19395" spans="5:8" x14ac:dyDescent="0.2">
      <c r="E19395" s="95"/>
      <c r="F19395" s="95"/>
      <c r="G19395" s="95"/>
      <c r="H19395" s="95"/>
    </row>
    <row r="19396" spans="5:8" x14ac:dyDescent="0.2">
      <c r="E19396" s="95"/>
      <c r="F19396" s="95"/>
      <c r="G19396" s="95"/>
      <c r="H19396" s="95"/>
    </row>
    <row r="19397" spans="5:8" x14ac:dyDescent="0.2">
      <c r="E19397" s="95"/>
      <c r="F19397" s="95"/>
      <c r="G19397" s="95"/>
      <c r="H19397" s="95"/>
    </row>
    <row r="19398" spans="5:8" x14ac:dyDescent="0.2">
      <c r="E19398" s="95"/>
      <c r="F19398" s="95"/>
      <c r="G19398" s="95"/>
      <c r="H19398" s="95"/>
    </row>
    <row r="19399" spans="5:8" x14ac:dyDescent="0.2">
      <c r="E19399" s="95"/>
      <c r="F19399" s="95"/>
      <c r="G19399" s="95"/>
      <c r="H19399" s="95"/>
    </row>
    <row r="19400" spans="5:8" x14ac:dyDescent="0.2">
      <c r="E19400" s="95"/>
      <c r="F19400" s="95"/>
      <c r="G19400" s="95"/>
      <c r="H19400" s="95"/>
    </row>
    <row r="19401" spans="5:8" x14ac:dyDescent="0.2">
      <c r="E19401" s="95"/>
      <c r="F19401" s="95"/>
      <c r="G19401" s="95"/>
      <c r="H19401" s="95"/>
    </row>
    <row r="19402" spans="5:8" x14ac:dyDescent="0.2">
      <c r="E19402" s="95"/>
      <c r="F19402" s="95"/>
      <c r="G19402" s="95"/>
      <c r="H19402" s="95"/>
    </row>
    <row r="19403" spans="5:8" x14ac:dyDescent="0.2">
      <c r="E19403" s="95"/>
      <c r="F19403" s="95"/>
      <c r="G19403" s="95"/>
      <c r="H19403" s="95"/>
    </row>
    <row r="19404" spans="5:8" x14ac:dyDescent="0.2">
      <c r="E19404" s="95"/>
      <c r="F19404" s="95"/>
      <c r="G19404" s="95"/>
      <c r="H19404" s="95"/>
    </row>
    <row r="19405" spans="5:8" x14ac:dyDescent="0.2">
      <c r="E19405" s="95"/>
      <c r="F19405" s="95"/>
      <c r="G19405" s="95"/>
      <c r="H19405" s="95"/>
    </row>
    <row r="19406" spans="5:8" x14ac:dyDescent="0.2">
      <c r="E19406" s="95"/>
      <c r="F19406" s="95"/>
      <c r="G19406" s="95"/>
      <c r="H19406" s="95"/>
    </row>
    <row r="19407" spans="5:8" x14ac:dyDescent="0.2">
      <c r="E19407" s="95"/>
      <c r="F19407" s="95"/>
      <c r="G19407" s="95"/>
      <c r="H19407" s="95"/>
    </row>
    <row r="19408" spans="5:8" x14ac:dyDescent="0.2">
      <c r="E19408" s="95"/>
      <c r="F19408" s="95"/>
      <c r="G19408" s="95"/>
      <c r="H19408" s="95"/>
    </row>
    <row r="19409" spans="5:8" x14ac:dyDescent="0.2">
      <c r="E19409" s="95"/>
      <c r="F19409" s="95"/>
      <c r="G19409" s="95"/>
      <c r="H19409" s="95"/>
    </row>
    <row r="19410" spans="5:8" x14ac:dyDescent="0.2">
      <c r="E19410" s="95"/>
      <c r="F19410" s="95"/>
      <c r="G19410" s="95"/>
      <c r="H19410" s="95"/>
    </row>
    <row r="19411" spans="5:8" x14ac:dyDescent="0.2">
      <c r="E19411" s="95"/>
      <c r="F19411" s="95"/>
      <c r="G19411" s="95"/>
      <c r="H19411" s="95"/>
    </row>
    <row r="19412" spans="5:8" x14ac:dyDescent="0.2">
      <c r="E19412" s="95"/>
      <c r="F19412" s="95"/>
      <c r="G19412" s="95"/>
      <c r="H19412" s="95"/>
    </row>
    <row r="19413" spans="5:8" x14ac:dyDescent="0.2">
      <c r="E19413" s="95"/>
      <c r="F19413" s="95"/>
      <c r="G19413" s="95"/>
      <c r="H19413" s="95"/>
    </row>
    <row r="19414" spans="5:8" x14ac:dyDescent="0.2">
      <c r="E19414" s="95"/>
      <c r="F19414" s="95"/>
      <c r="G19414" s="95"/>
      <c r="H19414" s="95"/>
    </row>
    <row r="19415" spans="5:8" x14ac:dyDescent="0.2">
      <c r="E19415" s="95"/>
      <c r="F19415" s="95"/>
      <c r="G19415" s="95"/>
      <c r="H19415" s="95"/>
    </row>
    <row r="19416" spans="5:8" x14ac:dyDescent="0.2">
      <c r="E19416" s="95"/>
      <c r="F19416" s="95"/>
      <c r="G19416" s="95"/>
      <c r="H19416" s="95"/>
    </row>
    <row r="19417" spans="5:8" x14ac:dyDescent="0.2">
      <c r="E19417" s="95"/>
      <c r="F19417" s="95"/>
      <c r="G19417" s="95"/>
      <c r="H19417" s="95"/>
    </row>
    <row r="19418" spans="5:8" x14ac:dyDescent="0.2">
      <c r="E19418" s="95"/>
      <c r="F19418" s="95"/>
      <c r="G19418" s="95"/>
      <c r="H19418" s="95"/>
    </row>
    <row r="19419" spans="5:8" x14ac:dyDescent="0.2">
      <c r="E19419" s="95"/>
      <c r="F19419" s="95"/>
      <c r="G19419" s="95"/>
      <c r="H19419" s="95"/>
    </row>
    <row r="19420" spans="5:8" x14ac:dyDescent="0.2">
      <c r="E19420" s="95"/>
      <c r="F19420" s="95"/>
      <c r="G19420" s="95"/>
      <c r="H19420" s="95"/>
    </row>
    <row r="19421" spans="5:8" x14ac:dyDescent="0.2">
      <c r="E19421" s="95"/>
      <c r="F19421" s="95"/>
      <c r="G19421" s="95"/>
      <c r="H19421" s="95"/>
    </row>
    <row r="19422" spans="5:8" x14ac:dyDescent="0.2">
      <c r="E19422" s="95"/>
      <c r="F19422" s="95"/>
      <c r="G19422" s="95"/>
      <c r="H19422" s="95"/>
    </row>
    <row r="19423" spans="5:8" x14ac:dyDescent="0.2">
      <c r="E19423" s="95"/>
      <c r="F19423" s="95"/>
      <c r="G19423" s="95"/>
      <c r="H19423" s="95"/>
    </row>
    <row r="19424" spans="5:8" x14ac:dyDescent="0.2">
      <c r="E19424" s="95"/>
      <c r="F19424" s="95"/>
      <c r="G19424" s="95"/>
      <c r="H19424" s="95"/>
    </row>
    <row r="19425" spans="5:8" x14ac:dyDescent="0.2">
      <c r="E19425" s="95"/>
      <c r="F19425" s="95"/>
      <c r="G19425" s="95"/>
      <c r="H19425" s="95"/>
    </row>
    <row r="19426" spans="5:8" x14ac:dyDescent="0.2">
      <c r="E19426" s="95"/>
      <c r="F19426" s="95"/>
      <c r="G19426" s="95"/>
      <c r="H19426" s="95"/>
    </row>
    <row r="19427" spans="5:8" x14ac:dyDescent="0.2">
      <c r="E19427" s="95"/>
      <c r="F19427" s="95"/>
      <c r="G19427" s="95"/>
      <c r="H19427" s="95"/>
    </row>
    <row r="19428" spans="5:8" x14ac:dyDescent="0.2">
      <c r="E19428" s="95"/>
      <c r="F19428" s="95"/>
      <c r="G19428" s="95"/>
      <c r="H19428" s="95"/>
    </row>
    <row r="19429" spans="5:8" x14ac:dyDescent="0.2">
      <c r="E19429" s="95"/>
      <c r="F19429" s="95"/>
      <c r="G19429" s="95"/>
      <c r="H19429" s="95"/>
    </row>
    <row r="19430" spans="5:8" x14ac:dyDescent="0.2">
      <c r="E19430" s="95"/>
      <c r="F19430" s="95"/>
      <c r="G19430" s="95"/>
      <c r="H19430" s="95"/>
    </row>
    <row r="19431" spans="5:8" x14ac:dyDescent="0.2">
      <c r="E19431" s="95"/>
      <c r="F19431" s="95"/>
      <c r="G19431" s="95"/>
      <c r="H19431" s="95"/>
    </row>
    <row r="19432" spans="5:8" x14ac:dyDescent="0.2">
      <c r="E19432" s="95"/>
      <c r="F19432" s="95"/>
      <c r="G19432" s="95"/>
      <c r="H19432" s="95"/>
    </row>
    <row r="19433" spans="5:8" x14ac:dyDescent="0.2">
      <c r="E19433" s="95"/>
      <c r="F19433" s="95"/>
      <c r="G19433" s="95"/>
      <c r="H19433" s="95"/>
    </row>
    <row r="19434" spans="5:8" x14ac:dyDescent="0.2">
      <c r="E19434" s="95"/>
      <c r="F19434" s="95"/>
      <c r="G19434" s="95"/>
      <c r="H19434" s="95"/>
    </row>
    <row r="19435" spans="5:8" x14ac:dyDescent="0.2">
      <c r="E19435" s="95"/>
      <c r="F19435" s="95"/>
      <c r="G19435" s="95"/>
      <c r="H19435" s="95"/>
    </row>
    <row r="19436" spans="5:8" x14ac:dyDescent="0.2">
      <c r="E19436" s="95"/>
      <c r="F19436" s="95"/>
      <c r="G19436" s="95"/>
      <c r="H19436" s="95"/>
    </row>
    <row r="19437" spans="5:8" x14ac:dyDescent="0.2">
      <c r="E19437" s="95"/>
      <c r="F19437" s="95"/>
      <c r="G19437" s="95"/>
      <c r="H19437" s="95"/>
    </row>
    <row r="19438" spans="5:8" x14ac:dyDescent="0.2">
      <c r="E19438" s="95"/>
      <c r="F19438" s="95"/>
      <c r="G19438" s="95"/>
      <c r="H19438" s="95"/>
    </row>
    <row r="19439" spans="5:8" x14ac:dyDescent="0.2">
      <c r="E19439" s="95"/>
      <c r="F19439" s="95"/>
      <c r="G19439" s="95"/>
      <c r="H19439" s="95"/>
    </row>
    <row r="19440" spans="5:8" x14ac:dyDescent="0.2">
      <c r="E19440" s="95"/>
      <c r="F19440" s="95"/>
      <c r="G19440" s="95"/>
      <c r="H19440" s="95"/>
    </row>
    <row r="19441" spans="5:8" x14ac:dyDescent="0.2">
      <c r="E19441" s="95"/>
      <c r="F19441" s="95"/>
      <c r="G19441" s="95"/>
      <c r="H19441" s="95"/>
    </row>
    <row r="19442" spans="5:8" x14ac:dyDescent="0.2">
      <c r="E19442" s="95"/>
      <c r="F19442" s="95"/>
      <c r="G19442" s="95"/>
      <c r="H19442" s="95"/>
    </row>
    <row r="19443" spans="5:8" x14ac:dyDescent="0.2">
      <c r="E19443" s="95"/>
      <c r="F19443" s="95"/>
      <c r="G19443" s="95"/>
      <c r="H19443" s="95"/>
    </row>
    <row r="19444" spans="5:8" x14ac:dyDescent="0.2">
      <c r="E19444" s="95"/>
      <c r="F19444" s="95"/>
      <c r="G19444" s="95"/>
      <c r="H19444" s="95"/>
    </row>
    <row r="19445" spans="5:8" x14ac:dyDescent="0.2">
      <c r="E19445" s="95"/>
      <c r="F19445" s="95"/>
      <c r="G19445" s="95"/>
      <c r="H19445" s="95"/>
    </row>
    <row r="19446" spans="5:8" x14ac:dyDescent="0.2">
      <c r="E19446" s="95"/>
      <c r="F19446" s="95"/>
      <c r="G19446" s="95"/>
      <c r="H19446" s="95"/>
    </row>
    <row r="19447" spans="5:8" x14ac:dyDescent="0.2">
      <c r="E19447" s="95"/>
      <c r="F19447" s="95"/>
      <c r="G19447" s="95"/>
      <c r="H19447" s="95"/>
    </row>
    <row r="19448" spans="5:8" x14ac:dyDescent="0.2">
      <c r="E19448" s="95"/>
      <c r="F19448" s="95"/>
      <c r="G19448" s="95"/>
      <c r="H19448" s="95"/>
    </row>
    <row r="19449" spans="5:8" x14ac:dyDescent="0.2">
      <c r="E19449" s="95"/>
      <c r="F19449" s="95"/>
      <c r="G19449" s="95"/>
      <c r="H19449" s="95"/>
    </row>
    <row r="19450" spans="5:8" x14ac:dyDescent="0.2">
      <c r="E19450" s="95"/>
      <c r="F19450" s="95"/>
      <c r="G19450" s="95"/>
      <c r="H19450" s="95"/>
    </row>
    <row r="19451" spans="5:8" x14ac:dyDescent="0.2">
      <c r="E19451" s="95"/>
      <c r="F19451" s="95"/>
      <c r="G19451" s="95"/>
      <c r="H19451" s="95"/>
    </row>
    <row r="19452" spans="5:8" x14ac:dyDescent="0.2">
      <c r="E19452" s="95"/>
      <c r="F19452" s="95"/>
      <c r="G19452" s="95"/>
      <c r="H19452" s="95"/>
    </row>
    <row r="19453" spans="5:8" x14ac:dyDescent="0.2">
      <c r="E19453" s="95"/>
      <c r="F19453" s="95"/>
      <c r="G19453" s="95"/>
      <c r="H19453" s="95"/>
    </row>
    <row r="19454" spans="5:8" x14ac:dyDescent="0.2">
      <c r="E19454" s="95"/>
      <c r="F19454" s="95"/>
      <c r="G19454" s="95"/>
      <c r="H19454" s="95"/>
    </row>
    <row r="19455" spans="5:8" x14ac:dyDescent="0.2">
      <c r="E19455" s="95"/>
      <c r="F19455" s="95"/>
      <c r="G19455" s="95"/>
      <c r="H19455" s="95"/>
    </row>
    <row r="19456" spans="5:8" x14ac:dyDescent="0.2">
      <c r="E19456" s="95"/>
      <c r="F19456" s="95"/>
      <c r="G19456" s="95"/>
      <c r="H19456" s="95"/>
    </row>
    <row r="19457" spans="5:8" x14ac:dyDescent="0.2">
      <c r="E19457" s="95"/>
      <c r="F19457" s="95"/>
      <c r="G19457" s="95"/>
      <c r="H19457" s="95"/>
    </row>
    <row r="19458" spans="5:8" x14ac:dyDescent="0.2">
      <c r="E19458" s="95"/>
      <c r="F19458" s="95"/>
      <c r="G19458" s="95"/>
      <c r="H19458" s="95"/>
    </row>
    <row r="19459" spans="5:8" x14ac:dyDescent="0.2">
      <c r="E19459" s="95"/>
      <c r="F19459" s="95"/>
      <c r="G19459" s="95"/>
      <c r="H19459" s="95"/>
    </row>
    <row r="19460" spans="5:8" x14ac:dyDescent="0.2">
      <c r="E19460" s="95"/>
      <c r="F19460" s="95"/>
      <c r="G19460" s="95"/>
      <c r="H19460" s="95"/>
    </row>
    <row r="19461" spans="5:8" x14ac:dyDescent="0.2">
      <c r="E19461" s="95"/>
      <c r="F19461" s="95"/>
      <c r="G19461" s="95"/>
      <c r="H19461" s="95"/>
    </row>
    <row r="19462" spans="5:8" x14ac:dyDescent="0.2">
      <c r="E19462" s="95"/>
      <c r="F19462" s="95"/>
      <c r="G19462" s="95"/>
      <c r="H19462" s="95"/>
    </row>
    <row r="19463" spans="5:8" x14ac:dyDescent="0.2">
      <c r="E19463" s="95"/>
      <c r="F19463" s="95"/>
      <c r="G19463" s="95"/>
      <c r="H19463" s="95"/>
    </row>
    <row r="19464" spans="5:8" x14ac:dyDescent="0.2">
      <c r="E19464" s="95"/>
      <c r="F19464" s="95"/>
      <c r="G19464" s="95"/>
      <c r="H19464" s="95"/>
    </row>
    <row r="19465" spans="5:8" x14ac:dyDescent="0.2">
      <c r="E19465" s="95"/>
      <c r="F19465" s="95"/>
      <c r="G19465" s="95"/>
      <c r="H19465" s="95"/>
    </row>
    <row r="19466" spans="5:8" x14ac:dyDescent="0.2">
      <c r="E19466" s="95"/>
      <c r="F19466" s="95"/>
      <c r="G19466" s="95"/>
      <c r="H19466" s="95"/>
    </row>
    <row r="19467" spans="5:8" x14ac:dyDescent="0.2">
      <c r="E19467" s="95"/>
      <c r="F19467" s="95"/>
      <c r="G19467" s="95"/>
      <c r="H19467" s="95"/>
    </row>
    <row r="19468" spans="5:8" x14ac:dyDescent="0.2">
      <c r="E19468" s="95"/>
      <c r="F19468" s="95"/>
      <c r="G19468" s="95"/>
      <c r="H19468" s="95"/>
    </row>
    <row r="19469" spans="5:8" x14ac:dyDescent="0.2">
      <c r="E19469" s="95"/>
      <c r="F19469" s="95"/>
      <c r="G19469" s="95"/>
      <c r="H19469" s="95"/>
    </row>
    <row r="19470" spans="5:8" x14ac:dyDescent="0.2">
      <c r="E19470" s="95"/>
      <c r="F19470" s="95"/>
      <c r="G19470" s="95"/>
      <c r="H19470" s="95"/>
    </row>
    <row r="19471" spans="5:8" x14ac:dyDescent="0.2">
      <c r="E19471" s="95"/>
      <c r="F19471" s="95"/>
      <c r="G19471" s="95"/>
      <c r="H19471" s="95"/>
    </row>
    <row r="19472" spans="5:8" x14ac:dyDescent="0.2">
      <c r="E19472" s="95"/>
      <c r="F19472" s="95"/>
      <c r="G19472" s="95"/>
      <c r="H19472" s="95"/>
    </row>
    <row r="19473" spans="5:8" x14ac:dyDescent="0.2">
      <c r="E19473" s="95"/>
      <c r="F19473" s="95"/>
      <c r="G19473" s="95"/>
      <c r="H19473" s="95"/>
    </row>
    <row r="19474" spans="5:8" x14ac:dyDescent="0.2">
      <c r="E19474" s="95"/>
      <c r="F19474" s="95"/>
      <c r="G19474" s="95"/>
      <c r="H19474" s="95"/>
    </row>
    <row r="19475" spans="5:8" x14ac:dyDescent="0.2">
      <c r="E19475" s="95"/>
      <c r="F19475" s="95"/>
      <c r="G19475" s="95"/>
      <c r="H19475" s="95"/>
    </row>
    <row r="19476" spans="5:8" x14ac:dyDescent="0.2">
      <c r="E19476" s="95"/>
      <c r="F19476" s="95"/>
      <c r="G19476" s="95"/>
      <c r="H19476" s="95"/>
    </row>
    <row r="19477" spans="5:8" x14ac:dyDescent="0.2">
      <c r="E19477" s="95"/>
      <c r="F19477" s="95"/>
      <c r="G19477" s="95"/>
      <c r="H19477" s="95"/>
    </row>
    <row r="19478" spans="5:8" x14ac:dyDescent="0.2">
      <c r="E19478" s="95"/>
      <c r="F19478" s="95"/>
      <c r="G19478" s="95"/>
      <c r="H19478" s="95"/>
    </row>
    <row r="19479" spans="5:8" x14ac:dyDescent="0.2">
      <c r="E19479" s="95"/>
      <c r="F19479" s="95"/>
      <c r="G19479" s="95"/>
      <c r="H19479" s="95"/>
    </row>
    <row r="19480" spans="5:8" x14ac:dyDescent="0.2">
      <c r="E19480" s="95"/>
      <c r="F19480" s="95"/>
      <c r="G19480" s="95"/>
      <c r="H19480" s="95"/>
    </row>
    <row r="19481" spans="5:8" x14ac:dyDescent="0.2">
      <c r="E19481" s="95"/>
      <c r="F19481" s="95"/>
      <c r="G19481" s="95"/>
      <c r="H19481" s="95"/>
    </row>
    <row r="19482" spans="5:8" x14ac:dyDescent="0.2">
      <c r="E19482" s="95"/>
      <c r="F19482" s="95"/>
      <c r="G19482" s="95"/>
      <c r="H19482" s="95"/>
    </row>
    <row r="19483" spans="5:8" x14ac:dyDescent="0.2">
      <c r="E19483" s="95"/>
      <c r="F19483" s="95"/>
      <c r="G19483" s="95"/>
      <c r="H19483" s="95"/>
    </row>
    <row r="19484" spans="5:8" x14ac:dyDescent="0.2">
      <c r="E19484" s="95"/>
      <c r="F19484" s="95"/>
      <c r="G19484" s="95"/>
      <c r="H19484" s="95"/>
    </row>
    <row r="19485" spans="5:8" x14ac:dyDescent="0.2">
      <c r="E19485" s="95"/>
      <c r="F19485" s="95"/>
      <c r="G19485" s="95"/>
      <c r="H19485" s="95"/>
    </row>
    <row r="19486" spans="5:8" x14ac:dyDescent="0.2">
      <c r="E19486" s="95"/>
      <c r="F19486" s="95"/>
      <c r="G19486" s="95"/>
      <c r="H19486" s="95"/>
    </row>
    <row r="19487" spans="5:8" x14ac:dyDescent="0.2">
      <c r="E19487" s="95"/>
      <c r="F19487" s="95"/>
      <c r="G19487" s="95"/>
      <c r="H19487" s="95"/>
    </row>
    <row r="19488" spans="5:8" x14ac:dyDescent="0.2">
      <c r="E19488" s="95"/>
      <c r="F19488" s="95"/>
      <c r="G19488" s="95"/>
      <c r="H19488" s="95"/>
    </row>
    <row r="19489" spans="5:8" x14ac:dyDescent="0.2">
      <c r="E19489" s="95"/>
      <c r="F19489" s="95"/>
      <c r="G19489" s="95"/>
      <c r="H19489" s="95"/>
    </row>
    <row r="19490" spans="5:8" x14ac:dyDescent="0.2">
      <c r="E19490" s="95"/>
      <c r="F19490" s="95"/>
      <c r="G19490" s="95"/>
      <c r="H19490" s="95"/>
    </row>
    <row r="19491" spans="5:8" x14ac:dyDescent="0.2">
      <c r="E19491" s="95"/>
      <c r="F19491" s="95"/>
      <c r="G19491" s="95"/>
      <c r="H19491" s="95"/>
    </row>
    <row r="19492" spans="5:8" x14ac:dyDescent="0.2">
      <c r="E19492" s="95"/>
      <c r="F19492" s="95"/>
      <c r="G19492" s="95"/>
      <c r="H19492" s="95"/>
    </row>
    <row r="19493" spans="5:8" x14ac:dyDescent="0.2">
      <c r="E19493" s="95"/>
      <c r="F19493" s="95"/>
      <c r="G19493" s="95"/>
      <c r="H19493" s="95"/>
    </row>
    <row r="19494" spans="5:8" x14ac:dyDescent="0.2">
      <c r="E19494" s="95"/>
      <c r="F19494" s="95"/>
      <c r="G19494" s="95"/>
      <c r="H19494" s="95"/>
    </row>
    <row r="19495" spans="5:8" x14ac:dyDescent="0.2">
      <c r="E19495" s="95"/>
      <c r="F19495" s="95"/>
      <c r="G19495" s="95"/>
      <c r="H19495" s="95"/>
    </row>
    <row r="19496" spans="5:8" x14ac:dyDescent="0.2">
      <c r="E19496" s="95"/>
      <c r="F19496" s="95"/>
      <c r="G19496" s="95"/>
      <c r="H19496" s="95"/>
    </row>
    <row r="19497" spans="5:8" x14ac:dyDescent="0.2">
      <c r="E19497" s="95"/>
      <c r="F19497" s="95"/>
      <c r="G19497" s="95"/>
      <c r="H19497" s="95"/>
    </row>
    <row r="19498" spans="5:8" x14ac:dyDescent="0.2">
      <c r="E19498" s="95"/>
      <c r="F19498" s="95"/>
      <c r="G19498" s="95"/>
      <c r="H19498" s="95"/>
    </row>
    <row r="19499" spans="5:8" x14ac:dyDescent="0.2">
      <c r="E19499" s="95"/>
      <c r="F19499" s="95"/>
      <c r="G19499" s="95"/>
      <c r="H19499" s="95"/>
    </row>
    <row r="19500" spans="5:8" x14ac:dyDescent="0.2">
      <c r="E19500" s="95"/>
      <c r="F19500" s="95"/>
      <c r="G19500" s="95"/>
      <c r="H19500" s="95"/>
    </row>
    <row r="19501" spans="5:8" x14ac:dyDescent="0.2">
      <c r="E19501" s="95"/>
      <c r="F19501" s="95"/>
      <c r="G19501" s="95"/>
      <c r="H19501" s="95"/>
    </row>
    <row r="19502" spans="5:8" x14ac:dyDescent="0.2">
      <c r="E19502" s="95"/>
      <c r="F19502" s="95"/>
      <c r="G19502" s="95"/>
      <c r="H19502" s="95"/>
    </row>
    <row r="19503" spans="5:8" x14ac:dyDescent="0.2">
      <c r="E19503" s="95"/>
      <c r="F19503" s="95"/>
      <c r="G19503" s="95"/>
      <c r="H19503" s="95"/>
    </row>
    <row r="19504" spans="5:8" x14ac:dyDescent="0.2">
      <c r="E19504" s="95"/>
      <c r="F19504" s="95"/>
      <c r="G19504" s="95"/>
      <c r="H19504" s="95"/>
    </row>
    <row r="19505" spans="5:8" x14ac:dyDescent="0.2">
      <c r="E19505" s="95"/>
      <c r="F19505" s="95"/>
      <c r="G19505" s="95"/>
      <c r="H19505" s="95"/>
    </row>
    <row r="19506" spans="5:8" x14ac:dyDescent="0.2">
      <c r="E19506" s="95"/>
      <c r="F19506" s="95"/>
      <c r="G19506" s="95"/>
      <c r="H19506" s="95"/>
    </row>
    <row r="19507" spans="5:8" x14ac:dyDescent="0.2">
      <c r="E19507" s="95"/>
      <c r="F19507" s="95"/>
      <c r="G19507" s="95"/>
      <c r="H19507" s="95"/>
    </row>
    <row r="19508" spans="5:8" x14ac:dyDescent="0.2">
      <c r="E19508" s="95"/>
      <c r="F19508" s="95"/>
      <c r="G19508" s="95"/>
      <c r="H19508" s="95"/>
    </row>
    <row r="19509" spans="5:8" x14ac:dyDescent="0.2">
      <c r="E19509" s="95"/>
      <c r="F19509" s="95"/>
      <c r="G19509" s="95"/>
      <c r="H19509" s="95"/>
    </row>
    <row r="19510" spans="5:8" x14ac:dyDescent="0.2">
      <c r="E19510" s="95"/>
      <c r="F19510" s="95"/>
      <c r="G19510" s="95"/>
      <c r="H19510" s="95"/>
    </row>
    <row r="19511" spans="5:8" x14ac:dyDescent="0.2">
      <c r="E19511" s="95"/>
      <c r="F19511" s="95"/>
      <c r="G19511" s="95"/>
      <c r="H19511" s="95"/>
    </row>
    <row r="19512" spans="5:8" x14ac:dyDescent="0.2">
      <c r="E19512" s="95"/>
      <c r="F19512" s="95"/>
      <c r="G19512" s="95"/>
      <c r="H19512" s="95"/>
    </row>
    <row r="19513" spans="5:8" x14ac:dyDescent="0.2">
      <c r="E19513" s="95"/>
      <c r="F19513" s="95"/>
      <c r="G19513" s="95"/>
      <c r="H19513" s="95"/>
    </row>
    <row r="19514" spans="5:8" x14ac:dyDescent="0.2">
      <c r="E19514" s="95"/>
      <c r="F19514" s="95"/>
      <c r="G19514" s="95"/>
      <c r="H19514" s="95"/>
    </row>
    <row r="19515" spans="5:8" x14ac:dyDescent="0.2">
      <c r="E19515" s="95"/>
      <c r="F19515" s="95"/>
      <c r="G19515" s="95"/>
      <c r="H19515" s="95"/>
    </row>
    <row r="19516" spans="5:8" x14ac:dyDescent="0.2">
      <c r="E19516" s="95"/>
      <c r="F19516" s="95"/>
      <c r="G19516" s="95"/>
      <c r="H19516" s="95"/>
    </row>
    <row r="19517" spans="5:8" x14ac:dyDescent="0.2">
      <c r="E19517" s="95"/>
      <c r="F19517" s="95"/>
      <c r="G19517" s="95"/>
      <c r="H19517" s="95"/>
    </row>
    <row r="19518" spans="5:8" x14ac:dyDescent="0.2">
      <c r="E19518" s="95"/>
      <c r="F19518" s="95"/>
      <c r="G19518" s="95"/>
      <c r="H19518" s="95"/>
    </row>
    <row r="19519" spans="5:8" x14ac:dyDescent="0.2">
      <c r="E19519" s="95"/>
      <c r="F19519" s="95"/>
      <c r="G19519" s="95"/>
      <c r="H19519" s="95"/>
    </row>
    <row r="19520" spans="5:8" x14ac:dyDescent="0.2">
      <c r="E19520" s="95"/>
      <c r="F19520" s="95"/>
      <c r="G19520" s="95"/>
      <c r="H19520" s="95"/>
    </row>
    <row r="19521" spans="5:8" x14ac:dyDescent="0.2">
      <c r="E19521" s="95"/>
      <c r="F19521" s="95"/>
      <c r="G19521" s="95"/>
      <c r="H19521" s="95"/>
    </row>
    <row r="19522" spans="5:8" x14ac:dyDescent="0.2">
      <c r="E19522" s="95"/>
      <c r="F19522" s="95"/>
      <c r="G19522" s="95"/>
      <c r="H19522" s="95"/>
    </row>
    <row r="19523" spans="5:8" x14ac:dyDescent="0.2">
      <c r="E19523" s="95"/>
      <c r="F19523" s="95"/>
      <c r="G19523" s="95"/>
      <c r="H19523" s="95"/>
    </row>
    <row r="19524" spans="5:8" x14ac:dyDescent="0.2">
      <c r="E19524" s="95"/>
      <c r="F19524" s="95"/>
      <c r="G19524" s="95"/>
      <c r="H19524" s="95"/>
    </row>
    <row r="19525" spans="5:8" x14ac:dyDescent="0.2">
      <c r="E19525" s="95"/>
      <c r="F19525" s="95"/>
      <c r="G19525" s="95"/>
      <c r="H19525" s="95"/>
    </row>
    <row r="19526" spans="5:8" x14ac:dyDescent="0.2">
      <c r="E19526" s="95"/>
      <c r="F19526" s="95"/>
      <c r="G19526" s="95"/>
      <c r="H19526" s="95"/>
    </row>
    <row r="19527" spans="5:8" x14ac:dyDescent="0.2">
      <c r="E19527" s="95"/>
      <c r="F19527" s="95"/>
      <c r="G19527" s="95"/>
      <c r="H19527" s="95"/>
    </row>
    <row r="19528" spans="5:8" x14ac:dyDescent="0.2">
      <c r="E19528" s="95"/>
      <c r="F19528" s="95"/>
      <c r="G19528" s="95"/>
      <c r="H19528" s="95"/>
    </row>
    <row r="19529" spans="5:8" x14ac:dyDescent="0.2">
      <c r="E19529" s="95"/>
      <c r="F19529" s="95"/>
      <c r="G19529" s="95"/>
      <c r="H19529" s="95"/>
    </row>
    <row r="19530" spans="5:8" x14ac:dyDescent="0.2">
      <c r="E19530" s="95"/>
      <c r="F19530" s="95"/>
      <c r="G19530" s="95"/>
      <c r="H19530" s="95"/>
    </row>
    <row r="19531" spans="5:8" x14ac:dyDescent="0.2">
      <c r="E19531" s="95"/>
      <c r="F19531" s="95"/>
      <c r="G19531" s="95"/>
      <c r="H19531" s="95"/>
    </row>
    <row r="19532" spans="5:8" x14ac:dyDescent="0.2">
      <c r="E19532" s="95"/>
      <c r="F19532" s="95"/>
      <c r="G19532" s="95"/>
      <c r="H19532" s="95"/>
    </row>
    <row r="19533" spans="5:8" x14ac:dyDescent="0.2">
      <c r="E19533" s="95"/>
      <c r="F19533" s="95"/>
      <c r="G19533" s="95"/>
      <c r="H19533" s="95"/>
    </row>
    <row r="19534" spans="5:8" x14ac:dyDescent="0.2">
      <c r="E19534" s="95"/>
      <c r="F19534" s="95"/>
      <c r="G19534" s="95"/>
      <c r="H19534" s="95"/>
    </row>
    <row r="19535" spans="5:8" x14ac:dyDescent="0.2">
      <c r="E19535" s="95"/>
      <c r="F19535" s="95"/>
      <c r="G19535" s="95"/>
      <c r="H19535" s="95"/>
    </row>
    <row r="19536" spans="5:8" x14ac:dyDescent="0.2">
      <c r="E19536" s="95"/>
      <c r="F19536" s="95"/>
      <c r="G19536" s="95"/>
      <c r="H19536" s="95"/>
    </row>
    <row r="19537" spans="5:8" x14ac:dyDescent="0.2">
      <c r="E19537" s="95"/>
      <c r="F19537" s="95"/>
      <c r="G19537" s="95"/>
      <c r="H19537" s="95"/>
    </row>
    <row r="19538" spans="5:8" x14ac:dyDescent="0.2">
      <c r="E19538" s="95"/>
      <c r="F19538" s="95"/>
      <c r="G19538" s="95"/>
      <c r="H19538" s="95"/>
    </row>
    <row r="19539" spans="5:8" x14ac:dyDescent="0.2">
      <c r="E19539" s="95"/>
      <c r="F19539" s="95"/>
      <c r="G19539" s="95"/>
      <c r="H19539" s="95"/>
    </row>
    <row r="19540" spans="5:8" x14ac:dyDescent="0.2">
      <c r="E19540" s="95"/>
      <c r="F19540" s="95"/>
      <c r="G19540" s="95"/>
      <c r="H19540" s="95"/>
    </row>
    <row r="19541" spans="5:8" x14ac:dyDescent="0.2">
      <c r="E19541" s="95"/>
      <c r="F19541" s="95"/>
      <c r="G19541" s="95"/>
      <c r="H19541" s="95"/>
    </row>
    <row r="19542" spans="5:8" x14ac:dyDescent="0.2">
      <c r="E19542" s="95"/>
      <c r="F19542" s="95"/>
      <c r="G19542" s="95"/>
      <c r="H19542" s="95"/>
    </row>
    <row r="19543" spans="5:8" x14ac:dyDescent="0.2">
      <c r="E19543" s="95"/>
      <c r="F19543" s="95"/>
      <c r="G19543" s="95"/>
      <c r="H19543" s="95"/>
    </row>
    <row r="19544" spans="5:8" x14ac:dyDescent="0.2">
      <c r="E19544" s="95"/>
      <c r="F19544" s="95"/>
      <c r="G19544" s="95"/>
      <c r="H19544" s="95"/>
    </row>
    <row r="19545" spans="5:8" x14ac:dyDescent="0.2">
      <c r="E19545" s="95"/>
      <c r="F19545" s="95"/>
      <c r="G19545" s="95"/>
      <c r="H19545" s="95"/>
    </row>
    <row r="19546" spans="5:8" x14ac:dyDescent="0.2">
      <c r="E19546" s="95"/>
      <c r="F19546" s="95"/>
      <c r="G19546" s="95"/>
      <c r="H19546" s="95"/>
    </row>
    <row r="19547" spans="5:8" x14ac:dyDescent="0.2">
      <c r="E19547" s="95"/>
      <c r="F19547" s="95"/>
      <c r="G19547" s="95"/>
      <c r="H19547" s="95"/>
    </row>
    <row r="19548" spans="5:8" x14ac:dyDescent="0.2">
      <c r="E19548" s="95"/>
      <c r="F19548" s="95"/>
      <c r="G19548" s="95"/>
      <c r="H19548" s="95"/>
    </row>
    <row r="19549" spans="5:8" x14ac:dyDescent="0.2">
      <c r="E19549" s="95"/>
      <c r="F19549" s="95"/>
      <c r="G19549" s="95"/>
      <c r="H19549" s="95"/>
    </row>
    <row r="19550" spans="5:8" x14ac:dyDescent="0.2">
      <c r="E19550" s="95"/>
      <c r="F19550" s="95"/>
      <c r="G19550" s="95"/>
      <c r="H19550" s="95"/>
    </row>
    <row r="19551" spans="5:8" x14ac:dyDescent="0.2">
      <c r="E19551" s="95"/>
      <c r="F19551" s="95"/>
      <c r="G19551" s="95"/>
      <c r="H19551" s="95"/>
    </row>
    <row r="19552" spans="5:8" x14ac:dyDescent="0.2">
      <c r="E19552" s="95"/>
      <c r="F19552" s="95"/>
      <c r="G19552" s="95"/>
      <c r="H19552" s="95"/>
    </row>
    <row r="19553" spans="5:8" x14ac:dyDescent="0.2">
      <c r="E19553" s="95"/>
      <c r="F19553" s="95"/>
      <c r="G19553" s="95"/>
      <c r="H19553" s="95"/>
    </row>
    <row r="19554" spans="5:8" x14ac:dyDescent="0.2">
      <c r="E19554" s="95"/>
      <c r="F19554" s="95"/>
      <c r="G19554" s="95"/>
      <c r="H19554" s="95"/>
    </row>
    <row r="19555" spans="5:8" x14ac:dyDescent="0.2">
      <c r="E19555" s="95"/>
      <c r="F19555" s="95"/>
      <c r="G19555" s="95"/>
      <c r="H19555" s="95"/>
    </row>
    <row r="19556" spans="5:8" x14ac:dyDescent="0.2">
      <c r="E19556" s="95"/>
      <c r="F19556" s="95"/>
      <c r="G19556" s="95"/>
      <c r="H19556" s="95"/>
    </row>
    <row r="19557" spans="5:8" x14ac:dyDescent="0.2">
      <c r="E19557" s="95"/>
      <c r="F19557" s="95"/>
      <c r="G19557" s="95"/>
      <c r="H19557" s="95"/>
    </row>
    <row r="19558" spans="5:8" x14ac:dyDescent="0.2">
      <c r="E19558" s="95"/>
      <c r="F19558" s="95"/>
      <c r="G19558" s="95"/>
      <c r="H19558" s="95"/>
    </row>
    <row r="19559" spans="5:8" x14ac:dyDescent="0.2">
      <c r="E19559" s="95"/>
      <c r="F19559" s="95"/>
      <c r="G19559" s="95"/>
      <c r="H19559" s="95"/>
    </row>
    <row r="19560" spans="5:8" x14ac:dyDescent="0.2">
      <c r="E19560" s="95"/>
      <c r="F19560" s="95"/>
      <c r="G19560" s="95"/>
      <c r="H19560" s="95"/>
    </row>
    <row r="19561" spans="5:8" x14ac:dyDescent="0.2">
      <c r="E19561" s="95"/>
      <c r="F19561" s="95"/>
      <c r="G19561" s="95"/>
      <c r="H19561" s="95"/>
    </row>
    <row r="19562" spans="5:8" x14ac:dyDescent="0.2">
      <c r="E19562" s="95"/>
      <c r="F19562" s="95"/>
      <c r="G19562" s="95"/>
      <c r="H19562" s="95"/>
    </row>
    <row r="19563" spans="5:8" x14ac:dyDescent="0.2">
      <c r="E19563" s="95"/>
      <c r="F19563" s="95"/>
      <c r="G19563" s="95"/>
      <c r="H19563" s="95"/>
    </row>
    <row r="19564" spans="5:8" x14ac:dyDescent="0.2">
      <c r="E19564" s="95"/>
      <c r="F19564" s="95"/>
      <c r="G19564" s="95"/>
      <c r="H19564" s="95"/>
    </row>
    <row r="19565" spans="5:8" x14ac:dyDescent="0.2">
      <c r="E19565" s="95"/>
      <c r="F19565" s="95"/>
      <c r="G19565" s="95"/>
      <c r="H19565" s="95"/>
    </row>
    <row r="19566" spans="5:8" x14ac:dyDescent="0.2">
      <c r="E19566" s="95"/>
      <c r="F19566" s="95"/>
      <c r="G19566" s="95"/>
      <c r="H19566" s="95"/>
    </row>
    <row r="19567" spans="5:8" x14ac:dyDescent="0.2">
      <c r="E19567" s="95"/>
      <c r="F19567" s="95"/>
      <c r="G19567" s="95"/>
      <c r="H19567" s="95"/>
    </row>
    <row r="19568" spans="5:8" x14ac:dyDescent="0.2">
      <c r="E19568" s="95"/>
      <c r="F19568" s="95"/>
      <c r="G19568" s="95"/>
      <c r="H19568" s="95"/>
    </row>
    <row r="19569" spans="5:8" x14ac:dyDescent="0.2">
      <c r="E19569" s="95"/>
      <c r="F19569" s="95"/>
      <c r="G19569" s="95"/>
      <c r="H19569" s="95"/>
    </row>
    <row r="19570" spans="5:8" x14ac:dyDescent="0.2">
      <c r="E19570" s="95"/>
      <c r="F19570" s="95"/>
      <c r="G19570" s="95"/>
      <c r="H19570" s="95"/>
    </row>
    <row r="19571" spans="5:8" x14ac:dyDescent="0.2">
      <c r="E19571" s="95"/>
      <c r="F19571" s="95"/>
      <c r="G19571" s="95"/>
      <c r="H19571" s="95"/>
    </row>
    <row r="19572" spans="5:8" x14ac:dyDescent="0.2">
      <c r="E19572" s="95"/>
      <c r="F19572" s="95"/>
      <c r="G19572" s="95"/>
      <c r="H19572" s="95"/>
    </row>
    <row r="19573" spans="5:8" x14ac:dyDescent="0.2">
      <c r="E19573" s="95"/>
      <c r="F19573" s="95"/>
      <c r="G19573" s="95"/>
      <c r="H19573" s="95"/>
    </row>
    <row r="19574" spans="5:8" x14ac:dyDescent="0.2">
      <c r="E19574" s="95"/>
      <c r="F19574" s="95"/>
      <c r="G19574" s="95"/>
      <c r="H19574" s="95"/>
    </row>
    <row r="19575" spans="5:8" x14ac:dyDescent="0.2">
      <c r="E19575" s="95"/>
      <c r="F19575" s="95"/>
      <c r="G19575" s="95"/>
      <c r="H19575" s="95"/>
    </row>
    <row r="19576" spans="5:8" x14ac:dyDescent="0.2">
      <c r="E19576" s="95"/>
      <c r="F19576" s="95"/>
      <c r="G19576" s="95"/>
      <c r="H19576" s="95"/>
    </row>
    <row r="19577" spans="5:8" x14ac:dyDescent="0.2">
      <c r="E19577" s="95"/>
      <c r="F19577" s="95"/>
      <c r="G19577" s="95"/>
      <c r="H19577" s="95"/>
    </row>
    <row r="19578" spans="5:8" x14ac:dyDescent="0.2">
      <c r="E19578" s="95"/>
      <c r="F19578" s="95"/>
      <c r="G19578" s="95"/>
      <c r="H19578" s="95"/>
    </row>
    <row r="19579" spans="5:8" x14ac:dyDescent="0.2">
      <c r="E19579" s="95"/>
      <c r="F19579" s="95"/>
      <c r="G19579" s="95"/>
      <c r="H19579" s="95"/>
    </row>
    <row r="19580" spans="5:8" x14ac:dyDescent="0.2">
      <c r="E19580" s="95"/>
      <c r="F19580" s="95"/>
      <c r="G19580" s="95"/>
      <c r="H19580" s="95"/>
    </row>
    <row r="19581" spans="5:8" x14ac:dyDescent="0.2">
      <c r="E19581" s="95"/>
      <c r="F19581" s="95"/>
      <c r="G19581" s="95"/>
      <c r="H19581" s="95"/>
    </row>
    <row r="19582" spans="5:8" x14ac:dyDescent="0.2">
      <c r="E19582" s="95"/>
      <c r="F19582" s="95"/>
      <c r="G19582" s="95"/>
      <c r="H19582" s="95"/>
    </row>
    <row r="19583" spans="5:8" x14ac:dyDescent="0.2">
      <c r="E19583" s="95"/>
      <c r="F19583" s="95"/>
      <c r="G19583" s="95"/>
      <c r="H19583" s="95"/>
    </row>
    <row r="19584" spans="5:8" x14ac:dyDescent="0.2">
      <c r="E19584" s="95"/>
      <c r="F19584" s="95"/>
      <c r="G19584" s="95"/>
      <c r="H19584" s="95"/>
    </row>
    <row r="19585" spans="5:8" x14ac:dyDescent="0.2">
      <c r="E19585" s="95"/>
      <c r="F19585" s="95"/>
      <c r="G19585" s="95"/>
      <c r="H19585" s="95"/>
    </row>
    <row r="19586" spans="5:8" x14ac:dyDescent="0.2">
      <c r="E19586" s="95"/>
      <c r="F19586" s="95"/>
      <c r="G19586" s="95"/>
      <c r="H19586" s="95"/>
    </row>
    <row r="19587" spans="5:8" x14ac:dyDescent="0.2">
      <c r="E19587" s="95"/>
      <c r="F19587" s="95"/>
      <c r="G19587" s="95"/>
      <c r="H19587" s="95"/>
    </row>
    <row r="19588" spans="5:8" x14ac:dyDescent="0.2">
      <c r="E19588" s="95"/>
      <c r="F19588" s="95"/>
      <c r="G19588" s="95"/>
      <c r="H19588" s="95"/>
    </row>
    <row r="19589" spans="5:8" x14ac:dyDescent="0.2">
      <c r="E19589" s="95"/>
      <c r="F19589" s="95"/>
      <c r="G19589" s="95"/>
      <c r="H19589" s="95"/>
    </row>
    <row r="19590" spans="5:8" x14ac:dyDescent="0.2">
      <c r="E19590" s="95"/>
      <c r="F19590" s="95"/>
      <c r="G19590" s="95"/>
      <c r="H19590" s="95"/>
    </row>
    <row r="19591" spans="5:8" x14ac:dyDescent="0.2">
      <c r="E19591" s="95"/>
      <c r="F19591" s="95"/>
      <c r="G19591" s="95"/>
      <c r="H19591" s="95"/>
    </row>
    <row r="19592" spans="5:8" x14ac:dyDescent="0.2">
      <c r="E19592" s="95"/>
      <c r="F19592" s="95"/>
      <c r="G19592" s="95"/>
      <c r="H19592" s="95"/>
    </row>
    <row r="19593" spans="5:8" x14ac:dyDescent="0.2">
      <c r="E19593" s="95"/>
      <c r="F19593" s="95"/>
      <c r="G19593" s="95"/>
      <c r="H19593" s="95"/>
    </row>
    <row r="19594" spans="5:8" x14ac:dyDescent="0.2">
      <c r="E19594" s="95"/>
      <c r="F19594" s="95"/>
      <c r="G19594" s="95"/>
      <c r="H19594" s="95"/>
    </row>
    <row r="19595" spans="5:8" x14ac:dyDescent="0.2">
      <c r="E19595" s="95"/>
      <c r="F19595" s="95"/>
      <c r="G19595" s="95"/>
      <c r="H19595" s="95"/>
    </row>
    <row r="19596" spans="5:8" x14ac:dyDescent="0.2">
      <c r="E19596" s="95"/>
      <c r="F19596" s="95"/>
      <c r="G19596" s="95"/>
      <c r="H19596" s="95"/>
    </row>
    <row r="19597" spans="5:8" x14ac:dyDescent="0.2">
      <c r="E19597" s="95"/>
      <c r="F19597" s="95"/>
      <c r="G19597" s="95"/>
      <c r="H19597" s="95"/>
    </row>
    <row r="19598" spans="5:8" x14ac:dyDescent="0.2">
      <c r="E19598" s="95"/>
      <c r="F19598" s="95"/>
      <c r="G19598" s="95"/>
      <c r="H19598" s="95"/>
    </row>
    <row r="19599" spans="5:8" x14ac:dyDescent="0.2">
      <c r="E19599" s="95"/>
      <c r="F19599" s="95"/>
      <c r="G19599" s="95"/>
      <c r="H19599" s="95"/>
    </row>
    <row r="19600" spans="5:8" x14ac:dyDescent="0.2">
      <c r="E19600" s="95"/>
      <c r="F19600" s="95"/>
      <c r="G19600" s="95"/>
      <c r="H19600" s="95"/>
    </row>
    <row r="19601" spans="5:8" x14ac:dyDescent="0.2">
      <c r="E19601" s="95"/>
      <c r="F19601" s="95"/>
      <c r="G19601" s="95"/>
      <c r="H19601" s="95"/>
    </row>
    <row r="19602" spans="5:8" x14ac:dyDescent="0.2">
      <c r="E19602" s="95"/>
      <c r="F19602" s="95"/>
      <c r="G19602" s="95"/>
      <c r="H19602" s="95"/>
    </row>
    <row r="19603" spans="5:8" x14ac:dyDescent="0.2">
      <c r="E19603" s="95"/>
      <c r="F19603" s="95"/>
      <c r="G19603" s="95"/>
      <c r="H19603" s="95"/>
    </row>
    <row r="19604" spans="5:8" x14ac:dyDescent="0.2">
      <c r="E19604" s="95"/>
      <c r="F19604" s="95"/>
      <c r="G19604" s="95"/>
      <c r="H19604" s="95"/>
    </row>
    <row r="19605" spans="5:8" x14ac:dyDescent="0.2">
      <c r="E19605" s="95"/>
      <c r="F19605" s="95"/>
      <c r="G19605" s="95"/>
      <c r="H19605" s="95"/>
    </row>
    <row r="19606" spans="5:8" x14ac:dyDescent="0.2">
      <c r="E19606" s="95"/>
      <c r="F19606" s="95"/>
      <c r="G19606" s="95"/>
      <c r="H19606" s="95"/>
    </row>
    <row r="19607" spans="5:8" x14ac:dyDescent="0.2">
      <c r="E19607" s="95"/>
      <c r="F19607" s="95"/>
      <c r="G19607" s="95"/>
      <c r="H19607" s="95"/>
    </row>
    <row r="19608" spans="5:8" x14ac:dyDescent="0.2">
      <c r="E19608" s="95"/>
      <c r="F19608" s="95"/>
      <c r="G19608" s="95"/>
      <c r="H19608" s="95"/>
    </row>
    <row r="19609" spans="5:8" x14ac:dyDescent="0.2">
      <c r="E19609" s="95"/>
      <c r="F19609" s="95"/>
      <c r="G19609" s="95"/>
      <c r="H19609" s="95"/>
    </row>
    <row r="19610" spans="5:8" x14ac:dyDescent="0.2">
      <c r="E19610" s="95"/>
      <c r="F19610" s="95"/>
      <c r="G19610" s="95"/>
      <c r="H19610" s="95"/>
    </row>
    <row r="19611" spans="5:8" x14ac:dyDescent="0.2">
      <c r="E19611" s="95"/>
      <c r="F19611" s="95"/>
      <c r="G19611" s="95"/>
      <c r="H19611" s="95"/>
    </row>
    <row r="19612" spans="5:8" x14ac:dyDescent="0.2">
      <c r="E19612" s="95"/>
      <c r="F19612" s="95"/>
      <c r="G19612" s="95"/>
      <c r="H19612" s="95"/>
    </row>
    <row r="19613" spans="5:8" x14ac:dyDescent="0.2">
      <c r="E19613" s="95"/>
      <c r="F19613" s="95"/>
      <c r="G19613" s="95"/>
      <c r="H19613" s="95"/>
    </row>
    <row r="19614" spans="5:8" x14ac:dyDescent="0.2">
      <c r="E19614" s="95"/>
      <c r="F19614" s="95"/>
      <c r="G19614" s="95"/>
      <c r="H19614" s="95"/>
    </row>
    <row r="19615" spans="5:8" x14ac:dyDescent="0.2">
      <c r="E19615" s="95"/>
      <c r="F19615" s="95"/>
      <c r="G19615" s="95"/>
      <c r="H19615" s="95"/>
    </row>
    <row r="19616" spans="5:8" x14ac:dyDescent="0.2">
      <c r="E19616" s="95"/>
      <c r="F19616" s="95"/>
      <c r="G19616" s="95"/>
      <c r="H19616" s="95"/>
    </row>
    <row r="19617" spans="5:8" x14ac:dyDescent="0.2">
      <c r="E19617" s="95"/>
      <c r="F19617" s="95"/>
      <c r="G19617" s="95"/>
      <c r="H19617" s="95"/>
    </row>
    <row r="19618" spans="5:8" x14ac:dyDescent="0.2">
      <c r="E19618" s="95"/>
      <c r="F19618" s="95"/>
      <c r="G19618" s="95"/>
      <c r="H19618" s="95"/>
    </row>
    <row r="19619" spans="5:8" x14ac:dyDescent="0.2">
      <c r="E19619" s="95"/>
      <c r="F19619" s="95"/>
      <c r="G19619" s="95"/>
      <c r="H19619" s="95"/>
    </row>
    <row r="19620" spans="5:8" x14ac:dyDescent="0.2">
      <c r="E19620" s="95"/>
      <c r="F19620" s="95"/>
      <c r="G19620" s="95"/>
      <c r="H19620" s="95"/>
    </row>
    <row r="19621" spans="5:8" x14ac:dyDescent="0.2">
      <c r="E19621" s="95"/>
      <c r="F19621" s="95"/>
      <c r="G19621" s="95"/>
      <c r="H19621" s="95"/>
    </row>
    <row r="19622" spans="5:8" x14ac:dyDescent="0.2">
      <c r="E19622" s="95"/>
      <c r="F19622" s="95"/>
      <c r="G19622" s="95"/>
      <c r="H19622" s="95"/>
    </row>
    <row r="19623" spans="5:8" x14ac:dyDescent="0.2">
      <c r="E19623" s="95"/>
      <c r="F19623" s="95"/>
      <c r="G19623" s="95"/>
      <c r="H19623" s="95"/>
    </row>
    <row r="19624" spans="5:8" x14ac:dyDescent="0.2">
      <c r="E19624" s="95"/>
      <c r="F19624" s="95"/>
      <c r="G19624" s="95"/>
      <c r="H19624" s="95"/>
    </row>
    <row r="19625" spans="5:8" x14ac:dyDescent="0.2">
      <c r="E19625" s="95"/>
      <c r="F19625" s="95"/>
      <c r="G19625" s="95"/>
      <c r="H19625" s="95"/>
    </row>
    <row r="19626" spans="5:8" x14ac:dyDescent="0.2">
      <c r="E19626" s="95"/>
      <c r="F19626" s="95"/>
      <c r="G19626" s="95"/>
      <c r="H19626" s="95"/>
    </row>
    <row r="19627" spans="5:8" x14ac:dyDescent="0.2">
      <c r="E19627" s="95"/>
      <c r="F19627" s="95"/>
      <c r="G19627" s="95"/>
      <c r="H19627" s="95"/>
    </row>
    <row r="19628" spans="5:8" x14ac:dyDescent="0.2">
      <c r="E19628" s="95"/>
      <c r="F19628" s="95"/>
      <c r="G19628" s="95"/>
      <c r="H19628" s="95"/>
    </row>
    <row r="19629" spans="5:8" x14ac:dyDescent="0.2">
      <c r="E19629" s="95"/>
      <c r="F19629" s="95"/>
      <c r="G19629" s="95"/>
      <c r="H19629" s="95"/>
    </row>
    <row r="19630" spans="5:8" x14ac:dyDescent="0.2">
      <c r="E19630" s="95"/>
      <c r="F19630" s="95"/>
      <c r="G19630" s="95"/>
      <c r="H19630" s="95"/>
    </row>
    <row r="19631" spans="5:8" x14ac:dyDescent="0.2">
      <c r="E19631" s="95"/>
      <c r="F19631" s="95"/>
      <c r="G19631" s="95"/>
      <c r="H19631" s="95"/>
    </row>
    <row r="19632" spans="5:8" x14ac:dyDescent="0.2">
      <c r="E19632" s="95"/>
      <c r="F19632" s="95"/>
      <c r="G19632" s="95"/>
      <c r="H19632" s="95"/>
    </row>
    <row r="19633" spans="5:8" x14ac:dyDescent="0.2">
      <c r="E19633" s="95"/>
      <c r="F19633" s="95"/>
      <c r="G19633" s="95"/>
      <c r="H19633" s="95"/>
    </row>
    <row r="19634" spans="5:8" x14ac:dyDescent="0.2">
      <c r="E19634" s="95"/>
      <c r="F19634" s="95"/>
      <c r="G19634" s="95"/>
      <c r="H19634" s="95"/>
    </row>
    <row r="19635" spans="5:8" x14ac:dyDescent="0.2">
      <c r="E19635" s="95"/>
      <c r="F19635" s="95"/>
      <c r="G19635" s="95"/>
      <c r="H19635" s="95"/>
    </row>
    <row r="19636" spans="5:8" x14ac:dyDescent="0.2">
      <c r="E19636" s="95"/>
      <c r="F19636" s="95"/>
      <c r="G19636" s="95"/>
      <c r="H19636" s="95"/>
    </row>
    <row r="19637" spans="5:8" x14ac:dyDescent="0.2">
      <c r="E19637" s="95"/>
      <c r="F19637" s="95"/>
      <c r="G19637" s="95"/>
      <c r="H19637" s="95"/>
    </row>
    <row r="19638" spans="5:8" x14ac:dyDescent="0.2">
      <c r="E19638" s="95"/>
      <c r="F19638" s="95"/>
      <c r="G19638" s="95"/>
      <c r="H19638" s="95"/>
    </row>
    <row r="19639" spans="5:8" x14ac:dyDescent="0.2">
      <c r="E19639" s="95"/>
      <c r="F19639" s="95"/>
      <c r="G19639" s="95"/>
      <c r="H19639" s="95"/>
    </row>
    <row r="19640" spans="5:8" x14ac:dyDescent="0.2">
      <c r="E19640" s="95"/>
      <c r="F19640" s="95"/>
      <c r="G19640" s="95"/>
      <c r="H19640" s="95"/>
    </row>
    <row r="19641" spans="5:8" x14ac:dyDescent="0.2">
      <c r="E19641" s="95"/>
      <c r="F19641" s="95"/>
      <c r="G19641" s="95"/>
      <c r="H19641" s="95"/>
    </row>
    <row r="19642" spans="5:8" x14ac:dyDescent="0.2">
      <c r="E19642" s="95"/>
      <c r="F19642" s="95"/>
      <c r="G19642" s="95"/>
      <c r="H19642" s="95"/>
    </row>
    <row r="19643" spans="5:8" x14ac:dyDescent="0.2">
      <c r="E19643" s="95"/>
      <c r="F19643" s="95"/>
      <c r="G19643" s="95"/>
      <c r="H19643" s="95"/>
    </row>
    <row r="19644" spans="5:8" x14ac:dyDescent="0.2">
      <c r="E19644" s="95"/>
      <c r="F19644" s="95"/>
      <c r="G19644" s="95"/>
      <c r="H19644" s="95"/>
    </row>
    <row r="19645" spans="5:8" x14ac:dyDescent="0.2">
      <c r="E19645" s="95"/>
      <c r="F19645" s="95"/>
      <c r="G19645" s="95"/>
      <c r="H19645" s="95"/>
    </row>
    <row r="19646" spans="5:8" x14ac:dyDescent="0.2">
      <c r="E19646" s="95"/>
      <c r="F19646" s="95"/>
      <c r="G19646" s="95"/>
      <c r="H19646" s="95"/>
    </row>
    <row r="19647" spans="5:8" x14ac:dyDescent="0.2">
      <c r="E19647" s="95"/>
      <c r="F19647" s="95"/>
      <c r="G19647" s="95"/>
      <c r="H19647" s="95"/>
    </row>
    <row r="19648" spans="5:8" x14ac:dyDescent="0.2">
      <c r="E19648" s="95"/>
      <c r="F19648" s="95"/>
      <c r="G19648" s="95"/>
      <c r="H19648" s="95"/>
    </row>
    <row r="19649" spans="5:8" x14ac:dyDescent="0.2">
      <c r="E19649" s="95"/>
      <c r="F19649" s="95"/>
      <c r="G19649" s="95"/>
      <c r="H19649" s="95"/>
    </row>
    <row r="19650" spans="5:8" x14ac:dyDescent="0.2">
      <c r="E19650" s="95"/>
      <c r="F19650" s="95"/>
      <c r="G19650" s="95"/>
      <c r="H19650" s="95"/>
    </row>
    <row r="19651" spans="5:8" x14ac:dyDescent="0.2">
      <c r="E19651" s="95"/>
      <c r="F19651" s="95"/>
      <c r="G19651" s="95"/>
      <c r="H19651" s="95"/>
    </row>
    <row r="19652" spans="5:8" x14ac:dyDescent="0.2">
      <c r="E19652" s="95"/>
      <c r="F19652" s="95"/>
      <c r="G19652" s="95"/>
      <c r="H19652" s="95"/>
    </row>
    <row r="19653" spans="5:8" x14ac:dyDescent="0.2">
      <c r="E19653" s="95"/>
      <c r="F19653" s="95"/>
      <c r="G19653" s="95"/>
      <c r="H19653" s="95"/>
    </row>
    <row r="19654" spans="5:8" x14ac:dyDescent="0.2">
      <c r="E19654" s="95"/>
      <c r="F19654" s="95"/>
      <c r="G19654" s="95"/>
      <c r="H19654" s="95"/>
    </row>
    <row r="19655" spans="5:8" x14ac:dyDescent="0.2">
      <c r="E19655" s="95"/>
      <c r="F19655" s="95"/>
      <c r="G19655" s="95"/>
      <c r="H19655" s="95"/>
    </row>
    <row r="19656" spans="5:8" x14ac:dyDescent="0.2">
      <c r="E19656" s="95"/>
      <c r="F19656" s="95"/>
      <c r="G19656" s="95"/>
      <c r="H19656" s="95"/>
    </row>
    <row r="19657" spans="5:8" x14ac:dyDescent="0.2">
      <c r="E19657" s="95"/>
      <c r="F19657" s="95"/>
      <c r="G19657" s="95"/>
      <c r="H19657" s="95"/>
    </row>
    <row r="19658" spans="5:8" x14ac:dyDescent="0.2">
      <c r="E19658" s="95"/>
      <c r="F19658" s="95"/>
      <c r="G19658" s="95"/>
      <c r="H19658" s="95"/>
    </row>
    <row r="19659" spans="5:8" x14ac:dyDescent="0.2">
      <c r="E19659" s="95"/>
      <c r="F19659" s="95"/>
      <c r="G19659" s="95"/>
      <c r="H19659" s="95"/>
    </row>
    <row r="19660" spans="5:8" x14ac:dyDescent="0.2">
      <c r="E19660" s="95"/>
      <c r="F19660" s="95"/>
      <c r="G19660" s="95"/>
      <c r="H19660" s="95"/>
    </row>
    <row r="19661" spans="5:8" x14ac:dyDescent="0.2">
      <c r="E19661" s="95"/>
      <c r="F19661" s="95"/>
      <c r="G19661" s="95"/>
      <c r="H19661" s="95"/>
    </row>
    <row r="19662" spans="5:8" x14ac:dyDescent="0.2">
      <c r="E19662" s="95"/>
      <c r="F19662" s="95"/>
      <c r="G19662" s="95"/>
      <c r="H19662" s="95"/>
    </row>
    <row r="19663" spans="5:8" x14ac:dyDescent="0.2">
      <c r="E19663" s="95"/>
      <c r="F19663" s="95"/>
      <c r="G19663" s="95"/>
      <c r="H19663" s="95"/>
    </row>
    <row r="19664" spans="5:8" x14ac:dyDescent="0.2">
      <c r="E19664" s="95"/>
      <c r="F19664" s="95"/>
      <c r="G19664" s="95"/>
      <c r="H19664" s="95"/>
    </row>
    <row r="19665" spans="5:8" x14ac:dyDescent="0.2">
      <c r="E19665" s="95"/>
      <c r="F19665" s="95"/>
      <c r="G19665" s="95"/>
      <c r="H19665" s="95"/>
    </row>
    <row r="19666" spans="5:8" x14ac:dyDescent="0.2">
      <c r="E19666" s="95"/>
      <c r="F19666" s="95"/>
      <c r="G19666" s="95"/>
      <c r="H19666" s="95"/>
    </row>
    <row r="19667" spans="5:8" x14ac:dyDescent="0.2">
      <c r="E19667" s="95"/>
      <c r="F19667" s="95"/>
      <c r="G19667" s="95"/>
      <c r="H19667" s="95"/>
    </row>
    <row r="19668" spans="5:8" x14ac:dyDescent="0.2">
      <c r="E19668" s="95"/>
      <c r="F19668" s="95"/>
      <c r="G19668" s="95"/>
      <c r="H19668" s="95"/>
    </row>
    <row r="19669" spans="5:8" x14ac:dyDescent="0.2">
      <c r="E19669" s="95"/>
      <c r="F19669" s="95"/>
      <c r="G19669" s="95"/>
      <c r="H19669" s="95"/>
    </row>
    <row r="19670" spans="5:8" x14ac:dyDescent="0.2">
      <c r="E19670" s="95"/>
      <c r="F19670" s="95"/>
      <c r="G19670" s="95"/>
      <c r="H19670" s="95"/>
    </row>
    <row r="19671" spans="5:8" x14ac:dyDescent="0.2">
      <c r="E19671" s="95"/>
      <c r="F19671" s="95"/>
      <c r="G19671" s="95"/>
      <c r="H19671" s="95"/>
    </row>
    <row r="19672" spans="5:8" x14ac:dyDescent="0.2">
      <c r="E19672" s="95"/>
      <c r="F19672" s="95"/>
      <c r="G19672" s="95"/>
      <c r="H19672" s="95"/>
    </row>
    <row r="19673" spans="5:8" x14ac:dyDescent="0.2">
      <c r="E19673" s="95"/>
      <c r="F19673" s="95"/>
      <c r="G19673" s="95"/>
      <c r="H19673" s="95"/>
    </row>
    <row r="19674" spans="5:8" x14ac:dyDescent="0.2">
      <c r="E19674" s="95"/>
      <c r="F19674" s="95"/>
      <c r="G19674" s="95"/>
      <c r="H19674" s="95"/>
    </row>
    <row r="19675" spans="5:8" x14ac:dyDescent="0.2">
      <c r="E19675" s="95"/>
      <c r="F19675" s="95"/>
      <c r="G19675" s="95"/>
      <c r="H19675" s="95"/>
    </row>
    <row r="19676" spans="5:8" x14ac:dyDescent="0.2">
      <c r="E19676" s="95"/>
      <c r="F19676" s="95"/>
      <c r="G19676" s="95"/>
      <c r="H19676" s="95"/>
    </row>
    <row r="19677" spans="5:8" x14ac:dyDescent="0.2">
      <c r="E19677" s="95"/>
      <c r="F19677" s="95"/>
      <c r="G19677" s="95"/>
      <c r="H19677" s="95"/>
    </row>
    <row r="19678" spans="5:8" x14ac:dyDescent="0.2">
      <c r="E19678" s="95"/>
      <c r="F19678" s="95"/>
      <c r="G19678" s="95"/>
      <c r="H19678" s="95"/>
    </row>
    <row r="19679" spans="5:8" x14ac:dyDescent="0.2">
      <c r="E19679" s="95"/>
      <c r="F19679" s="95"/>
      <c r="G19679" s="95"/>
      <c r="H19679" s="95"/>
    </row>
    <row r="19680" spans="5:8" x14ac:dyDescent="0.2">
      <c r="E19680" s="95"/>
      <c r="F19680" s="95"/>
      <c r="G19680" s="95"/>
      <c r="H19680" s="95"/>
    </row>
    <row r="19681" spans="5:8" x14ac:dyDescent="0.2">
      <c r="E19681" s="95"/>
      <c r="F19681" s="95"/>
      <c r="G19681" s="95"/>
      <c r="H19681" s="95"/>
    </row>
    <row r="19682" spans="5:8" x14ac:dyDescent="0.2">
      <c r="E19682" s="95"/>
      <c r="F19682" s="95"/>
      <c r="G19682" s="95"/>
      <c r="H19682" s="95"/>
    </row>
    <row r="19683" spans="5:8" x14ac:dyDescent="0.2">
      <c r="E19683" s="95"/>
      <c r="F19683" s="95"/>
      <c r="G19683" s="95"/>
      <c r="H19683" s="95"/>
    </row>
    <row r="19684" spans="5:8" x14ac:dyDescent="0.2">
      <c r="E19684" s="95"/>
      <c r="F19684" s="95"/>
      <c r="G19684" s="95"/>
      <c r="H19684" s="95"/>
    </row>
    <row r="19685" spans="5:8" x14ac:dyDescent="0.2">
      <c r="E19685" s="95"/>
      <c r="F19685" s="95"/>
      <c r="G19685" s="95"/>
      <c r="H19685" s="95"/>
    </row>
    <row r="19686" spans="5:8" x14ac:dyDescent="0.2">
      <c r="E19686" s="95"/>
      <c r="F19686" s="95"/>
      <c r="G19686" s="95"/>
      <c r="H19686" s="95"/>
    </row>
    <row r="19687" spans="5:8" x14ac:dyDescent="0.2">
      <c r="E19687" s="95"/>
      <c r="F19687" s="95"/>
      <c r="G19687" s="95"/>
      <c r="H19687" s="95"/>
    </row>
    <row r="19688" spans="5:8" x14ac:dyDescent="0.2">
      <c r="E19688" s="95"/>
      <c r="F19688" s="95"/>
      <c r="G19688" s="95"/>
      <c r="H19688" s="95"/>
    </row>
    <row r="19689" spans="5:8" x14ac:dyDescent="0.2">
      <c r="E19689" s="95"/>
      <c r="F19689" s="95"/>
      <c r="G19689" s="95"/>
      <c r="H19689" s="95"/>
    </row>
    <row r="19690" spans="5:8" x14ac:dyDescent="0.2">
      <c r="E19690" s="95"/>
      <c r="F19690" s="95"/>
      <c r="G19690" s="95"/>
      <c r="H19690" s="95"/>
    </row>
    <row r="19691" spans="5:8" x14ac:dyDescent="0.2">
      <c r="E19691" s="95"/>
      <c r="F19691" s="95"/>
      <c r="G19691" s="95"/>
      <c r="H19691" s="95"/>
    </row>
    <row r="19692" spans="5:8" x14ac:dyDescent="0.2">
      <c r="E19692" s="95"/>
      <c r="F19692" s="95"/>
      <c r="G19692" s="95"/>
      <c r="H19692" s="95"/>
    </row>
    <row r="19693" spans="5:8" x14ac:dyDescent="0.2">
      <c r="E19693" s="95"/>
      <c r="F19693" s="95"/>
      <c r="G19693" s="95"/>
      <c r="H19693" s="95"/>
    </row>
    <row r="19694" spans="5:8" x14ac:dyDescent="0.2">
      <c r="E19694" s="95"/>
      <c r="F19694" s="95"/>
      <c r="G19694" s="95"/>
      <c r="H19694" s="95"/>
    </row>
    <row r="19695" spans="5:8" x14ac:dyDescent="0.2">
      <c r="E19695" s="95"/>
      <c r="F19695" s="95"/>
      <c r="G19695" s="95"/>
      <c r="H19695" s="95"/>
    </row>
    <row r="19696" spans="5:8" x14ac:dyDescent="0.2">
      <c r="E19696" s="95"/>
      <c r="F19696" s="95"/>
      <c r="G19696" s="95"/>
      <c r="H19696" s="95"/>
    </row>
    <row r="19697" spans="5:8" x14ac:dyDescent="0.2">
      <c r="E19697" s="95"/>
      <c r="F19697" s="95"/>
      <c r="G19697" s="95"/>
      <c r="H19697" s="95"/>
    </row>
    <row r="19698" spans="5:8" x14ac:dyDescent="0.2">
      <c r="E19698" s="95"/>
      <c r="F19698" s="95"/>
      <c r="G19698" s="95"/>
      <c r="H19698" s="95"/>
    </row>
    <row r="19699" spans="5:8" x14ac:dyDescent="0.2">
      <c r="E19699" s="95"/>
      <c r="F19699" s="95"/>
      <c r="G19699" s="95"/>
      <c r="H19699" s="95"/>
    </row>
    <row r="19700" spans="5:8" x14ac:dyDescent="0.2">
      <c r="E19700" s="95"/>
      <c r="F19700" s="95"/>
      <c r="G19700" s="95"/>
      <c r="H19700" s="95"/>
    </row>
    <row r="19701" spans="5:8" x14ac:dyDescent="0.2">
      <c r="E19701" s="95"/>
      <c r="F19701" s="95"/>
      <c r="G19701" s="95"/>
      <c r="H19701" s="95"/>
    </row>
    <row r="19702" spans="5:8" x14ac:dyDescent="0.2">
      <c r="E19702" s="95"/>
      <c r="F19702" s="95"/>
      <c r="G19702" s="95"/>
      <c r="H19702" s="95"/>
    </row>
    <row r="19703" spans="5:8" x14ac:dyDescent="0.2">
      <c r="E19703" s="95"/>
      <c r="F19703" s="95"/>
      <c r="G19703" s="95"/>
      <c r="H19703" s="95"/>
    </row>
    <row r="19704" spans="5:8" x14ac:dyDescent="0.2">
      <c r="E19704" s="95"/>
      <c r="F19704" s="95"/>
      <c r="G19704" s="95"/>
      <c r="H19704" s="95"/>
    </row>
    <row r="19705" spans="5:8" x14ac:dyDescent="0.2">
      <c r="E19705" s="95"/>
      <c r="F19705" s="95"/>
      <c r="G19705" s="95"/>
      <c r="H19705" s="95"/>
    </row>
    <row r="19706" spans="5:8" x14ac:dyDescent="0.2">
      <c r="E19706" s="95"/>
      <c r="F19706" s="95"/>
      <c r="G19706" s="95"/>
      <c r="H19706" s="95"/>
    </row>
    <row r="19707" spans="5:8" x14ac:dyDescent="0.2">
      <c r="E19707" s="95"/>
      <c r="F19707" s="95"/>
      <c r="G19707" s="95"/>
      <c r="H19707" s="95"/>
    </row>
    <row r="19708" spans="5:8" x14ac:dyDescent="0.2">
      <c r="E19708" s="95"/>
      <c r="F19708" s="95"/>
      <c r="G19708" s="95"/>
      <c r="H19708" s="95"/>
    </row>
    <row r="19709" spans="5:8" x14ac:dyDescent="0.2">
      <c r="E19709" s="95"/>
      <c r="F19709" s="95"/>
      <c r="G19709" s="95"/>
      <c r="H19709" s="95"/>
    </row>
    <row r="19710" spans="5:8" x14ac:dyDescent="0.2">
      <c r="E19710" s="95"/>
      <c r="F19710" s="95"/>
      <c r="G19710" s="95"/>
      <c r="H19710" s="95"/>
    </row>
    <row r="19711" spans="5:8" x14ac:dyDescent="0.2">
      <c r="E19711" s="95"/>
      <c r="F19711" s="95"/>
      <c r="G19711" s="95"/>
      <c r="H19711" s="95"/>
    </row>
    <row r="19712" spans="5:8" x14ac:dyDescent="0.2">
      <c r="E19712" s="95"/>
      <c r="F19712" s="95"/>
      <c r="G19712" s="95"/>
      <c r="H19712" s="95"/>
    </row>
    <row r="19713" spans="5:8" x14ac:dyDescent="0.2">
      <c r="E19713" s="95"/>
      <c r="F19713" s="95"/>
      <c r="G19713" s="95"/>
      <c r="H19713" s="95"/>
    </row>
    <row r="19714" spans="5:8" x14ac:dyDescent="0.2">
      <c r="E19714" s="95"/>
      <c r="F19714" s="95"/>
      <c r="G19714" s="95"/>
      <c r="H19714" s="95"/>
    </row>
    <row r="19715" spans="5:8" x14ac:dyDescent="0.2">
      <c r="E19715" s="95"/>
      <c r="F19715" s="95"/>
      <c r="G19715" s="95"/>
      <c r="H19715" s="95"/>
    </row>
    <row r="19716" spans="5:8" x14ac:dyDescent="0.2">
      <c r="E19716" s="95"/>
      <c r="F19716" s="95"/>
      <c r="G19716" s="95"/>
      <c r="H19716" s="95"/>
    </row>
    <row r="19717" spans="5:8" x14ac:dyDescent="0.2">
      <c r="E19717" s="95"/>
      <c r="F19717" s="95"/>
      <c r="G19717" s="95"/>
      <c r="H19717" s="95"/>
    </row>
    <row r="19718" spans="5:8" x14ac:dyDescent="0.2">
      <c r="E19718" s="95"/>
      <c r="F19718" s="95"/>
      <c r="G19718" s="95"/>
      <c r="H19718" s="95"/>
    </row>
    <row r="19719" spans="5:8" x14ac:dyDescent="0.2">
      <c r="E19719" s="95"/>
      <c r="F19719" s="95"/>
      <c r="G19719" s="95"/>
      <c r="H19719" s="95"/>
    </row>
    <row r="19720" spans="5:8" x14ac:dyDescent="0.2">
      <c r="E19720" s="95"/>
      <c r="F19720" s="95"/>
      <c r="G19720" s="95"/>
      <c r="H19720" s="95"/>
    </row>
    <row r="19721" spans="5:8" x14ac:dyDescent="0.2">
      <c r="E19721" s="95"/>
      <c r="F19721" s="95"/>
      <c r="G19721" s="95"/>
      <c r="H19721" s="95"/>
    </row>
    <row r="19722" spans="5:8" x14ac:dyDescent="0.2">
      <c r="E19722" s="95"/>
      <c r="F19722" s="95"/>
      <c r="G19722" s="95"/>
      <c r="H19722" s="95"/>
    </row>
    <row r="19723" spans="5:8" x14ac:dyDescent="0.2">
      <c r="E19723" s="95"/>
      <c r="F19723" s="95"/>
      <c r="G19723" s="95"/>
      <c r="H19723" s="95"/>
    </row>
    <row r="19724" spans="5:8" x14ac:dyDescent="0.2">
      <c r="E19724" s="95"/>
      <c r="F19724" s="95"/>
      <c r="G19724" s="95"/>
      <c r="H19724" s="95"/>
    </row>
    <row r="19725" spans="5:8" x14ac:dyDescent="0.2">
      <c r="E19725" s="95"/>
      <c r="F19725" s="95"/>
      <c r="G19725" s="95"/>
      <c r="H19725" s="95"/>
    </row>
    <row r="19726" spans="5:8" x14ac:dyDescent="0.2">
      <c r="E19726" s="95"/>
      <c r="F19726" s="95"/>
      <c r="G19726" s="95"/>
      <c r="H19726" s="95"/>
    </row>
    <row r="19727" spans="5:8" x14ac:dyDescent="0.2">
      <c r="E19727" s="95"/>
      <c r="F19727" s="95"/>
      <c r="G19727" s="95"/>
      <c r="H19727" s="95"/>
    </row>
    <row r="19728" spans="5:8" x14ac:dyDescent="0.2">
      <c r="E19728" s="95"/>
      <c r="F19728" s="95"/>
      <c r="G19728" s="95"/>
      <c r="H19728" s="95"/>
    </row>
    <row r="19729" spans="5:8" x14ac:dyDescent="0.2">
      <c r="E19729" s="95"/>
      <c r="F19729" s="95"/>
      <c r="G19729" s="95"/>
      <c r="H19729" s="95"/>
    </row>
    <row r="19730" spans="5:8" x14ac:dyDescent="0.2">
      <c r="E19730" s="95"/>
      <c r="F19730" s="95"/>
      <c r="G19730" s="95"/>
      <c r="H19730" s="95"/>
    </row>
    <row r="19731" spans="5:8" x14ac:dyDescent="0.2">
      <c r="E19731" s="95"/>
      <c r="F19731" s="95"/>
      <c r="G19731" s="95"/>
      <c r="H19731" s="95"/>
    </row>
    <row r="19732" spans="5:8" x14ac:dyDescent="0.2">
      <c r="E19732" s="95"/>
      <c r="F19732" s="95"/>
      <c r="G19732" s="95"/>
      <c r="H19732" s="95"/>
    </row>
    <row r="19733" spans="5:8" x14ac:dyDescent="0.2">
      <c r="E19733" s="95"/>
      <c r="F19733" s="95"/>
      <c r="G19733" s="95"/>
      <c r="H19733" s="95"/>
    </row>
    <row r="19734" spans="5:8" x14ac:dyDescent="0.2">
      <c r="E19734" s="95"/>
      <c r="F19734" s="95"/>
      <c r="G19734" s="95"/>
      <c r="H19734" s="95"/>
    </row>
    <row r="19735" spans="5:8" x14ac:dyDescent="0.2">
      <c r="E19735" s="95"/>
      <c r="F19735" s="95"/>
      <c r="G19735" s="95"/>
      <c r="H19735" s="95"/>
    </row>
    <row r="19736" spans="5:8" x14ac:dyDescent="0.2">
      <c r="E19736" s="95"/>
      <c r="F19736" s="95"/>
      <c r="G19736" s="95"/>
      <c r="H19736" s="95"/>
    </row>
    <row r="19737" spans="5:8" x14ac:dyDescent="0.2">
      <c r="E19737" s="95"/>
      <c r="F19737" s="95"/>
      <c r="G19737" s="95"/>
      <c r="H19737" s="95"/>
    </row>
    <row r="19738" spans="5:8" x14ac:dyDescent="0.2">
      <c r="E19738" s="95"/>
      <c r="F19738" s="95"/>
      <c r="G19738" s="95"/>
      <c r="H19738" s="95"/>
    </row>
    <row r="19739" spans="5:8" x14ac:dyDescent="0.2">
      <c r="E19739" s="95"/>
      <c r="F19739" s="95"/>
      <c r="G19739" s="95"/>
      <c r="H19739" s="95"/>
    </row>
    <row r="19740" spans="5:8" x14ac:dyDescent="0.2">
      <c r="E19740" s="95"/>
      <c r="F19740" s="95"/>
      <c r="G19740" s="95"/>
      <c r="H19740" s="95"/>
    </row>
    <row r="19741" spans="5:8" x14ac:dyDescent="0.2">
      <c r="E19741" s="95"/>
      <c r="F19741" s="95"/>
      <c r="G19741" s="95"/>
      <c r="H19741" s="95"/>
    </row>
    <row r="19742" spans="5:8" x14ac:dyDescent="0.2">
      <c r="E19742" s="95"/>
      <c r="F19742" s="95"/>
      <c r="G19742" s="95"/>
      <c r="H19742" s="95"/>
    </row>
    <row r="19743" spans="5:8" x14ac:dyDescent="0.2">
      <c r="E19743" s="95"/>
      <c r="F19743" s="95"/>
      <c r="G19743" s="95"/>
      <c r="H19743" s="95"/>
    </row>
    <row r="19744" spans="5:8" x14ac:dyDescent="0.2">
      <c r="E19744" s="95"/>
      <c r="F19744" s="95"/>
      <c r="G19744" s="95"/>
      <c r="H19744" s="95"/>
    </row>
    <row r="19745" spans="5:8" x14ac:dyDescent="0.2">
      <c r="E19745" s="95"/>
      <c r="F19745" s="95"/>
      <c r="G19745" s="95"/>
      <c r="H19745" s="95"/>
    </row>
    <row r="19746" spans="5:8" x14ac:dyDescent="0.2">
      <c r="E19746" s="95"/>
      <c r="F19746" s="95"/>
      <c r="G19746" s="95"/>
      <c r="H19746" s="95"/>
    </row>
    <row r="19747" spans="5:8" x14ac:dyDescent="0.2">
      <c r="E19747" s="95"/>
      <c r="F19747" s="95"/>
      <c r="G19747" s="95"/>
      <c r="H19747" s="95"/>
    </row>
    <row r="19748" spans="5:8" x14ac:dyDescent="0.2">
      <c r="E19748" s="95"/>
      <c r="F19748" s="95"/>
      <c r="G19748" s="95"/>
      <c r="H19748" s="95"/>
    </row>
    <row r="19749" spans="5:8" x14ac:dyDescent="0.2">
      <c r="E19749" s="95"/>
      <c r="F19749" s="95"/>
      <c r="G19749" s="95"/>
      <c r="H19749" s="95"/>
    </row>
    <row r="19750" spans="5:8" x14ac:dyDescent="0.2">
      <c r="E19750" s="95"/>
      <c r="F19750" s="95"/>
      <c r="G19750" s="95"/>
      <c r="H19750" s="95"/>
    </row>
    <row r="19751" spans="5:8" x14ac:dyDescent="0.2">
      <c r="E19751" s="95"/>
      <c r="F19751" s="95"/>
      <c r="G19751" s="95"/>
      <c r="H19751" s="95"/>
    </row>
    <row r="19752" spans="5:8" x14ac:dyDescent="0.2">
      <c r="E19752" s="95"/>
      <c r="F19752" s="95"/>
      <c r="G19752" s="95"/>
      <c r="H19752" s="95"/>
    </row>
    <row r="19753" spans="5:8" x14ac:dyDescent="0.2">
      <c r="E19753" s="95"/>
      <c r="F19753" s="95"/>
      <c r="G19753" s="95"/>
      <c r="H19753" s="95"/>
    </row>
    <row r="19754" spans="5:8" x14ac:dyDescent="0.2">
      <c r="E19754" s="95"/>
      <c r="F19754" s="95"/>
      <c r="G19754" s="95"/>
      <c r="H19754" s="95"/>
    </row>
    <row r="19755" spans="5:8" x14ac:dyDescent="0.2">
      <c r="E19755" s="95"/>
      <c r="F19755" s="95"/>
      <c r="G19755" s="95"/>
      <c r="H19755" s="95"/>
    </row>
    <row r="19756" spans="5:8" x14ac:dyDescent="0.2">
      <c r="E19756" s="95"/>
      <c r="F19756" s="95"/>
      <c r="G19756" s="95"/>
      <c r="H19756" s="95"/>
    </row>
    <row r="19757" spans="5:8" x14ac:dyDescent="0.2">
      <c r="E19757" s="95"/>
      <c r="F19757" s="95"/>
      <c r="G19757" s="95"/>
      <c r="H19757" s="95"/>
    </row>
    <row r="19758" spans="5:8" x14ac:dyDescent="0.2">
      <c r="E19758" s="95"/>
      <c r="F19758" s="95"/>
      <c r="G19758" s="95"/>
      <c r="H19758" s="95"/>
    </row>
    <row r="19759" spans="5:8" x14ac:dyDescent="0.2">
      <c r="E19759" s="95"/>
      <c r="F19759" s="95"/>
      <c r="G19759" s="95"/>
      <c r="H19759" s="95"/>
    </row>
    <row r="19760" spans="5:8" x14ac:dyDescent="0.2">
      <c r="E19760" s="95"/>
      <c r="F19760" s="95"/>
      <c r="G19760" s="95"/>
      <c r="H19760" s="95"/>
    </row>
    <row r="19761" spans="5:8" x14ac:dyDescent="0.2">
      <c r="E19761" s="95"/>
      <c r="F19761" s="95"/>
      <c r="G19761" s="95"/>
      <c r="H19761" s="95"/>
    </row>
    <row r="19762" spans="5:8" x14ac:dyDescent="0.2">
      <c r="E19762" s="95"/>
      <c r="F19762" s="95"/>
      <c r="G19762" s="95"/>
      <c r="H19762" s="95"/>
    </row>
    <row r="19763" spans="5:8" x14ac:dyDescent="0.2">
      <c r="E19763" s="95"/>
      <c r="F19763" s="95"/>
      <c r="G19763" s="95"/>
      <c r="H19763" s="95"/>
    </row>
    <row r="19764" spans="5:8" x14ac:dyDescent="0.2">
      <c r="E19764" s="95"/>
      <c r="F19764" s="95"/>
      <c r="G19764" s="95"/>
      <c r="H19764" s="95"/>
    </row>
    <row r="19765" spans="5:8" x14ac:dyDescent="0.2">
      <c r="E19765" s="95"/>
      <c r="F19765" s="95"/>
      <c r="G19765" s="95"/>
      <c r="H19765" s="95"/>
    </row>
    <row r="19766" spans="5:8" x14ac:dyDescent="0.2">
      <c r="E19766" s="95"/>
      <c r="F19766" s="95"/>
      <c r="G19766" s="95"/>
      <c r="H19766" s="95"/>
    </row>
    <row r="19767" spans="5:8" x14ac:dyDescent="0.2">
      <c r="E19767" s="95"/>
      <c r="F19767" s="95"/>
      <c r="G19767" s="95"/>
      <c r="H19767" s="95"/>
    </row>
    <row r="19768" spans="5:8" x14ac:dyDescent="0.2">
      <c r="E19768" s="95"/>
      <c r="F19768" s="95"/>
      <c r="G19768" s="95"/>
      <c r="H19768" s="95"/>
    </row>
    <row r="19769" spans="5:8" x14ac:dyDescent="0.2">
      <c r="E19769" s="95"/>
      <c r="F19769" s="95"/>
      <c r="G19769" s="95"/>
      <c r="H19769" s="95"/>
    </row>
    <row r="19770" spans="5:8" x14ac:dyDescent="0.2">
      <c r="E19770" s="95"/>
      <c r="F19770" s="95"/>
      <c r="G19770" s="95"/>
      <c r="H19770" s="95"/>
    </row>
    <row r="19771" spans="5:8" x14ac:dyDescent="0.2">
      <c r="E19771" s="95"/>
      <c r="F19771" s="95"/>
      <c r="G19771" s="95"/>
      <c r="H19771" s="95"/>
    </row>
    <row r="19772" spans="5:8" x14ac:dyDescent="0.2">
      <c r="E19772" s="95"/>
      <c r="F19772" s="95"/>
      <c r="G19772" s="95"/>
      <c r="H19772" s="95"/>
    </row>
    <row r="19773" spans="5:8" x14ac:dyDescent="0.2">
      <c r="E19773" s="95"/>
      <c r="F19773" s="95"/>
      <c r="G19773" s="95"/>
      <c r="H19773" s="95"/>
    </row>
    <row r="19774" spans="5:8" x14ac:dyDescent="0.2">
      <c r="E19774" s="95"/>
      <c r="F19774" s="95"/>
      <c r="G19774" s="95"/>
      <c r="H19774" s="95"/>
    </row>
    <row r="19775" spans="5:8" x14ac:dyDescent="0.2">
      <c r="E19775" s="95"/>
      <c r="F19775" s="95"/>
      <c r="G19775" s="95"/>
      <c r="H19775" s="95"/>
    </row>
    <row r="19776" spans="5:8" x14ac:dyDescent="0.2">
      <c r="E19776" s="95"/>
      <c r="F19776" s="95"/>
      <c r="G19776" s="95"/>
      <c r="H19776" s="95"/>
    </row>
    <row r="19777" spans="5:8" x14ac:dyDescent="0.2">
      <c r="E19777" s="95"/>
      <c r="F19777" s="95"/>
      <c r="G19777" s="95"/>
      <c r="H19777" s="95"/>
    </row>
    <row r="19778" spans="5:8" x14ac:dyDescent="0.2">
      <c r="E19778" s="95"/>
      <c r="F19778" s="95"/>
      <c r="G19778" s="95"/>
      <c r="H19778" s="95"/>
    </row>
    <row r="19779" spans="5:8" x14ac:dyDescent="0.2">
      <c r="E19779" s="95"/>
      <c r="F19779" s="95"/>
      <c r="G19779" s="95"/>
      <c r="H19779" s="95"/>
    </row>
    <row r="19780" spans="5:8" x14ac:dyDescent="0.2">
      <c r="E19780" s="95"/>
      <c r="F19780" s="95"/>
      <c r="G19780" s="95"/>
      <c r="H19780" s="95"/>
    </row>
    <row r="19781" spans="5:8" x14ac:dyDescent="0.2">
      <c r="E19781" s="95"/>
      <c r="F19781" s="95"/>
      <c r="G19781" s="95"/>
      <c r="H19781" s="95"/>
    </row>
    <row r="19782" spans="5:8" x14ac:dyDescent="0.2">
      <c r="E19782" s="95"/>
      <c r="F19782" s="95"/>
      <c r="G19782" s="95"/>
      <c r="H19782" s="95"/>
    </row>
    <row r="19783" spans="5:8" x14ac:dyDescent="0.2">
      <c r="E19783" s="95"/>
      <c r="F19783" s="95"/>
      <c r="G19783" s="95"/>
      <c r="H19783" s="95"/>
    </row>
    <row r="19784" spans="5:8" x14ac:dyDescent="0.2">
      <c r="E19784" s="95"/>
      <c r="F19784" s="95"/>
      <c r="G19784" s="95"/>
      <c r="H19784" s="95"/>
    </row>
    <row r="19785" spans="5:8" x14ac:dyDescent="0.2">
      <c r="E19785" s="95"/>
      <c r="F19785" s="95"/>
      <c r="G19785" s="95"/>
      <c r="H19785" s="95"/>
    </row>
    <row r="19786" spans="5:8" x14ac:dyDescent="0.2">
      <c r="E19786" s="95"/>
      <c r="F19786" s="95"/>
      <c r="G19786" s="95"/>
      <c r="H19786" s="95"/>
    </row>
    <row r="19787" spans="5:8" x14ac:dyDescent="0.2">
      <c r="E19787" s="95"/>
      <c r="F19787" s="95"/>
      <c r="G19787" s="95"/>
      <c r="H19787" s="95"/>
    </row>
    <row r="19788" spans="5:8" x14ac:dyDescent="0.2">
      <c r="E19788" s="95"/>
      <c r="F19788" s="95"/>
      <c r="G19788" s="95"/>
      <c r="H19788" s="95"/>
    </row>
    <row r="19789" spans="5:8" x14ac:dyDescent="0.2">
      <c r="E19789" s="95"/>
      <c r="F19789" s="95"/>
      <c r="G19789" s="95"/>
      <c r="H19789" s="95"/>
    </row>
    <row r="19790" spans="5:8" x14ac:dyDescent="0.2">
      <c r="E19790" s="95"/>
      <c r="F19790" s="95"/>
      <c r="G19790" s="95"/>
      <c r="H19790" s="95"/>
    </row>
    <row r="19791" spans="5:8" x14ac:dyDescent="0.2">
      <c r="E19791" s="95"/>
      <c r="F19791" s="95"/>
      <c r="G19791" s="95"/>
      <c r="H19791" s="95"/>
    </row>
    <row r="19792" spans="5:8" x14ac:dyDescent="0.2">
      <c r="E19792" s="95"/>
      <c r="F19792" s="95"/>
      <c r="G19792" s="95"/>
      <c r="H19792" s="95"/>
    </row>
    <row r="19793" spans="5:8" x14ac:dyDescent="0.2">
      <c r="E19793" s="95"/>
      <c r="F19793" s="95"/>
      <c r="G19793" s="95"/>
      <c r="H19793" s="95"/>
    </row>
    <row r="19794" spans="5:8" x14ac:dyDescent="0.2">
      <c r="E19794" s="95"/>
      <c r="F19794" s="95"/>
      <c r="G19794" s="95"/>
      <c r="H19794" s="95"/>
    </row>
    <row r="19795" spans="5:8" x14ac:dyDescent="0.2">
      <c r="E19795" s="95"/>
      <c r="F19795" s="95"/>
      <c r="G19795" s="95"/>
      <c r="H19795" s="95"/>
    </row>
    <row r="19796" spans="5:8" x14ac:dyDescent="0.2">
      <c r="E19796" s="95"/>
      <c r="F19796" s="95"/>
      <c r="G19796" s="95"/>
      <c r="H19796" s="95"/>
    </row>
    <row r="19797" spans="5:8" x14ac:dyDescent="0.2">
      <c r="E19797" s="95"/>
      <c r="F19797" s="95"/>
      <c r="G19797" s="95"/>
      <c r="H19797" s="95"/>
    </row>
    <row r="19798" spans="5:8" x14ac:dyDescent="0.2">
      <c r="E19798" s="95"/>
      <c r="F19798" s="95"/>
      <c r="G19798" s="95"/>
      <c r="H19798" s="95"/>
    </row>
    <row r="19799" spans="5:8" x14ac:dyDescent="0.2">
      <c r="E19799" s="95"/>
      <c r="F19799" s="95"/>
      <c r="G19799" s="95"/>
      <c r="H19799" s="95"/>
    </row>
    <row r="19800" spans="5:8" x14ac:dyDescent="0.2">
      <c r="E19800" s="95"/>
      <c r="F19800" s="95"/>
      <c r="G19800" s="95"/>
      <c r="H19800" s="95"/>
    </row>
    <row r="19801" spans="5:8" x14ac:dyDescent="0.2">
      <c r="E19801" s="95"/>
      <c r="F19801" s="95"/>
      <c r="G19801" s="95"/>
      <c r="H19801" s="95"/>
    </row>
    <row r="19802" spans="5:8" x14ac:dyDescent="0.2">
      <c r="E19802" s="95"/>
      <c r="F19802" s="95"/>
      <c r="G19802" s="95"/>
      <c r="H19802" s="95"/>
    </row>
    <row r="19803" spans="5:8" x14ac:dyDescent="0.2">
      <c r="E19803" s="95"/>
      <c r="F19803" s="95"/>
      <c r="G19803" s="95"/>
      <c r="H19803" s="95"/>
    </row>
    <row r="19804" spans="5:8" x14ac:dyDescent="0.2">
      <c r="E19804" s="95"/>
      <c r="F19804" s="95"/>
      <c r="G19804" s="95"/>
      <c r="H19804" s="95"/>
    </row>
    <row r="19805" spans="5:8" x14ac:dyDescent="0.2">
      <c r="E19805" s="95"/>
      <c r="F19805" s="95"/>
      <c r="G19805" s="95"/>
      <c r="H19805" s="95"/>
    </row>
    <row r="19806" spans="5:8" x14ac:dyDescent="0.2">
      <c r="E19806" s="95"/>
      <c r="F19806" s="95"/>
      <c r="G19806" s="95"/>
      <c r="H19806" s="95"/>
    </row>
    <row r="19807" spans="5:8" x14ac:dyDescent="0.2">
      <c r="E19807" s="95"/>
      <c r="F19807" s="95"/>
      <c r="G19807" s="95"/>
      <c r="H19807" s="95"/>
    </row>
    <row r="19808" spans="5:8" x14ac:dyDescent="0.2">
      <c r="E19808" s="95"/>
      <c r="F19808" s="95"/>
      <c r="G19808" s="95"/>
      <c r="H19808" s="95"/>
    </row>
    <row r="19809" spans="5:8" x14ac:dyDescent="0.2">
      <c r="E19809" s="95"/>
      <c r="F19809" s="95"/>
      <c r="G19809" s="95"/>
      <c r="H19809" s="95"/>
    </row>
    <row r="19810" spans="5:8" x14ac:dyDescent="0.2">
      <c r="E19810" s="95"/>
      <c r="F19810" s="95"/>
      <c r="G19810" s="95"/>
      <c r="H19810" s="95"/>
    </row>
    <row r="19811" spans="5:8" x14ac:dyDescent="0.2">
      <c r="E19811" s="95"/>
      <c r="F19811" s="95"/>
      <c r="G19811" s="95"/>
      <c r="H19811" s="95"/>
    </row>
    <row r="19812" spans="5:8" x14ac:dyDescent="0.2">
      <c r="E19812" s="95"/>
      <c r="F19812" s="95"/>
      <c r="G19812" s="95"/>
      <c r="H19812" s="95"/>
    </row>
    <row r="19813" spans="5:8" x14ac:dyDescent="0.2">
      <c r="E19813" s="95"/>
      <c r="F19813" s="95"/>
      <c r="G19813" s="95"/>
      <c r="H19813" s="95"/>
    </row>
    <row r="19814" spans="5:8" x14ac:dyDescent="0.2">
      <c r="E19814" s="95"/>
      <c r="F19814" s="95"/>
      <c r="G19814" s="95"/>
      <c r="H19814" s="95"/>
    </row>
    <row r="19815" spans="5:8" x14ac:dyDescent="0.2">
      <c r="E19815" s="95"/>
      <c r="F19815" s="95"/>
      <c r="G19815" s="95"/>
      <c r="H19815" s="95"/>
    </row>
    <row r="19816" spans="5:8" x14ac:dyDescent="0.2">
      <c r="E19816" s="95"/>
      <c r="F19816" s="95"/>
      <c r="G19816" s="95"/>
      <c r="H19816" s="95"/>
    </row>
    <row r="19817" spans="5:8" x14ac:dyDescent="0.2">
      <c r="E19817" s="95"/>
      <c r="F19817" s="95"/>
      <c r="G19817" s="95"/>
      <c r="H19817" s="95"/>
    </row>
    <row r="19818" spans="5:8" x14ac:dyDescent="0.2">
      <c r="E19818" s="95"/>
      <c r="F19818" s="95"/>
      <c r="G19818" s="95"/>
      <c r="H19818" s="95"/>
    </row>
    <row r="19819" spans="5:8" x14ac:dyDescent="0.2">
      <c r="E19819" s="95"/>
      <c r="F19819" s="95"/>
      <c r="G19819" s="95"/>
      <c r="H19819" s="95"/>
    </row>
    <row r="19820" spans="5:8" x14ac:dyDescent="0.2">
      <c r="E19820" s="95"/>
      <c r="F19820" s="95"/>
      <c r="G19820" s="95"/>
      <c r="H19820" s="95"/>
    </row>
    <row r="19821" spans="5:8" x14ac:dyDescent="0.2">
      <c r="E19821" s="95"/>
      <c r="F19821" s="95"/>
      <c r="G19821" s="95"/>
      <c r="H19821" s="95"/>
    </row>
    <row r="19822" spans="5:8" x14ac:dyDescent="0.2">
      <c r="E19822" s="95"/>
      <c r="F19822" s="95"/>
      <c r="G19822" s="95"/>
      <c r="H19822" s="95"/>
    </row>
    <row r="19823" spans="5:8" x14ac:dyDescent="0.2">
      <c r="E19823" s="95"/>
      <c r="F19823" s="95"/>
      <c r="G19823" s="95"/>
      <c r="H19823" s="95"/>
    </row>
    <row r="19824" spans="5:8" x14ac:dyDescent="0.2">
      <c r="E19824" s="95"/>
      <c r="F19824" s="95"/>
      <c r="G19824" s="95"/>
      <c r="H19824" s="95"/>
    </row>
    <row r="19825" spans="5:8" x14ac:dyDescent="0.2">
      <c r="E19825" s="95"/>
      <c r="F19825" s="95"/>
      <c r="G19825" s="95"/>
      <c r="H19825" s="95"/>
    </row>
    <row r="19826" spans="5:8" x14ac:dyDescent="0.2">
      <c r="E19826" s="95"/>
      <c r="F19826" s="95"/>
      <c r="G19826" s="95"/>
      <c r="H19826" s="95"/>
    </row>
    <row r="19827" spans="5:8" x14ac:dyDescent="0.2">
      <c r="E19827" s="95"/>
      <c r="F19827" s="95"/>
      <c r="G19827" s="95"/>
      <c r="H19827" s="95"/>
    </row>
    <row r="19828" spans="5:8" x14ac:dyDescent="0.2">
      <c r="E19828" s="95"/>
      <c r="F19828" s="95"/>
      <c r="G19828" s="95"/>
      <c r="H19828" s="95"/>
    </row>
    <row r="19829" spans="5:8" x14ac:dyDescent="0.2">
      <c r="E19829" s="95"/>
      <c r="F19829" s="95"/>
      <c r="G19829" s="95"/>
      <c r="H19829" s="95"/>
    </row>
    <row r="19830" spans="5:8" x14ac:dyDescent="0.2">
      <c r="E19830" s="95"/>
      <c r="F19830" s="95"/>
      <c r="G19830" s="95"/>
      <c r="H19830" s="95"/>
    </row>
    <row r="19831" spans="5:8" x14ac:dyDescent="0.2">
      <c r="E19831" s="95"/>
      <c r="F19831" s="95"/>
      <c r="G19831" s="95"/>
      <c r="H19831" s="95"/>
    </row>
    <row r="19832" spans="5:8" x14ac:dyDescent="0.2">
      <c r="E19832" s="95"/>
      <c r="F19832" s="95"/>
      <c r="G19832" s="95"/>
      <c r="H19832" s="95"/>
    </row>
    <row r="19833" spans="5:8" x14ac:dyDescent="0.2">
      <c r="E19833" s="95"/>
      <c r="F19833" s="95"/>
      <c r="G19833" s="95"/>
      <c r="H19833" s="95"/>
    </row>
    <row r="19834" spans="5:8" x14ac:dyDescent="0.2">
      <c r="E19834" s="95"/>
      <c r="F19834" s="95"/>
      <c r="G19834" s="95"/>
      <c r="H19834" s="95"/>
    </row>
    <row r="19835" spans="5:8" x14ac:dyDescent="0.2">
      <c r="E19835" s="95"/>
      <c r="F19835" s="95"/>
      <c r="G19835" s="95"/>
      <c r="H19835" s="95"/>
    </row>
    <row r="19836" spans="5:8" x14ac:dyDescent="0.2">
      <c r="E19836" s="95"/>
      <c r="F19836" s="95"/>
      <c r="G19836" s="95"/>
      <c r="H19836" s="95"/>
    </row>
    <row r="19837" spans="5:8" x14ac:dyDescent="0.2">
      <c r="E19837" s="95"/>
      <c r="F19837" s="95"/>
      <c r="G19837" s="95"/>
      <c r="H19837" s="95"/>
    </row>
    <row r="19838" spans="5:8" x14ac:dyDescent="0.2">
      <c r="E19838" s="95"/>
      <c r="F19838" s="95"/>
      <c r="G19838" s="95"/>
      <c r="H19838" s="95"/>
    </row>
    <row r="19839" spans="5:8" x14ac:dyDescent="0.2">
      <c r="E19839" s="95"/>
      <c r="F19839" s="95"/>
      <c r="G19839" s="95"/>
      <c r="H19839" s="95"/>
    </row>
    <row r="19840" spans="5:8" x14ac:dyDescent="0.2">
      <c r="E19840" s="95"/>
      <c r="F19840" s="95"/>
      <c r="G19840" s="95"/>
      <c r="H19840" s="95"/>
    </row>
    <row r="19841" spans="5:8" x14ac:dyDescent="0.2">
      <c r="E19841" s="95"/>
      <c r="F19841" s="95"/>
      <c r="G19841" s="95"/>
      <c r="H19841" s="95"/>
    </row>
    <row r="19842" spans="5:8" x14ac:dyDescent="0.2">
      <c r="E19842" s="95"/>
      <c r="F19842" s="95"/>
      <c r="G19842" s="95"/>
      <c r="H19842" s="95"/>
    </row>
    <row r="19843" spans="5:8" x14ac:dyDescent="0.2">
      <c r="E19843" s="95"/>
      <c r="F19843" s="95"/>
      <c r="G19843" s="95"/>
      <c r="H19843" s="95"/>
    </row>
    <row r="19844" spans="5:8" x14ac:dyDescent="0.2">
      <c r="E19844" s="95"/>
      <c r="F19844" s="95"/>
      <c r="G19844" s="95"/>
      <c r="H19844" s="95"/>
    </row>
    <row r="19845" spans="5:8" x14ac:dyDescent="0.2">
      <c r="E19845" s="95"/>
      <c r="F19845" s="95"/>
      <c r="G19845" s="95"/>
      <c r="H19845" s="95"/>
    </row>
    <row r="19846" spans="5:8" x14ac:dyDescent="0.2">
      <c r="E19846" s="95"/>
      <c r="F19846" s="95"/>
      <c r="G19846" s="95"/>
      <c r="H19846" s="95"/>
    </row>
    <row r="19847" spans="5:8" x14ac:dyDescent="0.2">
      <c r="E19847" s="95"/>
      <c r="F19847" s="95"/>
      <c r="G19847" s="95"/>
      <c r="H19847" s="95"/>
    </row>
    <row r="19848" spans="5:8" x14ac:dyDescent="0.2">
      <c r="E19848" s="95"/>
      <c r="F19848" s="95"/>
      <c r="G19848" s="95"/>
      <c r="H19848" s="95"/>
    </row>
    <row r="19849" spans="5:8" x14ac:dyDescent="0.2">
      <c r="E19849" s="95"/>
      <c r="F19849" s="95"/>
      <c r="G19849" s="95"/>
      <c r="H19849" s="95"/>
    </row>
    <row r="19850" spans="5:8" x14ac:dyDescent="0.2">
      <c r="E19850" s="95"/>
      <c r="F19850" s="95"/>
      <c r="G19850" s="95"/>
      <c r="H19850" s="95"/>
    </row>
    <row r="19851" spans="5:8" x14ac:dyDescent="0.2">
      <c r="E19851" s="95"/>
      <c r="F19851" s="95"/>
      <c r="G19851" s="95"/>
      <c r="H19851" s="95"/>
    </row>
    <row r="19852" spans="5:8" x14ac:dyDescent="0.2">
      <c r="E19852" s="95"/>
      <c r="F19852" s="95"/>
      <c r="G19852" s="95"/>
      <c r="H19852" s="95"/>
    </row>
    <row r="19853" spans="5:8" x14ac:dyDescent="0.2">
      <c r="E19853" s="95"/>
      <c r="F19853" s="95"/>
      <c r="G19853" s="95"/>
      <c r="H19853" s="95"/>
    </row>
    <row r="19854" spans="5:8" x14ac:dyDescent="0.2">
      <c r="E19854" s="95"/>
      <c r="F19854" s="95"/>
      <c r="G19854" s="95"/>
      <c r="H19854" s="95"/>
    </row>
    <row r="19855" spans="5:8" x14ac:dyDescent="0.2">
      <c r="E19855" s="95"/>
      <c r="F19855" s="95"/>
      <c r="G19855" s="95"/>
      <c r="H19855" s="95"/>
    </row>
    <row r="19856" spans="5:8" x14ac:dyDescent="0.2">
      <c r="E19856" s="95"/>
      <c r="F19856" s="95"/>
      <c r="G19856" s="95"/>
      <c r="H19856" s="95"/>
    </row>
    <row r="19857" spans="5:8" x14ac:dyDescent="0.2">
      <c r="E19857" s="95"/>
      <c r="F19857" s="95"/>
      <c r="G19857" s="95"/>
      <c r="H19857" s="95"/>
    </row>
    <row r="19858" spans="5:8" x14ac:dyDescent="0.2">
      <c r="E19858" s="95"/>
      <c r="F19858" s="95"/>
      <c r="G19858" s="95"/>
      <c r="H19858" s="95"/>
    </row>
    <row r="19859" spans="5:8" x14ac:dyDescent="0.2">
      <c r="E19859" s="95"/>
      <c r="F19859" s="95"/>
      <c r="G19859" s="95"/>
      <c r="H19859" s="95"/>
    </row>
    <row r="19860" spans="5:8" x14ac:dyDescent="0.2">
      <c r="E19860" s="95"/>
      <c r="F19860" s="95"/>
      <c r="G19860" s="95"/>
      <c r="H19860" s="95"/>
    </row>
    <row r="19861" spans="5:8" x14ac:dyDescent="0.2">
      <c r="E19861" s="95"/>
      <c r="F19861" s="95"/>
      <c r="G19861" s="95"/>
      <c r="H19861" s="95"/>
    </row>
    <row r="19862" spans="5:8" x14ac:dyDescent="0.2">
      <c r="E19862" s="95"/>
      <c r="F19862" s="95"/>
      <c r="G19862" s="95"/>
      <c r="H19862" s="95"/>
    </row>
    <row r="19863" spans="5:8" x14ac:dyDescent="0.2">
      <c r="E19863" s="95"/>
      <c r="F19863" s="95"/>
      <c r="G19863" s="95"/>
      <c r="H19863" s="95"/>
    </row>
    <row r="19864" spans="5:8" x14ac:dyDescent="0.2">
      <c r="E19864" s="95"/>
      <c r="F19864" s="95"/>
      <c r="G19864" s="95"/>
      <c r="H19864" s="95"/>
    </row>
    <row r="19865" spans="5:8" x14ac:dyDescent="0.2">
      <c r="E19865" s="95"/>
      <c r="F19865" s="95"/>
      <c r="G19865" s="95"/>
      <c r="H19865" s="95"/>
    </row>
    <row r="19866" spans="5:8" x14ac:dyDescent="0.2">
      <c r="E19866" s="95"/>
      <c r="F19866" s="95"/>
      <c r="G19866" s="95"/>
      <c r="H19866" s="95"/>
    </row>
    <row r="19867" spans="5:8" x14ac:dyDescent="0.2">
      <c r="E19867" s="95"/>
      <c r="F19867" s="95"/>
      <c r="G19867" s="95"/>
      <c r="H19867" s="95"/>
    </row>
    <row r="19868" spans="5:8" x14ac:dyDescent="0.2">
      <c r="E19868" s="95"/>
      <c r="F19868" s="95"/>
      <c r="G19868" s="95"/>
      <c r="H19868" s="95"/>
    </row>
    <row r="19869" spans="5:8" x14ac:dyDescent="0.2">
      <c r="E19869" s="95"/>
      <c r="F19869" s="95"/>
      <c r="G19869" s="95"/>
      <c r="H19869" s="95"/>
    </row>
    <row r="19870" spans="5:8" x14ac:dyDescent="0.2">
      <c r="E19870" s="95"/>
      <c r="F19870" s="95"/>
      <c r="G19870" s="95"/>
      <c r="H19870" s="95"/>
    </row>
    <row r="19871" spans="5:8" x14ac:dyDescent="0.2">
      <c r="E19871" s="95"/>
      <c r="F19871" s="95"/>
      <c r="G19871" s="95"/>
      <c r="H19871" s="95"/>
    </row>
    <row r="19872" spans="5:8" x14ac:dyDescent="0.2">
      <c r="E19872" s="95"/>
      <c r="F19872" s="95"/>
      <c r="G19872" s="95"/>
      <c r="H19872" s="95"/>
    </row>
    <row r="19873" spans="5:8" x14ac:dyDescent="0.2">
      <c r="E19873" s="95"/>
      <c r="F19873" s="95"/>
      <c r="G19873" s="95"/>
      <c r="H19873" s="95"/>
    </row>
    <row r="19874" spans="5:8" x14ac:dyDescent="0.2">
      <c r="E19874" s="95"/>
      <c r="F19874" s="95"/>
      <c r="G19874" s="95"/>
      <c r="H19874" s="95"/>
    </row>
    <row r="19875" spans="5:8" x14ac:dyDescent="0.2">
      <c r="E19875" s="95"/>
      <c r="F19875" s="95"/>
      <c r="G19875" s="95"/>
      <c r="H19875" s="95"/>
    </row>
    <row r="19876" spans="5:8" x14ac:dyDescent="0.2">
      <c r="E19876" s="95"/>
      <c r="F19876" s="95"/>
      <c r="G19876" s="95"/>
      <c r="H19876" s="95"/>
    </row>
    <row r="19877" spans="5:8" x14ac:dyDescent="0.2">
      <c r="E19877" s="95"/>
      <c r="F19877" s="95"/>
      <c r="G19877" s="95"/>
      <c r="H19877" s="95"/>
    </row>
    <row r="19878" spans="5:8" x14ac:dyDescent="0.2">
      <c r="E19878" s="95"/>
      <c r="F19878" s="95"/>
      <c r="G19878" s="95"/>
      <c r="H19878" s="95"/>
    </row>
    <row r="19879" spans="5:8" x14ac:dyDescent="0.2">
      <c r="E19879" s="95"/>
      <c r="F19879" s="95"/>
      <c r="G19879" s="95"/>
      <c r="H19879" s="95"/>
    </row>
    <row r="19880" spans="5:8" x14ac:dyDescent="0.2">
      <c r="E19880" s="95"/>
      <c r="F19880" s="95"/>
      <c r="G19880" s="95"/>
      <c r="H19880" s="95"/>
    </row>
    <row r="19881" spans="5:8" x14ac:dyDescent="0.2">
      <c r="E19881" s="95"/>
      <c r="F19881" s="95"/>
      <c r="G19881" s="95"/>
      <c r="H19881" s="95"/>
    </row>
    <row r="19882" spans="5:8" x14ac:dyDescent="0.2">
      <c r="E19882" s="95"/>
      <c r="F19882" s="95"/>
      <c r="G19882" s="95"/>
      <c r="H19882" s="95"/>
    </row>
    <row r="19883" spans="5:8" x14ac:dyDescent="0.2">
      <c r="E19883" s="95"/>
      <c r="F19883" s="95"/>
      <c r="G19883" s="95"/>
      <c r="H19883" s="95"/>
    </row>
    <row r="19884" spans="5:8" x14ac:dyDescent="0.2">
      <c r="E19884" s="95"/>
      <c r="F19884" s="95"/>
      <c r="G19884" s="95"/>
      <c r="H19884" s="95"/>
    </row>
    <row r="19885" spans="5:8" x14ac:dyDescent="0.2">
      <c r="E19885" s="95"/>
      <c r="F19885" s="95"/>
      <c r="G19885" s="95"/>
      <c r="H19885" s="95"/>
    </row>
    <row r="19886" spans="5:8" x14ac:dyDescent="0.2">
      <c r="E19886" s="95"/>
      <c r="F19886" s="95"/>
      <c r="G19886" s="95"/>
      <c r="H19886" s="95"/>
    </row>
    <row r="19887" spans="5:8" x14ac:dyDescent="0.2">
      <c r="E19887" s="95"/>
      <c r="F19887" s="95"/>
      <c r="G19887" s="95"/>
      <c r="H19887" s="95"/>
    </row>
    <row r="19888" spans="5:8" x14ac:dyDescent="0.2">
      <c r="E19888" s="95"/>
      <c r="F19888" s="95"/>
      <c r="G19888" s="95"/>
      <c r="H19888" s="95"/>
    </row>
    <row r="19889" spans="5:8" x14ac:dyDescent="0.2">
      <c r="E19889" s="95"/>
      <c r="F19889" s="95"/>
      <c r="G19889" s="95"/>
      <c r="H19889" s="95"/>
    </row>
    <row r="19890" spans="5:8" x14ac:dyDescent="0.2">
      <c r="E19890" s="95"/>
      <c r="F19890" s="95"/>
      <c r="G19890" s="95"/>
      <c r="H19890" s="95"/>
    </row>
    <row r="19891" spans="5:8" x14ac:dyDescent="0.2">
      <c r="E19891" s="95"/>
      <c r="F19891" s="95"/>
      <c r="G19891" s="95"/>
      <c r="H19891" s="95"/>
    </row>
    <row r="19892" spans="5:8" x14ac:dyDescent="0.2">
      <c r="E19892" s="95"/>
      <c r="F19892" s="95"/>
      <c r="G19892" s="95"/>
      <c r="H19892" s="95"/>
    </row>
    <row r="19893" spans="5:8" x14ac:dyDescent="0.2">
      <c r="E19893" s="95"/>
      <c r="F19893" s="95"/>
      <c r="G19893" s="95"/>
      <c r="H19893" s="95"/>
    </row>
    <row r="19894" spans="5:8" x14ac:dyDescent="0.2">
      <c r="E19894" s="95"/>
      <c r="F19894" s="95"/>
      <c r="G19894" s="95"/>
      <c r="H19894" s="95"/>
    </row>
    <row r="19895" spans="5:8" x14ac:dyDescent="0.2">
      <c r="E19895" s="95"/>
      <c r="F19895" s="95"/>
      <c r="G19895" s="95"/>
      <c r="H19895" s="95"/>
    </row>
    <row r="19896" spans="5:8" x14ac:dyDescent="0.2">
      <c r="E19896" s="95"/>
      <c r="F19896" s="95"/>
      <c r="G19896" s="95"/>
      <c r="H19896" s="95"/>
    </row>
    <row r="19897" spans="5:8" x14ac:dyDescent="0.2">
      <c r="E19897" s="95"/>
      <c r="F19897" s="95"/>
      <c r="G19897" s="95"/>
      <c r="H19897" s="95"/>
    </row>
    <row r="19898" spans="5:8" x14ac:dyDescent="0.2">
      <c r="E19898" s="95"/>
      <c r="F19898" s="95"/>
      <c r="G19898" s="95"/>
      <c r="H19898" s="95"/>
    </row>
    <row r="19899" spans="5:8" x14ac:dyDescent="0.2">
      <c r="E19899" s="95"/>
      <c r="F19899" s="95"/>
      <c r="G19899" s="95"/>
      <c r="H19899" s="95"/>
    </row>
    <row r="19900" spans="5:8" x14ac:dyDescent="0.2">
      <c r="E19900" s="95"/>
      <c r="F19900" s="95"/>
      <c r="G19900" s="95"/>
      <c r="H19900" s="95"/>
    </row>
    <row r="19901" spans="5:8" x14ac:dyDescent="0.2">
      <c r="E19901" s="95"/>
      <c r="F19901" s="95"/>
      <c r="G19901" s="95"/>
      <c r="H19901" s="95"/>
    </row>
    <row r="19902" spans="5:8" x14ac:dyDescent="0.2">
      <c r="E19902" s="95"/>
      <c r="F19902" s="95"/>
      <c r="G19902" s="95"/>
      <c r="H19902" s="95"/>
    </row>
    <row r="19903" spans="5:8" x14ac:dyDescent="0.2">
      <c r="E19903" s="95"/>
      <c r="F19903" s="95"/>
      <c r="G19903" s="95"/>
      <c r="H19903" s="95"/>
    </row>
    <row r="19904" spans="5:8" x14ac:dyDescent="0.2">
      <c r="E19904" s="95"/>
      <c r="F19904" s="95"/>
      <c r="G19904" s="95"/>
      <c r="H19904" s="95"/>
    </row>
    <row r="19905" spans="5:8" x14ac:dyDescent="0.2">
      <c r="E19905" s="95"/>
      <c r="F19905" s="95"/>
      <c r="G19905" s="95"/>
      <c r="H19905" s="95"/>
    </row>
    <row r="19906" spans="5:8" x14ac:dyDescent="0.2">
      <c r="E19906" s="95"/>
      <c r="F19906" s="95"/>
      <c r="G19906" s="95"/>
      <c r="H19906" s="95"/>
    </row>
    <row r="19907" spans="5:8" x14ac:dyDescent="0.2">
      <c r="E19907" s="95"/>
      <c r="F19907" s="95"/>
      <c r="G19907" s="95"/>
      <c r="H19907" s="95"/>
    </row>
    <row r="19908" spans="5:8" x14ac:dyDescent="0.2">
      <c r="E19908" s="95"/>
      <c r="F19908" s="95"/>
      <c r="G19908" s="95"/>
      <c r="H19908" s="95"/>
    </row>
    <row r="19909" spans="5:8" x14ac:dyDescent="0.2">
      <c r="E19909" s="95"/>
      <c r="F19909" s="95"/>
      <c r="G19909" s="95"/>
      <c r="H19909" s="95"/>
    </row>
    <row r="19910" spans="5:8" x14ac:dyDescent="0.2">
      <c r="E19910" s="95"/>
      <c r="F19910" s="95"/>
      <c r="G19910" s="95"/>
      <c r="H19910" s="95"/>
    </row>
    <row r="19911" spans="5:8" x14ac:dyDescent="0.2">
      <c r="E19911" s="95"/>
      <c r="F19911" s="95"/>
      <c r="G19911" s="95"/>
      <c r="H19911" s="95"/>
    </row>
    <row r="19912" spans="5:8" x14ac:dyDescent="0.2">
      <c r="E19912" s="95"/>
      <c r="F19912" s="95"/>
      <c r="G19912" s="95"/>
      <c r="H19912" s="95"/>
    </row>
    <row r="19913" spans="5:8" x14ac:dyDescent="0.2">
      <c r="E19913" s="95"/>
      <c r="F19913" s="95"/>
      <c r="G19913" s="95"/>
      <c r="H19913" s="95"/>
    </row>
    <row r="19914" spans="5:8" x14ac:dyDescent="0.2">
      <c r="E19914" s="95"/>
      <c r="F19914" s="95"/>
      <c r="G19914" s="95"/>
      <c r="H19914" s="95"/>
    </row>
    <row r="19915" spans="5:8" x14ac:dyDescent="0.2">
      <c r="E19915" s="95"/>
      <c r="F19915" s="95"/>
      <c r="G19915" s="95"/>
      <c r="H19915" s="95"/>
    </row>
    <row r="19916" spans="5:8" x14ac:dyDescent="0.2">
      <c r="E19916" s="95"/>
      <c r="F19916" s="95"/>
      <c r="G19916" s="95"/>
      <c r="H19916" s="95"/>
    </row>
    <row r="19917" spans="5:8" x14ac:dyDescent="0.2">
      <c r="E19917" s="95"/>
      <c r="F19917" s="95"/>
      <c r="G19917" s="95"/>
      <c r="H19917" s="95"/>
    </row>
    <row r="19918" spans="5:8" x14ac:dyDescent="0.2">
      <c r="E19918" s="95"/>
      <c r="F19918" s="95"/>
      <c r="G19918" s="95"/>
      <c r="H19918" s="95"/>
    </row>
    <row r="19919" spans="5:8" x14ac:dyDescent="0.2">
      <c r="E19919" s="95"/>
      <c r="F19919" s="95"/>
      <c r="G19919" s="95"/>
      <c r="H19919" s="95"/>
    </row>
    <row r="19920" spans="5:8" x14ac:dyDescent="0.2">
      <c r="E19920" s="95"/>
      <c r="F19920" s="95"/>
      <c r="G19920" s="95"/>
      <c r="H19920" s="95"/>
    </row>
    <row r="19921" spans="5:8" x14ac:dyDescent="0.2">
      <c r="E19921" s="95"/>
      <c r="F19921" s="95"/>
      <c r="G19921" s="95"/>
      <c r="H19921" s="95"/>
    </row>
    <row r="19922" spans="5:8" x14ac:dyDescent="0.2">
      <c r="E19922" s="95"/>
      <c r="F19922" s="95"/>
      <c r="G19922" s="95"/>
      <c r="H19922" s="95"/>
    </row>
    <row r="19923" spans="5:8" x14ac:dyDescent="0.2">
      <c r="E19923" s="95"/>
      <c r="F19923" s="95"/>
      <c r="G19923" s="95"/>
      <c r="H19923" s="95"/>
    </row>
    <row r="19924" spans="5:8" x14ac:dyDescent="0.2">
      <c r="E19924" s="95"/>
      <c r="F19924" s="95"/>
      <c r="G19924" s="95"/>
      <c r="H19924" s="95"/>
    </row>
    <row r="19925" spans="5:8" x14ac:dyDescent="0.2">
      <c r="E19925" s="95"/>
      <c r="F19925" s="95"/>
      <c r="G19925" s="95"/>
      <c r="H19925" s="95"/>
    </row>
    <row r="19926" spans="5:8" x14ac:dyDescent="0.2">
      <c r="E19926" s="95"/>
      <c r="F19926" s="95"/>
      <c r="G19926" s="95"/>
      <c r="H19926" s="95"/>
    </row>
    <row r="19927" spans="5:8" x14ac:dyDescent="0.2">
      <c r="E19927" s="95"/>
      <c r="F19927" s="95"/>
      <c r="G19927" s="95"/>
      <c r="H19927" s="95"/>
    </row>
    <row r="19928" spans="5:8" x14ac:dyDescent="0.2">
      <c r="E19928" s="95"/>
      <c r="F19928" s="95"/>
      <c r="G19928" s="95"/>
      <c r="H19928" s="95"/>
    </row>
    <row r="19929" spans="5:8" x14ac:dyDescent="0.2">
      <c r="E19929" s="95"/>
      <c r="F19929" s="95"/>
      <c r="G19929" s="95"/>
      <c r="H19929" s="95"/>
    </row>
    <row r="19930" spans="5:8" x14ac:dyDescent="0.2">
      <c r="E19930" s="95"/>
      <c r="F19930" s="95"/>
      <c r="G19930" s="95"/>
      <c r="H19930" s="95"/>
    </row>
    <row r="19931" spans="5:8" x14ac:dyDescent="0.2">
      <c r="E19931" s="95"/>
      <c r="F19931" s="95"/>
      <c r="G19931" s="95"/>
      <c r="H19931" s="95"/>
    </row>
    <row r="19932" spans="5:8" x14ac:dyDescent="0.2">
      <c r="E19932" s="95"/>
      <c r="F19932" s="95"/>
      <c r="G19932" s="95"/>
      <c r="H19932" s="95"/>
    </row>
    <row r="19933" spans="5:8" x14ac:dyDescent="0.2">
      <c r="E19933" s="95"/>
      <c r="F19933" s="95"/>
      <c r="G19933" s="95"/>
      <c r="H19933" s="95"/>
    </row>
    <row r="19934" spans="5:8" x14ac:dyDescent="0.2">
      <c r="E19934" s="95"/>
      <c r="F19934" s="95"/>
      <c r="G19934" s="95"/>
      <c r="H19934" s="95"/>
    </row>
    <row r="19935" spans="5:8" x14ac:dyDescent="0.2">
      <c r="E19935" s="95"/>
      <c r="F19935" s="95"/>
      <c r="G19935" s="95"/>
      <c r="H19935" s="95"/>
    </row>
    <row r="19936" spans="5:8" x14ac:dyDescent="0.2">
      <c r="E19936" s="95"/>
      <c r="F19936" s="95"/>
      <c r="G19936" s="95"/>
      <c r="H19936" s="95"/>
    </row>
    <row r="19937" spans="5:8" x14ac:dyDescent="0.2">
      <c r="E19937" s="95"/>
      <c r="F19937" s="95"/>
      <c r="G19937" s="95"/>
      <c r="H19937" s="95"/>
    </row>
    <row r="19938" spans="5:8" x14ac:dyDescent="0.2">
      <c r="E19938" s="95"/>
      <c r="F19938" s="95"/>
      <c r="G19938" s="95"/>
      <c r="H19938" s="95"/>
    </row>
    <row r="19939" spans="5:8" x14ac:dyDescent="0.2">
      <c r="E19939" s="95"/>
      <c r="F19939" s="95"/>
      <c r="G19939" s="95"/>
      <c r="H19939" s="95"/>
    </row>
    <row r="19940" spans="5:8" x14ac:dyDescent="0.2">
      <c r="E19940" s="95"/>
      <c r="F19940" s="95"/>
      <c r="G19940" s="95"/>
      <c r="H19940" s="95"/>
    </row>
    <row r="19941" spans="5:8" x14ac:dyDescent="0.2">
      <c r="E19941" s="95"/>
      <c r="F19941" s="95"/>
      <c r="G19941" s="95"/>
      <c r="H19941" s="95"/>
    </row>
    <row r="19942" spans="5:8" x14ac:dyDescent="0.2">
      <c r="E19942" s="95"/>
      <c r="F19942" s="95"/>
      <c r="G19942" s="95"/>
      <c r="H19942" s="95"/>
    </row>
    <row r="19943" spans="5:8" x14ac:dyDescent="0.2">
      <c r="E19943" s="95"/>
      <c r="F19943" s="95"/>
      <c r="G19943" s="95"/>
      <c r="H19943" s="95"/>
    </row>
    <row r="19944" spans="5:8" x14ac:dyDescent="0.2">
      <c r="E19944" s="95"/>
      <c r="F19944" s="95"/>
      <c r="G19944" s="95"/>
      <c r="H19944" s="95"/>
    </row>
    <row r="19945" spans="5:8" x14ac:dyDescent="0.2">
      <c r="E19945" s="95"/>
      <c r="F19945" s="95"/>
      <c r="G19945" s="95"/>
      <c r="H19945" s="95"/>
    </row>
    <row r="19946" spans="5:8" x14ac:dyDescent="0.2">
      <c r="E19946" s="95"/>
      <c r="F19946" s="95"/>
      <c r="G19946" s="95"/>
      <c r="H19946" s="95"/>
    </row>
    <row r="19947" spans="5:8" x14ac:dyDescent="0.2">
      <c r="E19947" s="95"/>
      <c r="F19947" s="95"/>
      <c r="G19947" s="95"/>
      <c r="H19947" s="95"/>
    </row>
    <row r="19948" spans="5:8" x14ac:dyDescent="0.2">
      <c r="E19948" s="95"/>
      <c r="F19948" s="95"/>
      <c r="G19948" s="95"/>
      <c r="H19948" s="95"/>
    </row>
    <row r="19949" spans="5:8" x14ac:dyDescent="0.2">
      <c r="E19949" s="95"/>
      <c r="F19949" s="95"/>
      <c r="G19949" s="95"/>
      <c r="H19949" s="95"/>
    </row>
    <row r="19950" spans="5:8" x14ac:dyDescent="0.2">
      <c r="E19950" s="95"/>
      <c r="F19950" s="95"/>
      <c r="G19950" s="95"/>
      <c r="H19950" s="95"/>
    </row>
    <row r="19951" spans="5:8" x14ac:dyDescent="0.2">
      <c r="E19951" s="95"/>
      <c r="F19951" s="95"/>
      <c r="G19951" s="95"/>
      <c r="H19951" s="95"/>
    </row>
    <row r="19952" spans="5:8" x14ac:dyDescent="0.2">
      <c r="E19952" s="95"/>
      <c r="F19952" s="95"/>
      <c r="G19952" s="95"/>
      <c r="H19952" s="95"/>
    </row>
    <row r="19953" spans="5:8" x14ac:dyDescent="0.2">
      <c r="E19953" s="95"/>
      <c r="F19953" s="95"/>
      <c r="G19953" s="95"/>
      <c r="H19953" s="95"/>
    </row>
    <row r="19954" spans="5:8" x14ac:dyDescent="0.2">
      <c r="E19954" s="95"/>
      <c r="F19954" s="95"/>
      <c r="G19954" s="95"/>
      <c r="H19954" s="95"/>
    </row>
    <row r="19955" spans="5:8" x14ac:dyDescent="0.2">
      <c r="E19955" s="95"/>
      <c r="F19955" s="95"/>
      <c r="G19955" s="95"/>
      <c r="H19955" s="95"/>
    </row>
    <row r="19956" spans="5:8" x14ac:dyDescent="0.2">
      <c r="E19956" s="95"/>
      <c r="F19956" s="95"/>
      <c r="G19956" s="95"/>
      <c r="H19956" s="95"/>
    </row>
    <row r="19957" spans="5:8" x14ac:dyDescent="0.2">
      <c r="E19957" s="95"/>
      <c r="F19957" s="95"/>
      <c r="G19957" s="95"/>
      <c r="H19957" s="95"/>
    </row>
    <row r="19958" spans="5:8" x14ac:dyDescent="0.2">
      <c r="E19958" s="95"/>
      <c r="F19958" s="95"/>
      <c r="G19958" s="95"/>
      <c r="H19958" s="95"/>
    </row>
    <row r="19959" spans="5:8" x14ac:dyDescent="0.2">
      <c r="E19959" s="95"/>
      <c r="F19959" s="95"/>
      <c r="G19959" s="95"/>
      <c r="H19959" s="95"/>
    </row>
    <row r="19960" spans="5:8" x14ac:dyDescent="0.2">
      <c r="E19960" s="95"/>
      <c r="F19960" s="95"/>
      <c r="G19960" s="95"/>
      <c r="H19960" s="95"/>
    </row>
    <row r="19961" spans="5:8" x14ac:dyDescent="0.2">
      <c r="E19961" s="95"/>
      <c r="F19961" s="95"/>
      <c r="G19961" s="95"/>
      <c r="H19961" s="95"/>
    </row>
    <row r="19962" spans="5:8" x14ac:dyDescent="0.2">
      <c r="E19962" s="95"/>
      <c r="F19962" s="95"/>
      <c r="G19962" s="95"/>
      <c r="H19962" s="95"/>
    </row>
    <row r="19963" spans="5:8" x14ac:dyDescent="0.2">
      <c r="E19963" s="95"/>
      <c r="F19963" s="95"/>
      <c r="G19963" s="95"/>
      <c r="H19963" s="95"/>
    </row>
    <row r="19964" spans="5:8" x14ac:dyDescent="0.2">
      <c r="E19964" s="95"/>
      <c r="F19964" s="95"/>
      <c r="G19964" s="95"/>
      <c r="H19964" s="95"/>
    </row>
    <row r="19965" spans="5:8" x14ac:dyDescent="0.2">
      <c r="E19965" s="95"/>
      <c r="F19965" s="95"/>
      <c r="G19965" s="95"/>
      <c r="H19965" s="95"/>
    </row>
    <row r="19966" spans="5:8" x14ac:dyDescent="0.2">
      <c r="E19966" s="95"/>
      <c r="F19966" s="95"/>
      <c r="G19966" s="95"/>
      <c r="H19966" s="95"/>
    </row>
    <row r="19967" spans="5:8" x14ac:dyDescent="0.2">
      <c r="E19967" s="95"/>
      <c r="F19967" s="95"/>
      <c r="G19967" s="95"/>
      <c r="H19967" s="95"/>
    </row>
    <row r="19968" spans="5:8" x14ac:dyDescent="0.2">
      <c r="E19968" s="95"/>
      <c r="F19968" s="95"/>
      <c r="G19968" s="95"/>
      <c r="H19968" s="95"/>
    </row>
    <row r="19969" spans="5:8" x14ac:dyDescent="0.2">
      <c r="E19969" s="95"/>
      <c r="F19969" s="95"/>
      <c r="G19969" s="95"/>
      <c r="H19969" s="95"/>
    </row>
    <row r="19970" spans="5:8" x14ac:dyDescent="0.2">
      <c r="E19970" s="95"/>
      <c r="F19970" s="95"/>
      <c r="G19970" s="95"/>
      <c r="H19970" s="95"/>
    </row>
    <row r="19971" spans="5:8" x14ac:dyDescent="0.2">
      <c r="E19971" s="95"/>
      <c r="F19971" s="95"/>
      <c r="G19971" s="95"/>
      <c r="H19971" s="95"/>
    </row>
    <row r="19972" spans="5:8" x14ac:dyDescent="0.2">
      <c r="E19972" s="95"/>
      <c r="F19972" s="95"/>
      <c r="G19972" s="95"/>
      <c r="H19972" s="95"/>
    </row>
    <row r="19973" spans="5:8" x14ac:dyDescent="0.2">
      <c r="E19973" s="95"/>
      <c r="F19973" s="95"/>
      <c r="G19973" s="95"/>
      <c r="H19973" s="95"/>
    </row>
    <row r="19974" spans="5:8" x14ac:dyDescent="0.2">
      <c r="E19974" s="95"/>
      <c r="F19974" s="95"/>
      <c r="G19974" s="95"/>
      <c r="H19974" s="95"/>
    </row>
    <row r="19975" spans="5:8" x14ac:dyDescent="0.2">
      <c r="E19975" s="95"/>
      <c r="F19975" s="95"/>
      <c r="G19975" s="95"/>
      <c r="H19975" s="95"/>
    </row>
    <row r="19976" spans="5:8" x14ac:dyDescent="0.2">
      <c r="E19976" s="95"/>
      <c r="F19976" s="95"/>
      <c r="G19976" s="95"/>
      <c r="H19976" s="95"/>
    </row>
    <row r="19977" spans="5:8" x14ac:dyDescent="0.2">
      <c r="E19977" s="95"/>
      <c r="F19977" s="95"/>
      <c r="G19977" s="95"/>
      <c r="H19977" s="95"/>
    </row>
    <row r="19978" spans="5:8" x14ac:dyDescent="0.2">
      <c r="E19978" s="95"/>
      <c r="F19978" s="95"/>
      <c r="G19978" s="95"/>
      <c r="H19978" s="95"/>
    </row>
    <row r="19979" spans="5:8" x14ac:dyDescent="0.2">
      <c r="E19979" s="95"/>
      <c r="F19979" s="95"/>
      <c r="G19979" s="95"/>
      <c r="H19979" s="95"/>
    </row>
    <row r="19980" spans="5:8" x14ac:dyDescent="0.2">
      <c r="E19980" s="95"/>
      <c r="F19980" s="95"/>
      <c r="G19980" s="95"/>
      <c r="H19980" s="95"/>
    </row>
    <row r="19981" spans="5:8" x14ac:dyDescent="0.2">
      <c r="E19981" s="95"/>
      <c r="F19981" s="95"/>
      <c r="G19981" s="95"/>
      <c r="H19981" s="95"/>
    </row>
    <row r="19982" spans="5:8" x14ac:dyDescent="0.2">
      <c r="E19982" s="95"/>
      <c r="F19982" s="95"/>
      <c r="G19982" s="95"/>
      <c r="H19982" s="95"/>
    </row>
    <row r="19983" spans="5:8" x14ac:dyDescent="0.2">
      <c r="E19983" s="95"/>
      <c r="F19983" s="95"/>
      <c r="G19983" s="95"/>
      <c r="H19983" s="95"/>
    </row>
    <row r="19984" spans="5:8" x14ac:dyDescent="0.2">
      <c r="E19984" s="95"/>
      <c r="F19984" s="95"/>
      <c r="G19984" s="95"/>
      <c r="H19984" s="95"/>
    </row>
    <row r="19985" spans="5:8" x14ac:dyDescent="0.2">
      <c r="E19985" s="95"/>
      <c r="F19985" s="95"/>
      <c r="G19985" s="95"/>
      <c r="H19985" s="95"/>
    </row>
    <row r="19986" spans="5:8" x14ac:dyDescent="0.2">
      <c r="E19986" s="95"/>
      <c r="F19986" s="95"/>
      <c r="G19986" s="95"/>
      <c r="H19986" s="95"/>
    </row>
    <row r="19987" spans="5:8" x14ac:dyDescent="0.2">
      <c r="E19987" s="95"/>
      <c r="F19987" s="95"/>
      <c r="G19987" s="95"/>
      <c r="H19987" s="95"/>
    </row>
    <row r="19988" spans="5:8" x14ac:dyDescent="0.2">
      <c r="E19988" s="95"/>
      <c r="F19988" s="95"/>
      <c r="G19988" s="95"/>
      <c r="H19988" s="95"/>
    </row>
    <row r="19989" spans="5:8" x14ac:dyDescent="0.2">
      <c r="E19989" s="95"/>
      <c r="F19989" s="95"/>
      <c r="G19989" s="95"/>
      <c r="H19989" s="95"/>
    </row>
    <row r="19990" spans="5:8" x14ac:dyDescent="0.2">
      <c r="E19990" s="95"/>
      <c r="F19990" s="95"/>
      <c r="G19990" s="95"/>
      <c r="H19990" s="95"/>
    </row>
    <row r="19991" spans="5:8" x14ac:dyDescent="0.2">
      <c r="E19991" s="95"/>
      <c r="F19991" s="95"/>
      <c r="G19991" s="95"/>
      <c r="H19991" s="95"/>
    </row>
    <row r="19992" spans="5:8" x14ac:dyDescent="0.2">
      <c r="E19992" s="95"/>
      <c r="F19992" s="95"/>
      <c r="G19992" s="95"/>
      <c r="H19992" s="95"/>
    </row>
    <row r="19993" spans="5:8" x14ac:dyDescent="0.2">
      <c r="E19993" s="95"/>
      <c r="F19993" s="95"/>
      <c r="G19993" s="95"/>
      <c r="H19993" s="95"/>
    </row>
    <row r="19994" spans="5:8" x14ac:dyDescent="0.2">
      <c r="E19994" s="95"/>
      <c r="F19994" s="95"/>
      <c r="G19994" s="95"/>
      <c r="H19994" s="95"/>
    </row>
    <row r="19995" spans="5:8" x14ac:dyDescent="0.2">
      <c r="E19995" s="95"/>
      <c r="F19995" s="95"/>
      <c r="G19995" s="95"/>
      <c r="H19995" s="95"/>
    </row>
    <row r="19996" spans="5:8" x14ac:dyDescent="0.2">
      <c r="E19996" s="95"/>
      <c r="F19996" s="95"/>
      <c r="G19996" s="95"/>
      <c r="H19996" s="95"/>
    </row>
    <row r="19997" spans="5:8" x14ac:dyDescent="0.2">
      <c r="E19997" s="95"/>
      <c r="F19997" s="95"/>
      <c r="G19997" s="95"/>
      <c r="H19997" s="95"/>
    </row>
    <row r="19998" spans="5:8" x14ac:dyDescent="0.2">
      <c r="E19998" s="95"/>
      <c r="F19998" s="95"/>
      <c r="G19998" s="95"/>
      <c r="H19998" s="95"/>
    </row>
    <row r="19999" spans="5:8" x14ac:dyDescent="0.2">
      <c r="E19999" s="95"/>
      <c r="F19999" s="95"/>
      <c r="G19999" s="95"/>
      <c r="H19999" s="95"/>
    </row>
    <row r="20000" spans="5:8" x14ac:dyDescent="0.2">
      <c r="E20000" s="95"/>
      <c r="F20000" s="95"/>
      <c r="G20000" s="95"/>
      <c r="H20000" s="95"/>
    </row>
    <row r="20001" spans="5:8" x14ac:dyDescent="0.2">
      <c r="E20001" s="95"/>
      <c r="F20001" s="95"/>
      <c r="G20001" s="95"/>
      <c r="H20001" s="95"/>
    </row>
    <row r="20002" spans="5:8" x14ac:dyDescent="0.2">
      <c r="E20002" s="95"/>
      <c r="F20002" s="95"/>
      <c r="G20002" s="95"/>
      <c r="H20002" s="95"/>
    </row>
    <row r="20003" spans="5:8" x14ac:dyDescent="0.2">
      <c r="E20003" s="95"/>
      <c r="F20003" s="95"/>
      <c r="G20003" s="95"/>
      <c r="H20003" s="95"/>
    </row>
    <row r="20004" spans="5:8" x14ac:dyDescent="0.2">
      <c r="E20004" s="95"/>
      <c r="F20004" s="95"/>
      <c r="G20004" s="95"/>
      <c r="H20004" s="95"/>
    </row>
    <row r="20005" spans="5:8" x14ac:dyDescent="0.2">
      <c r="E20005" s="95"/>
      <c r="F20005" s="95"/>
      <c r="G20005" s="95"/>
      <c r="H20005" s="95"/>
    </row>
    <row r="20006" spans="5:8" x14ac:dyDescent="0.2">
      <c r="E20006" s="95"/>
      <c r="F20006" s="95"/>
      <c r="G20006" s="95"/>
      <c r="H20006" s="95"/>
    </row>
    <row r="20007" spans="5:8" x14ac:dyDescent="0.2">
      <c r="E20007" s="95"/>
      <c r="F20007" s="95"/>
      <c r="G20007" s="95"/>
      <c r="H20007" s="95"/>
    </row>
    <row r="20008" spans="5:8" x14ac:dyDescent="0.2">
      <c r="E20008" s="95"/>
      <c r="F20008" s="95"/>
      <c r="G20008" s="95"/>
      <c r="H20008" s="95"/>
    </row>
    <row r="20009" spans="5:8" x14ac:dyDescent="0.2">
      <c r="E20009" s="95"/>
      <c r="F20009" s="95"/>
      <c r="G20009" s="95"/>
      <c r="H20009" s="95"/>
    </row>
    <row r="20010" spans="5:8" x14ac:dyDescent="0.2">
      <c r="E20010" s="95"/>
      <c r="F20010" s="95"/>
      <c r="G20010" s="95"/>
      <c r="H20010" s="95"/>
    </row>
    <row r="20011" spans="5:8" x14ac:dyDescent="0.2">
      <c r="E20011" s="95"/>
      <c r="F20011" s="95"/>
      <c r="G20011" s="95"/>
      <c r="H20011" s="95"/>
    </row>
    <row r="20012" spans="5:8" x14ac:dyDescent="0.2">
      <c r="E20012" s="95"/>
      <c r="F20012" s="95"/>
      <c r="G20012" s="95"/>
      <c r="H20012" s="95"/>
    </row>
    <row r="20013" spans="5:8" x14ac:dyDescent="0.2">
      <c r="E20013" s="95"/>
      <c r="F20013" s="95"/>
      <c r="G20013" s="95"/>
      <c r="H20013" s="95"/>
    </row>
    <row r="20014" spans="5:8" x14ac:dyDescent="0.2">
      <c r="E20014" s="95"/>
      <c r="F20014" s="95"/>
      <c r="G20014" s="95"/>
      <c r="H20014" s="95"/>
    </row>
    <row r="20015" spans="5:8" x14ac:dyDescent="0.2">
      <c r="E20015" s="95"/>
      <c r="F20015" s="95"/>
      <c r="G20015" s="95"/>
      <c r="H20015" s="95"/>
    </row>
    <row r="20016" spans="5:8" x14ac:dyDescent="0.2">
      <c r="E20016" s="95"/>
      <c r="F20016" s="95"/>
      <c r="G20016" s="95"/>
      <c r="H20016" s="95"/>
    </row>
    <row r="20017" spans="5:8" x14ac:dyDescent="0.2">
      <c r="E20017" s="95"/>
      <c r="F20017" s="95"/>
      <c r="G20017" s="95"/>
      <c r="H20017" s="95"/>
    </row>
    <row r="20018" spans="5:8" x14ac:dyDescent="0.2">
      <c r="E20018" s="95"/>
      <c r="F20018" s="95"/>
      <c r="G20018" s="95"/>
      <c r="H20018" s="95"/>
    </row>
    <row r="20019" spans="5:8" x14ac:dyDescent="0.2">
      <c r="E20019" s="95"/>
      <c r="F20019" s="95"/>
      <c r="G20019" s="95"/>
      <c r="H20019" s="95"/>
    </row>
    <row r="20020" spans="5:8" x14ac:dyDescent="0.2">
      <c r="E20020" s="95"/>
      <c r="F20020" s="95"/>
      <c r="G20020" s="95"/>
      <c r="H20020" s="95"/>
    </row>
    <row r="20021" spans="5:8" x14ac:dyDescent="0.2">
      <c r="E20021" s="95"/>
      <c r="F20021" s="95"/>
      <c r="G20021" s="95"/>
      <c r="H20021" s="95"/>
    </row>
    <row r="20022" spans="5:8" x14ac:dyDescent="0.2">
      <c r="E20022" s="95"/>
      <c r="F20022" s="95"/>
      <c r="G20022" s="95"/>
      <c r="H20022" s="95"/>
    </row>
    <row r="20023" spans="5:8" x14ac:dyDescent="0.2">
      <c r="E20023" s="95"/>
      <c r="F20023" s="95"/>
      <c r="G20023" s="95"/>
      <c r="H20023" s="95"/>
    </row>
    <row r="20024" spans="5:8" x14ac:dyDescent="0.2">
      <c r="E20024" s="95"/>
      <c r="F20024" s="95"/>
      <c r="G20024" s="95"/>
      <c r="H20024" s="95"/>
    </row>
    <row r="20025" spans="5:8" x14ac:dyDescent="0.2">
      <c r="E20025" s="95"/>
      <c r="F20025" s="95"/>
      <c r="G20025" s="95"/>
      <c r="H20025" s="95"/>
    </row>
    <row r="20026" spans="5:8" x14ac:dyDescent="0.2">
      <c r="E20026" s="95"/>
      <c r="F20026" s="95"/>
      <c r="G20026" s="95"/>
      <c r="H20026" s="95"/>
    </row>
    <row r="20027" spans="5:8" x14ac:dyDescent="0.2">
      <c r="E20027" s="95"/>
      <c r="F20027" s="95"/>
      <c r="G20027" s="95"/>
      <c r="H20027" s="95"/>
    </row>
    <row r="20028" spans="5:8" x14ac:dyDescent="0.2">
      <c r="E20028" s="95"/>
      <c r="F20028" s="95"/>
      <c r="G20028" s="95"/>
      <c r="H20028" s="95"/>
    </row>
    <row r="20029" spans="5:8" x14ac:dyDescent="0.2">
      <c r="E20029" s="95"/>
      <c r="F20029" s="95"/>
      <c r="G20029" s="95"/>
      <c r="H20029" s="95"/>
    </row>
    <row r="20030" spans="5:8" x14ac:dyDescent="0.2">
      <c r="E20030" s="95"/>
      <c r="F20030" s="95"/>
      <c r="G20030" s="95"/>
      <c r="H20030" s="95"/>
    </row>
    <row r="20031" spans="5:8" x14ac:dyDescent="0.2">
      <c r="E20031" s="95"/>
      <c r="F20031" s="95"/>
      <c r="G20031" s="95"/>
      <c r="H20031" s="95"/>
    </row>
    <row r="20032" spans="5:8" x14ac:dyDescent="0.2">
      <c r="E20032" s="95"/>
      <c r="F20032" s="95"/>
      <c r="G20032" s="95"/>
      <c r="H20032" s="95"/>
    </row>
    <row r="20033" spans="5:8" x14ac:dyDescent="0.2">
      <c r="E20033" s="95"/>
      <c r="F20033" s="95"/>
      <c r="G20033" s="95"/>
      <c r="H20033" s="95"/>
    </row>
    <row r="20034" spans="5:8" x14ac:dyDescent="0.2">
      <c r="E20034" s="95"/>
      <c r="F20034" s="95"/>
      <c r="G20034" s="95"/>
      <c r="H20034" s="95"/>
    </row>
    <row r="20035" spans="5:8" x14ac:dyDescent="0.2">
      <c r="E20035" s="95"/>
      <c r="F20035" s="95"/>
      <c r="G20035" s="95"/>
      <c r="H20035" s="95"/>
    </row>
    <row r="20036" spans="5:8" x14ac:dyDescent="0.2">
      <c r="E20036" s="95"/>
      <c r="F20036" s="95"/>
      <c r="G20036" s="95"/>
      <c r="H20036" s="95"/>
    </row>
    <row r="20037" spans="5:8" x14ac:dyDescent="0.2">
      <c r="E20037" s="95"/>
      <c r="F20037" s="95"/>
      <c r="G20037" s="95"/>
      <c r="H20037" s="95"/>
    </row>
    <row r="20038" spans="5:8" x14ac:dyDescent="0.2">
      <c r="E20038" s="95"/>
      <c r="F20038" s="95"/>
      <c r="G20038" s="95"/>
      <c r="H20038" s="95"/>
    </row>
    <row r="20039" spans="5:8" x14ac:dyDescent="0.2">
      <c r="E20039" s="95"/>
      <c r="F20039" s="95"/>
      <c r="G20039" s="95"/>
      <c r="H20039" s="95"/>
    </row>
    <row r="20040" spans="5:8" x14ac:dyDescent="0.2">
      <c r="E20040" s="95"/>
      <c r="F20040" s="95"/>
      <c r="G20040" s="95"/>
      <c r="H20040" s="95"/>
    </row>
    <row r="20041" spans="5:8" x14ac:dyDescent="0.2">
      <c r="E20041" s="95"/>
      <c r="F20041" s="95"/>
      <c r="G20041" s="95"/>
      <c r="H20041" s="95"/>
    </row>
    <row r="20042" spans="5:8" x14ac:dyDescent="0.2">
      <c r="E20042" s="95"/>
      <c r="F20042" s="95"/>
      <c r="G20042" s="95"/>
      <c r="H20042" s="95"/>
    </row>
    <row r="20043" spans="5:8" x14ac:dyDescent="0.2">
      <c r="E20043" s="95"/>
      <c r="F20043" s="95"/>
      <c r="G20043" s="95"/>
      <c r="H20043" s="95"/>
    </row>
    <row r="20044" spans="5:8" x14ac:dyDescent="0.2">
      <c r="E20044" s="95"/>
      <c r="F20044" s="95"/>
      <c r="G20044" s="95"/>
      <c r="H20044" s="95"/>
    </row>
    <row r="20045" spans="5:8" x14ac:dyDescent="0.2">
      <c r="E20045" s="95"/>
      <c r="F20045" s="95"/>
      <c r="G20045" s="95"/>
      <c r="H20045" s="95"/>
    </row>
    <row r="20046" spans="5:8" x14ac:dyDescent="0.2">
      <c r="E20046" s="95"/>
      <c r="F20046" s="95"/>
      <c r="G20046" s="95"/>
      <c r="H20046" s="95"/>
    </row>
    <row r="20047" spans="5:8" x14ac:dyDescent="0.2">
      <c r="E20047" s="95"/>
      <c r="F20047" s="95"/>
      <c r="G20047" s="95"/>
      <c r="H20047" s="95"/>
    </row>
    <row r="20048" spans="5:8" x14ac:dyDescent="0.2">
      <c r="E20048" s="95"/>
      <c r="F20048" s="95"/>
      <c r="G20048" s="95"/>
      <c r="H20048" s="95"/>
    </row>
    <row r="20049" spans="5:8" x14ac:dyDescent="0.2">
      <c r="E20049" s="95"/>
      <c r="F20049" s="95"/>
      <c r="G20049" s="95"/>
      <c r="H20049" s="95"/>
    </row>
    <row r="20050" spans="5:8" x14ac:dyDescent="0.2">
      <c r="E20050" s="95"/>
      <c r="F20050" s="95"/>
      <c r="G20050" s="95"/>
      <c r="H20050" s="95"/>
    </row>
    <row r="20051" spans="5:8" x14ac:dyDescent="0.2">
      <c r="E20051" s="95"/>
      <c r="F20051" s="95"/>
      <c r="G20051" s="95"/>
      <c r="H20051" s="95"/>
    </row>
    <row r="20052" spans="5:8" x14ac:dyDescent="0.2">
      <c r="E20052" s="95"/>
      <c r="F20052" s="95"/>
      <c r="G20052" s="95"/>
      <c r="H20052" s="95"/>
    </row>
    <row r="20053" spans="5:8" x14ac:dyDescent="0.2">
      <c r="E20053" s="95"/>
      <c r="F20053" s="95"/>
      <c r="G20053" s="95"/>
      <c r="H20053" s="95"/>
    </row>
    <row r="20054" spans="5:8" x14ac:dyDescent="0.2">
      <c r="E20054" s="95"/>
      <c r="F20054" s="95"/>
      <c r="G20054" s="95"/>
      <c r="H20054" s="95"/>
    </row>
    <row r="20055" spans="5:8" x14ac:dyDescent="0.2">
      <c r="E20055" s="95"/>
      <c r="F20055" s="95"/>
      <c r="G20055" s="95"/>
      <c r="H20055" s="95"/>
    </row>
    <row r="20056" spans="5:8" x14ac:dyDescent="0.2">
      <c r="E20056" s="95"/>
      <c r="F20056" s="95"/>
      <c r="G20056" s="95"/>
      <c r="H20056" s="95"/>
    </row>
    <row r="20057" spans="5:8" x14ac:dyDescent="0.2">
      <c r="E20057" s="95"/>
      <c r="F20057" s="95"/>
      <c r="G20057" s="95"/>
      <c r="H20057" s="95"/>
    </row>
    <row r="20058" spans="5:8" x14ac:dyDescent="0.2">
      <c r="E20058" s="95"/>
      <c r="F20058" s="95"/>
      <c r="G20058" s="95"/>
      <c r="H20058" s="95"/>
    </row>
    <row r="20059" spans="5:8" x14ac:dyDescent="0.2">
      <c r="E20059" s="95"/>
      <c r="F20059" s="95"/>
      <c r="G20059" s="95"/>
      <c r="H20059" s="95"/>
    </row>
    <row r="20060" spans="5:8" x14ac:dyDescent="0.2">
      <c r="E20060" s="95"/>
      <c r="F20060" s="95"/>
      <c r="G20060" s="95"/>
      <c r="H20060" s="95"/>
    </row>
    <row r="20061" spans="5:8" x14ac:dyDescent="0.2">
      <c r="E20061" s="95"/>
      <c r="F20061" s="95"/>
      <c r="G20061" s="95"/>
      <c r="H20061" s="95"/>
    </row>
    <row r="20062" spans="5:8" x14ac:dyDescent="0.2">
      <c r="E20062" s="95"/>
      <c r="F20062" s="95"/>
      <c r="G20062" s="95"/>
      <c r="H20062" s="95"/>
    </row>
    <row r="20063" spans="5:8" x14ac:dyDescent="0.2">
      <c r="E20063" s="95"/>
      <c r="F20063" s="95"/>
      <c r="G20063" s="95"/>
      <c r="H20063" s="95"/>
    </row>
    <row r="20064" spans="5:8" x14ac:dyDescent="0.2">
      <c r="E20064" s="95"/>
      <c r="F20064" s="95"/>
      <c r="G20064" s="95"/>
      <c r="H20064" s="95"/>
    </row>
    <row r="20065" spans="5:8" x14ac:dyDescent="0.2">
      <c r="E20065" s="95"/>
      <c r="F20065" s="95"/>
      <c r="G20065" s="95"/>
      <c r="H20065" s="95"/>
    </row>
    <row r="20066" spans="5:8" x14ac:dyDescent="0.2">
      <c r="E20066" s="95"/>
      <c r="F20066" s="95"/>
      <c r="G20066" s="95"/>
      <c r="H20066" s="95"/>
    </row>
    <row r="20067" spans="5:8" x14ac:dyDescent="0.2">
      <c r="E20067" s="95"/>
      <c r="F20067" s="95"/>
      <c r="G20067" s="95"/>
      <c r="H20067" s="95"/>
    </row>
    <row r="20068" spans="5:8" x14ac:dyDescent="0.2">
      <c r="E20068" s="95"/>
      <c r="F20068" s="95"/>
      <c r="G20068" s="95"/>
      <c r="H20068" s="95"/>
    </row>
    <row r="20069" spans="5:8" x14ac:dyDescent="0.2">
      <c r="E20069" s="95"/>
      <c r="F20069" s="95"/>
      <c r="G20069" s="95"/>
      <c r="H20069" s="95"/>
    </row>
    <row r="20070" spans="5:8" x14ac:dyDescent="0.2">
      <c r="E20070" s="95"/>
      <c r="F20070" s="95"/>
      <c r="G20070" s="95"/>
      <c r="H20070" s="95"/>
    </row>
    <row r="20071" spans="5:8" x14ac:dyDescent="0.2">
      <c r="E20071" s="95"/>
      <c r="F20071" s="95"/>
      <c r="G20071" s="95"/>
      <c r="H20071" s="95"/>
    </row>
    <row r="20072" spans="5:8" x14ac:dyDescent="0.2">
      <c r="E20072" s="95"/>
      <c r="F20072" s="95"/>
      <c r="G20072" s="95"/>
      <c r="H20072" s="95"/>
    </row>
    <row r="20073" spans="5:8" x14ac:dyDescent="0.2">
      <c r="E20073" s="95"/>
      <c r="F20073" s="95"/>
      <c r="G20073" s="95"/>
      <c r="H20073" s="95"/>
    </row>
    <row r="20074" spans="5:8" x14ac:dyDescent="0.2">
      <c r="E20074" s="95"/>
      <c r="F20074" s="95"/>
      <c r="G20074" s="95"/>
      <c r="H20074" s="95"/>
    </row>
    <row r="20075" spans="5:8" x14ac:dyDescent="0.2">
      <c r="E20075" s="95"/>
      <c r="F20075" s="95"/>
      <c r="G20075" s="95"/>
      <c r="H20075" s="95"/>
    </row>
    <row r="20076" spans="5:8" x14ac:dyDescent="0.2">
      <c r="E20076" s="95"/>
      <c r="F20076" s="95"/>
      <c r="G20076" s="95"/>
      <c r="H20076" s="95"/>
    </row>
    <row r="20077" spans="5:8" x14ac:dyDescent="0.2">
      <c r="E20077" s="95"/>
      <c r="F20077" s="95"/>
      <c r="G20077" s="95"/>
      <c r="H20077" s="95"/>
    </row>
    <row r="20078" spans="5:8" x14ac:dyDescent="0.2">
      <c r="E20078" s="95"/>
      <c r="F20078" s="95"/>
      <c r="G20078" s="95"/>
      <c r="H20078" s="95"/>
    </row>
    <row r="20079" spans="5:8" x14ac:dyDescent="0.2">
      <c r="E20079" s="95"/>
      <c r="F20079" s="95"/>
      <c r="G20079" s="95"/>
      <c r="H20079" s="95"/>
    </row>
    <row r="20080" spans="5:8" x14ac:dyDescent="0.2">
      <c r="E20080" s="95"/>
      <c r="F20080" s="95"/>
      <c r="G20080" s="95"/>
      <c r="H20080" s="95"/>
    </row>
    <row r="20081" spans="5:8" x14ac:dyDescent="0.2">
      <c r="E20081" s="95"/>
      <c r="F20081" s="95"/>
      <c r="G20081" s="95"/>
      <c r="H20081" s="95"/>
    </row>
    <row r="20082" spans="5:8" x14ac:dyDescent="0.2">
      <c r="E20082" s="95"/>
      <c r="F20082" s="95"/>
      <c r="G20082" s="95"/>
      <c r="H20082" s="95"/>
    </row>
    <row r="20083" spans="5:8" x14ac:dyDescent="0.2">
      <c r="E20083" s="95"/>
      <c r="F20083" s="95"/>
      <c r="G20083" s="95"/>
      <c r="H20083" s="95"/>
    </row>
    <row r="20084" spans="5:8" x14ac:dyDescent="0.2">
      <c r="E20084" s="95"/>
      <c r="F20084" s="95"/>
      <c r="G20084" s="95"/>
      <c r="H20084" s="95"/>
    </row>
    <row r="20085" spans="5:8" x14ac:dyDescent="0.2">
      <c r="E20085" s="95"/>
      <c r="F20085" s="95"/>
      <c r="G20085" s="95"/>
      <c r="H20085" s="95"/>
    </row>
    <row r="20086" spans="5:8" x14ac:dyDescent="0.2">
      <c r="E20086" s="95"/>
      <c r="F20086" s="95"/>
      <c r="G20086" s="95"/>
      <c r="H20086" s="95"/>
    </row>
    <row r="20087" spans="5:8" x14ac:dyDescent="0.2">
      <c r="E20087" s="95"/>
      <c r="F20087" s="95"/>
      <c r="G20087" s="95"/>
      <c r="H20087" s="95"/>
    </row>
    <row r="20088" spans="5:8" x14ac:dyDescent="0.2">
      <c r="E20088" s="95"/>
      <c r="F20088" s="95"/>
      <c r="G20088" s="95"/>
      <c r="H20088" s="95"/>
    </row>
    <row r="20089" spans="5:8" x14ac:dyDescent="0.2">
      <c r="E20089" s="95"/>
      <c r="F20089" s="95"/>
      <c r="G20089" s="95"/>
      <c r="H20089" s="95"/>
    </row>
    <row r="20090" spans="5:8" x14ac:dyDescent="0.2">
      <c r="E20090" s="95"/>
      <c r="F20090" s="95"/>
      <c r="G20090" s="95"/>
      <c r="H20090" s="95"/>
    </row>
    <row r="20091" spans="5:8" x14ac:dyDescent="0.2">
      <c r="E20091" s="95"/>
      <c r="F20091" s="95"/>
      <c r="G20091" s="95"/>
      <c r="H20091" s="95"/>
    </row>
    <row r="20092" spans="5:8" x14ac:dyDescent="0.2">
      <c r="E20092" s="95"/>
      <c r="F20092" s="95"/>
      <c r="G20092" s="95"/>
      <c r="H20092" s="95"/>
    </row>
    <row r="20093" spans="5:8" x14ac:dyDescent="0.2">
      <c r="E20093" s="95"/>
      <c r="F20093" s="95"/>
      <c r="G20093" s="95"/>
      <c r="H20093" s="95"/>
    </row>
    <row r="20094" spans="5:8" x14ac:dyDescent="0.2">
      <c r="E20094" s="95"/>
      <c r="F20094" s="95"/>
      <c r="G20094" s="95"/>
      <c r="H20094" s="95"/>
    </row>
    <row r="20095" spans="5:8" x14ac:dyDescent="0.2">
      <c r="E20095" s="95"/>
      <c r="F20095" s="95"/>
      <c r="G20095" s="95"/>
      <c r="H20095" s="95"/>
    </row>
    <row r="20096" spans="5:8" x14ac:dyDescent="0.2">
      <c r="E20096" s="95"/>
      <c r="F20096" s="95"/>
      <c r="G20096" s="95"/>
      <c r="H20096" s="95"/>
    </row>
    <row r="20097" spans="5:8" x14ac:dyDescent="0.2">
      <c r="E20097" s="95"/>
      <c r="F20097" s="95"/>
      <c r="G20097" s="95"/>
      <c r="H20097" s="95"/>
    </row>
    <row r="20098" spans="5:8" x14ac:dyDescent="0.2">
      <c r="E20098" s="95"/>
      <c r="F20098" s="95"/>
      <c r="G20098" s="95"/>
      <c r="H20098" s="95"/>
    </row>
    <row r="20099" spans="5:8" x14ac:dyDescent="0.2">
      <c r="E20099" s="95"/>
      <c r="F20099" s="95"/>
      <c r="G20099" s="95"/>
      <c r="H20099" s="95"/>
    </row>
    <row r="20100" spans="5:8" x14ac:dyDescent="0.2">
      <c r="E20100" s="95"/>
      <c r="F20100" s="95"/>
      <c r="G20100" s="95"/>
      <c r="H20100" s="95"/>
    </row>
    <row r="20101" spans="5:8" x14ac:dyDescent="0.2">
      <c r="E20101" s="95"/>
      <c r="F20101" s="95"/>
      <c r="G20101" s="95"/>
      <c r="H20101" s="95"/>
    </row>
    <row r="20102" spans="5:8" x14ac:dyDescent="0.2">
      <c r="E20102" s="95"/>
      <c r="F20102" s="95"/>
      <c r="G20102" s="95"/>
      <c r="H20102" s="95"/>
    </row>
    <row r="20103" spans="5:8" x14ac:dyDescent="0.2">
      <c r="E20103" s="95"/>
      <c r="F20103" s="95"/>
      <c r="G20103" s="95"/>
      <c r="H20103" s="95"/>
    </row>
    <row r="20104" spans="5:8" x14ac:dyDescent="0.2">
      <c r="E20104" s="95"/>
      <c r="F20104" s="95"/>
      <c r="G20104" s="95"/>
      <c r="H20104" s="95"/>
    </row>
    <row r="20105" spans="5:8" x14ac:dyDescent="0.2">
      <c r="E20105" s="95"/>
      <c r="F20105" s="95"/>
      <c r="G20105" s="95"/>
      <c r="H20105" s="95"/>
    </row>
    <row r="20106" spans="5:8" x14ac:dyDescent="0.2">
      <c r="E20106" s="95"/>
      <c r="F20106" s="95"/>
      <c r="G20106" s="95"/>
      <c r="H20106" s="95"/>
    </row>
    <row r="20107" spans="5:8" x14ac:dyDescent="0.2">
      <c r="E20107" s="95"/>
      <c r="F20107" s="95"/>
      <c r="G20107" s="95"/>
      <c r="H20107" s="95"/>
    </row>
    <row r="20108" spans="5:8" x14ac:dyDescent="0.2">
      <c r="E20108" s="95"/>
      <c r="F20108" s="95"/>
      <c r="G20108" s="95"/>
      <c r="H20108" s="95"/>
    </row>
    <row r="20109" spans="5:8" x14ac:dyDescent="0.2">
      <c r="E20109" s="95"/>
      <c r="F20109" s="95"/>
      <c r="G20109" s="95"/>
      <c r="H20109" s="95"/>
    </row>
    <row r="20110" spans="5:8" x14ac:dyDescent="0.2">
      <c r="E20110" s="95"/>
      <c r="F20110" s="95"/>
      <c r="G20110" s="95"/>
      <c r="H20110" s="95"/>
    </row>
    <row r="20111" spans="5:8" x14ac:dyDescent="0.2">
      <c r="E20111" s="95"/>
      <c r="F20111" s="95"/>
      <c r="G20111" s="95"/>
      <c r="H20111" s="95"/>
    </row>
    <row r="20112" spans="5:8" x14ac:dyDescent="0.2">
      <c r="E20112" s="95"/>
      <c r="F20112" s="95"/>
      <c r="G20112" s="95"/>
      <c r="H20112" s="95"/>
    </row>
    <row r="20113" spans="5:8" x14ac:dyDescent="0.2">
      <c r="E20113" s="95"/>
      <c r="F20113" s="95"/>
      <c r="G20113" s="95"/>
      <c r="H20113" s="95"/>
    </row>
    <row r="20114" spans="5:8" x14ac:dyDescent="0.2">
      <c r="E20114" s="95"/>
      <c r="F20114" s="95"/>
      <c r="G20114" s="95"/>
      <c r="H20114" s="95"/>
    </row>
    <row r="20115" spans="5:8" x14ac:dyDescent="0.2">
      <c r="E20115" s="95"/>
      <c r="F20115" s="95"/>
      <c r="G20115" s="95"/>
      <c r="H20115" s="95"/>
    </row>
    <row r="20116" spans="5:8" x14ac:dyDescent="0.2">
      <c r="E20116" s="95"/>
      <c r="F20116" s="95"/>
      <c r="G20116" s="95"/>
      <c r="H20116" s="95"/>
    </row>
    <row r="20117" spans="5:8" x14ac:dyDescent="0.2">
      <c r="E20117" s="95"/>
      <c r="F20117" s="95"/>
      <c r="G20117" s="95"/>
      <c r="H20117" s="95"/>
    </row>
    <row r="20118" spans="5:8" x14ac:dyDescent="0.2">
      <c r="E20118" s="95"/>
      <c r="F20118" s="95"/>
      <c r="G20118" s="95"/>
      <c r="H20118" s="95"/>
    </row>
    <row r="20119" spans="5:8" x14ac:dyDescent="0.2">
      <c r="E20119" s="95"/>
      <c r="F20119" s="95"/>
      <c r="G20119" s="95"/>
      <c r="H20119" s="95"/>
    </row>
    <row r="20120" spans="5:8" x14ac:dyDescent="0.2">
      <c r="E20120" s="95"/>
      <c r="F20120" s="95"/>
      <c r="G20120" s="95"/>
      <c r="H20120" s="95"/>
    </row>
    <row r="20121" spans="5:8" x14ac:dyDescent="0.2">
      <c r="E20121" s="95"/>
      <c r="F20121" s="95"/>
      <c r="G20121" s="95"/>
      <c r="H20121" s="95"/>
    </row>
    <row r="20122" spans="5:8" x14ac:dyDescent="0.2">
      <c r="E20122" s="95"/>
      <c r="F20122" s="95"/>
      <c r="G20122" s="95"/>
      <c r="H20122" s="95"/>
    </row>
    <row r="20123" spans="5:8" x14ac:dyDescent="0.2">
      <c r="E20123" s="95"/>
      <c r="F20123" s="95"/>
      <c r="G20123" s="95"/>
      <c r="H20123" s="95"/>
    </row>
    <row r="20124" spans="5:8" x14ac:dyDescent="0.2">
      <c r="E20124" s="95"/>
      <c r="F20124" s="95"/>
      <c r="G20124" s="95"/>
      <c r="H20124" s="95"/>
    </row>
    <row r="20125" spans="5:8" x14ac:dyDescent="0.2">
      <c r="E20125" s="95"/>
      <c r="F20125" s="95"/>
      <c r="G20125" s="95"/>
      <c r="H20125" s="95"/>
    </row>
    <row r="20126" spans="5:8" x14ac:dyDescent="0.2">
      <c r="E20126" s="95"/>
      <c r="F20126" s="95"/>
      <c r="G20126" s="95"/>
      <c r="H20126" s="95"/>
    </row>
    <row r="20127" spans="5:8" x14ac:dyDescent="0.2">
      <c r="E20127" s="95"/>
      <c r="F20127" s="95"/>
      <c r="G20127" s="95"/>
      <c r="H20127" s="95"/>
    </row>
    <row r="20128" spans="5:8" x14ac:dyDescent="0.2">
      <c r="E20128" s="95"/>
      <c r="F20128" s="95"/>
      <c r="G20128" s="95"/>
      <c r="H20128" s="95"/>
    </row>
    <row r="20129" spans="5:8" x14ac:dyDescent="0.2">
      <c r="E20129" s="95"/>
      <c r="F20129" s="95"/>
      <c r="G20129" s="95"/>
      <c r="H20129" s="95"/>
    </row>
    <row r="20130" spans="5:8" x14ac:dyDescent="0.2">
      <c r="E20130" s="95"/>
      <c r="F20130" s="95"/>
      <c r="G20130" s="95"/>
      <c r="H20130" s="95"/>
    </row>
    <row r="20131" spans="5:8" x14ac:dyDescent="0.2">
      <c r="E20131" s="95"/>
      <c r="F20131" s="95"/>
      <c r="G20131" s="95"/>
      <c r="H20131" s="95"/>
    </row>
    <row r="20132" spans="5:8" x14ac:dyDescent="0.2">
      <c r="E20132" s="95"/>
      <c r="F20132" s="95"/>
      <c r="G20132" s="95"/>
      <c r="H20132" s="95"/>
    </row>
    <row r="20133" spans="5:8" x14ac:dyDescent="0.2">
      <c r="E20133" s="95"/>
      <c r="F20133" s="95"/>
      <c r="G20133" s="95"/>
      <c r="H20133" s="95"/>
    </row>
    <row r="20134" spans="5:8" x14ac:dyDescent="0.2">
      <c r="E20134" s="95"/>
      <c r="F20134" s="95"/>
      <c r="G20134" s="95"/>
      <c r="H20134" s="95"/>
    </row>
    <row r="20135" spans="5:8" x14ac:dyDescent="0.2">
      <c r="E20135" s="95"/>
      <c r="F20135" s="95"/>
      <c r="G20135" s="95"/>
      <c r="H20135" s="95"/>
    </row>
    <row r="20136" spans="5:8" x14ac:dyDescent="0.2">
      <c r="E20136" s="95"/>
      <c r="F20136" s="95"/>
      <c r="G20136" s="95"/>
      <c r="H20136" s="95"/>
    </row>
    <row r="20137" spans="5:8" x14ac:dyDescent="0.2">
      <c r="E20137" s="95"/>
      <c r="F20137" s="95"/>
      <c r="G20137" s="95"/>
      <c r="H20137" s="95"/>
    </row>
    <row r="20138" spans="5:8" x14ac:dyDescent="0.2">
      <c r="E20138" s="95"/>
      <c r="F20138" s="95"/>
      <c r="G20138" s="95"/>
      <c r="H20138" s="95"/>
    </row>
    <row r="20139" spans="5:8" x14ac:dyDescent="0.2">
      <c r="E20139" s="95"/>
      <c r="F20139" s="95"/>
      <c r="G20139" s="95"/>
      <c r="H20139" s="95"/>
    </row>
    <row r="20140" spans="5:8" x14ac:dyDescent="0.2">
      <c r="E20140" s="95"/>
      <c r="F20140" s="95"/>
      <c r="G20140" s="95"/>
      <c r="H20140" s="95"/>
    </row>
    <row r="20141" spans="5:8" x14ac:dyDescent="0.2">
      <c r="E20141" s="95"/>
      <c r="F20141" s="95"/>
      <c r="G20141" s="95"/>
      <c r="H20141" s="95"/>
    </row>
    <row r="20142" spans="5:8" x14ac:dyDescent="0.2">
      <c r="E20142" s="95"/>
      <c r="F20142" s="95"/>
      <c r="G20142" s="95"/>
      <c r="H20142" s="95"/>
    </row>
    <row r="20143" spans="5:8" x14ac:dyDescent="0.2">
      <c r="E20143" s="95"/>
      <c r="F20143" s="95"/>
      <c r="G20143" s="95"/>
      <c r="H20143" s="95"/>
    </row>
    <row r="20144" spans="5:8" x14ac:dyDescent="0.2">
      <c r="E20144" s="95"/>
      <c r="F20144" s="95"/>
      <c r="G20144" s="95"/>
      <c r="H20144" s="95"/>
    </row>
    <row r="20145" spans="5:8" x14ac:dyDescent="0.2">
      <c r="E20145" s="95"/>
      <c r="F20145" s="95"/>
      <c r="G20145" s="95"/>
      <c r="H20145" s="95"/>
    </row>
    <row r="20146" spans="5:8" x14ac:dyDescent="0.2">
      <c r="E20146" s="95"/>
      <c r="F20146" s="95"/>
      <c r="G20146" s="95"/>
      <c r="H20146" s="95"/>
    </row>
    <row r="20147" spans="5:8" x14ac:dyDescent="0.2">
      <c r="E20147" s="95"/>
      <c r="F20147" s="95"/>
      <c r="G20147" s="95"/>
      <c r="H20147" s="95"/>
    </row>
    <row r="20148" spans="5:8" x14ac:dyDescent="0.2">
      <c r="E20148" s="95"/>
      <c r="F20148" s="95"/>
      <c r="G20148" s="95"/>
      <c r="H20148" s="95"/>
    </row>
    <row r="20149" spans="5:8" x14ac:dyDescent="0.2">
      <c r="E20149" s="95"/>
      <c r="F20149" s="95"/>
      <c r="G20149" s="95"/>
      <c r="H20149" s="95"/>
    </row>
    <row r="20150" spans="5:8" x14ac:dyDescent="0.2">
      <c r="E20150" s="95"/>
      <c r="F20150" s="95"/>
      <c r="G20150" s="95"/>
      <c r="H20150" s="95"/>
    </row>
    <row r="20151" spans="5:8" x14ac:dyDescent="0.2">
      <c r="E20151" s="95"/>
      <c r="F20151" s="95"/>
      <c r="G20151" s="95"/>
      <c r="H20151" s="95"/>
    </row>
    <row r="20152" spans="5:8" x14ac:dyDescent="0.2">
      <c r="E20152" s="95"/>
      <c r="F20152" s="95"/>
      <c r="G20152" s="95"/>
      <c r="H20152" s="95"/>
    </row>
    <row r="20153" spans="5:8" x14ac:dyDescent="0.2">
      <c r="E20153" s="95"/>
      <c r="F20153" s="95"/>
      <c r="G20153" s="95"/>
      <c r="H20153" s="95"/>
    </row>
    <row r="20154" spans="5:8" x14ac:dyDescent="0.2">
      <c r="E20154" s="95"/>
      <c r="F20154" s="95"/>
      <c r="G20154" s="95"/>
      <c r="H20154" s="95"/>
    </row>
    <row r="20155" spans="5:8" x14ac:dyDescent="0.2">
      <c r="E20155" s="95"/>
      <c r="F20155" s="95"/>
      <c r="G20155" s="95"/>
      <c r="H20155" s="95"/>
    </row>
    <row r="20156" spans="5:8" x14ac:dyDescent="0.2">
      <c r="E20156" s="95"/>
      <c r="F20156" s="95"/>
      <c r="G20156" s="95"/>
      <c r="H20156" s="95"/>
    </row>
    <row r="20157" spans="5:8" x14ac:dyDescent="0.2">
      <c r="E20157" s="95"/>
      <c r="F20157" s="95"/>
      <c r="G20157" s="95"/>
      <c r="H20157" s="95"/>
    </row>
    <row r="20158" spans="5:8" x14ac:dyDescent="0.2">
      <c r="E20158" s="95"/>
      <c r="F20158" s="95"/>
      <c r="G20158" s="95"/>
      <c r="H20158" s="95"/>
    </row>
    <row r="20159" spans="5:8" x14ac:dyDescent="0.2">
      <c r="E20159" s="95"/>
      <c r="F20159" s="95"/>
      <c r="G20159" s="95"/>
      <c r="H20159" s="95"/>
    </row>
    <row r="20160" spans="5:8" x14ac:dyDescent="0.2">
      <c r="E20160" s="95"/>
      <c r="F20160" s="95"/>
      <c r="G20160" s="95"/>
      <c r="H20160" s="95"/>
    </row>
    <row r="20161" spans="5:8" x14ac:dyDescent="0.2">
      <c r="E20161" s="95"/>
      <c r="F20161" s="95"/>
      <c r="G20161" s="95"/>
      <c r="H20161" s="95"/>
    </row>
    <row r="20162" spans="5:8" x14ac:dyDescent="0.2">
      <c r="E20162" s="95"/>
      <c r="F20162" s="95"/>
      <c r="G20162" s="95"/>
      <c r="H20162" s="95"/>
    </row>
    <row r="20163" spans="5:8" x14ac:dyDescent="0.2">
      <c r="E20163" s="95"/>
      <c r="F20163" s="95"/>
      <c r="G20163" s="95"/>
      <c r="H20163" s="95"/>
    </row>
    <row r="20164" spans="5:8" x14ac:dyDescent="0.2">
      <c r="E20164" s="95"/>
      <c r="F20164" s="95"/>
      <c r="G20164" s="95"/>
      <c r="H20164" s="95"/>
    </row>
    <row r="20165" spans="5:8" x14ac:dyDescent="0.2">
      <c r="E20165" s="95"/>
      <c r="F20165" s="95"/>
      <c r="G20165" s="95"/>
      <c r="H20165" s="95"/>
    </row>
    <row r="20166" spans="5:8" x14ac:dyDescent="0.2">
      <c r="E20166" s="95"/>
      <c r="F20166" s="95"/>
      <c r="G20166" s="95"/>
      <c r="H20166" s="95"/>
    </row>
    <row r="20167" spans="5:8" x14ac:dyDescent="0.2">
      <c r="E20167" s="95"/>
      <c r="F20167" s="95"/>
      <c r="G20167" s="95"/>
      <c r="H20167" s="95"/>
    </row>
    <row r="20168" spans="5:8" x14ac:dyDescent="0.2">
      <c r="E20168" s="95"/>
      <c r="F20168" s="95"/>
      <c r="G20168" s="95"/>
      <c r="H20168" s="95"/>
    </row>
    <row r="20169" spans="5:8" x14ac:dyDescent="0.2">
      <c r="E20169" s="95"/>
      <c r="F20169" s="95"/>
      <c r="G20169" s="95"/>
      <c r="H20169" s="95"/>
    </row>
    <row r="20170" spans="5:8" x14ac:dyDescent="0.2">
      <c r="E20170" s="95"/>
      <c r="F20170" s="95"/>
      <c r="G20170" s="95"/>
      <c r="H20170" s="95"/>
    </row>
    <row r="20171" spans="5:8" x14ac:dyDescent="0.2">
      <c r="E20171" s="95"/>
      <c r="F20171" s="95"/>
      <c r="G20171" s="95"/>
      <c r="H20171" s="95"/>
    </row>
    <row r="20172" spans="5:8" x14ac:dyDescent="0.2">
      <c r="E20172" s="95"/>
      <c r="F20172" s="95"/>
      <c r="G20172" s="95"/>
      <c r="H20172" s="95"/>
    </row>
    <row r="20173" spans="5:8" x14ac:dyDescent="0.2">
      <c r="E20173" s="95"/>
      <c r="F20173" s="95"/>
      <c r="G20173" s="95"/>
      <c r="H20173" s="95"/>
    </row>
    <row r="20174" spans="5:8" x14ac:dyDescent="0.2">
      <c r="E20174" s="95"/>
      <c r="F20174" s="95"/>
      <c r="G20174" s="95"/>
      <c r="H20174" s="95"/>
    </row>
    <row r="20175" spans="5:8" x14ac:dyDescent="0.2">
      <c r="E20175" s="95"/>
      <c r="F20175" s="95"/>
      <c r="G20175" s="95"/>
      <c r="H20175" s="95"/>
    </row>
    <row r="20176" spans="5:8" x14ac:dyDescent="0.2">
      <c r="E20176" s="95"/>
      <c r="F20176" s="95"/>
      <c r="G20176" s="95"/>
      <c r="H20176" s="95"/>
    </row>
    <row r="20177" spans="5:8" x14ac:dyDescent="0.2">
      <c r="E20177" s="95"/>
      <c r="F20177" s="95"/>
      <c r="G20177" s="95"/>
      <c r="H20177" s="95"/>
    </row>
    <row r="20178" spans="5:8" x14ac:dyDescent="0.2">
      <c r="E20178" s="95"/>
      <c r="F20178" s="95"/>
      <c r="G20178" s="95"/>
      <c r="H20178" s="95"/>
    </row>
    <row r="20179" spans="5:8" x14ac:dyDescent="0.2">
      <c r="E20179" s="95"/>
      <c r="F20179" s="95"/>
      <c r="G20179" s="95"/>
      <c r="H20179" s="95"/>
    </row>
    <row r="20180" spans="5:8" x14ac:dyDescent="0.2">
      <c r="E20180" s="95"/>
      <c r="F20180" s="95"/>
      <c r="G20180" s="95"/>
      <c r="H20180" s="95"/>
    </row>
    <row r="20181" spans="5:8" x14ac:dyDescent="0.2">
      <c r="E20181" s="95"/>
      <c r="F20181" s="95"/>
      <c r="G20181" s="95"/>
      <c r="H20181" s="95"/>
    </row>
    <row r="20182" spans="5:8" x14ac:dyDescent="0.2">
      <c r="E20182" s="95"/>
      <c r="F20182" s="95"/>
      <c r="G20182" s="95"/>
      <c r="H20182" s="95"/>
    </row>
    <row r="20183" spans="5:8" x14ac:dyDescent="0.2">
      <c r="E20183" s="95"/>
      <c r="F20183" s="95"/>
      <c r="G20183" s="95"/>
      <c r="H20183" s="95"/>
    </row>
    <row r="20184" spans="5:8" x14ac:dyDescent="0.2">
      <c r="E20184" s="95"/>
      <c r="F20184" s="95"/>
      <c r="G20184" s="95"/>
      <c r="H20184" s="95"/>
    </row>
    <row r="20185" spans="5:8" x14ac:dyDescent="0.2">
      <c r="E20185" s="95"/>
      <c r="F20185" s="95"/>
      <c r="G20185" s="95"/>
      <c r="H20185" s="95"/>
    </row>
    <row r="20186" spans="5:8" x14ac:dyDescent="0.2">
      <c r="E20186" s="95"/>
      <c r="F20186" s="95"/>
      <c r="G20186" s="95"/>
      <c r="H20186" s="95"/>
    </row>
    <row r="20187" spans="5:8" x14ac:dyDescent="0.2">
      <c r="E20187" s="95"/>
      <c r="F20187" s="95"/>
      <c r="G20187" s="95"/>
      <c r="H20187" s="95"/>
    </row>
    <row r="20188" spans="5:8" x14ac:dyDescent="0.2">
      <c r="E20188" s="95"/>
      <c r="F20188" s="95"/>
      <c r="G20188" s="95"/>
      <c r="H20188" s="95"/>
    </row>
    <row r="20189" spans="5:8" x14ac:dyDescent="0.2">
      <c r="E20189" s="95"/>
      <c r="F20189" s="95"/>
      <c r="G20189" s="95"/>
      <c r="H20189" s="95"/>
    </row>
    <row r="20190" spans="5:8" x14ac:dyDescent="0.2">
      <c r="E20190" s="95"/>
      <c r="F20190" s="95"/>
      <c r="G20190" s="95"/>
      <c r="H20190" s="95"/>
    </row>
    <row r="20191" spans="5:8" x14ac:dyDescent="0.2">
      <c r="E20191" s="95"/>
      <c r="F20191" s="95"/>
      <c r="G20191" s="95"/>
      <c r="H20191" s="95"/>
    </row>
    <row r="20192" spans="5:8" x14ac:dyDescent="0.2">
      <c r="E20192" s="95"/>
      <c r="F20192" s="95"/>
      <c r="G20192" s="95"/>
      <c r="H20192" s="95"/>
    </row>
    <row r="20193" spans="5:8" x14ac:dyDescent="0.2">
      <c r="E20193" s="95"/>
      <c r="F20193" s="95"/>
      <c r="G20193" s="95"/>
      <c r="H20193" s="95"/>
    </row>
    <row r="20194" spans="5:8" x14ac:dyDescent="0.2">
      <c r="E20194" s="95"/>
      <c r="F20194" s="95"/>
      <c r="G20194" s="95"/>
      <c r="H20194" s="95"/>
    </row>
    <row r="20195" spans="5:8" x14ac:dyDescent="0.2">
      <c r="E20195" s="95"/>
      <c r="F20195" s="95"/>
      <c r="G20195" s="95"/>
      <c r="H20195" s="95"/>
    </row>
    <row r="20196" spans="5:8" x14ac:dyDescent="0.2">
      <c r="E20196" s="95"/>
      <c r="F20196" s="95"/>
      <c r="G20196" s="95"/>
      <c r="H20196" s="95"/>
    </row>
    <row r="20197" spans="5:8" x14ac:dyDescent="0.2">
      <c r="E20197" s="95"/>
      <c r="F20197" s="95"/>
      <c r="G20197" s="95"/>
      <c r="H20197" s="95"/>
    </row>
    <row r="20198" spans="5:8" x14ac:dyDescent="0.2">
      <c r="E20198" s="95"/>
      <c r="F20198" s="95"/>
      <c r="G20198" s="95"/>
      <c r="H20198" s="95"/>
    </row>
    <row r="20199" spans="5:8" x14ac:dyDescent="0.2">
      <c r="E20199" s="95"/>
      <c r="F20199" s="95"/>
      <c r="G20199" s="95"/>
      <c r="H20199" s="95"/>
    </row>
    <row r="20200" spans="5:8" x14ac:dyDescent="0.2">
      <c r="E20200" s="95"/>
      <c r="F20200" s="95"/>
      <c r="G20200" s="95"/>
      <c r="H20200" s="95"/>
    </row>
    <row r="20201" spans="5:8" x14ac:dyDescent="0.2">
      <c r="E20201" s="95"/>
      <c r="F20201" s="95"/>
      <c r="G20201" s="95"/>
      <c r="H20201" s="95"/>
    </row>
    <row r="20202" spans="5:8" x14ac:dyDescent="0.2">
      <c r="E20202" s="95"/>
      <c r="F20202" s="95"/>
      <c r="G20202" s="95"/>
      <c r="H20202" s="95"/>
    </row>
    <row r="20203" spans="5:8" x14ac:dyDescent="0.2">
      <c r="E20203" s="95"/>
      <c r="F20203" s="95"/>
      <c r="G20203" s="95"/>
      <c r="H20203" s="95"/>
    </row>
    <row r="20204" spans="5:8" x14ac:dyDescent="0.2">
      <c r="E20204" s="95"/>
      <c r="F20204" s="95"/>
      <c r="G20204" s="95"/>
      <c r="H20204" s="95"/>
    </row>
    <row r="20205" spans="5:8" x14ac:dyDescent="0.2">
      <c r="E20205" s="95"/>
      <c r="F20205" s="95"/>
      <c r="G20205" s="95"/>
      <c r="H20205" s="95"/>
    </row>
    <row r="20206" spans="5:8" x14ac:dyDescent="0.2">
      <c r="E20206" s="95"/>
      <c r="F20206" s="95"/>
      <c r="G20206" s="95"/>
      <c r="H20206" s="95"/>
    </row>
    <row r="20207" spans="5:8" x14ac:dyDescent="0.2">
      <c r="E20207" s="95"/>
      <c r="F20207" s="95"/>
      <c r="G20207" s="95"/>
      <c r="H20207" s="95"/>
    </row>
    <row r="20208" spans="5:8" x14ac:dyDescent="0.2">
      <c r="E20208" s="95"/>
      <c r="F20208" s="95"/>
      <c r="G20208" s="95"/>
      <c r="H20208" s="95"/>
    </row>
    <row r="20209" spans="5:8" x14ac:dyDescent="0.2">
      <c r="E20209" s="95"/>
      <c r="F20209" s="95"/>
      <c r="G20209" s="95"/>
      <c r="H20209" s="95"/>
    </row>
    <row r="20210" spans="5:8" x14ac:dyDescent="0.2">
      <c r="E20210" s="95"/>
      <c r="F20210" s="95"/>
      <c r="G20210" s="95"/>
      <c r="H20210" s="95"/>
    </row>
    <row r="20211" spans="5:8" x14ac:dyDescent="0.2">
      <c r="E20211" s="95"/>
      <c r="F20211" s="95"/>
      <c r="G20211" s="95"/>
      <c r="H20211" s="95"/>
    </row>
    <row r="20212" spans="5:8" x14ac:dyDescent="0.2">
      <c r="E20212" s="95"/>
      <c r="F20212" s="95"/>
      <c r="G20212" s="95"/>
      <c r="H20212" s="95"/>
    </row>
    <row r="20213" spans="5:8" x14ac:dyDescent="0.2">
      <c r="E20213" s="95"/>
      <c r="F20213" s="95"/>
      <c r="G20213" s="95"/>
      <c r="H20213" s="95"/>
    </row>
    <row r="20214" spans="5:8" x14ac:dyDescent="0.2">
      <c r="E20214" s="95"/>
      <c r="F20214" s="95"/>
      <c r="G20214" s="95"/>
      <c r="H20214" s="95"/>
    </row>
    <row r="20215" spans="5:8" x14ac:dyDescent="0.2">
      <c r="E20215" s="95"/>
      <c r="F20215" s="95"/>
      <c r="G20215" s="95"/>
      <c r="H20215" s="95"/>
    </row>
    <row r="20216" spans="5:8" x14ac:dyDescent="0.2">
      <c r="E20216" s="95"/>
      <c r="F20216" s="95"/>
      <c r="G20216" s="95"/>
      <c r="H20216" s="95"/>
    </row>
    <row r="20217" spans="5:8" x14ac:dyDescent="0.2">
      <c r="E20217" s="95"/>
      <c r="F20217" s="95"/>
      <c r="G20217" s="95"/>
      <c r="H20217" s="95"/>
    </row>
    <row r="20218" spans="5:8" x14ac:dyDescent="0.2">
      <c r="E20218" s="95"/>
      <c r="F20218" s="95"/>
      <c r="G20218" s="95"/>
      <c r="H20218" s="95"/>
    </row>
    <row r="20219" spans="5:8" x14ac:dyDescent="0.2">
      <c r="E20219" s="95"/>
      <c r="F20219" s="95"/>
      <c r="G20219" s="95"/>
      <c r="H20219" s="95"/>
    </row>
    <row r="20220" spans="5:8" x14ac:dyDescent="0.2">
      <c r="E20220" s="95"/>
      <c r="F20220" s="95"/>
      <c r="G20220" s="95"/>
      <c r="H20220" s="95"/>
    </row>
    <row r="20221" spans="5:8" x14ac:dyDescent="0.2">
      <c r="E20221" s="95"/>
      <c r="F20221" s="95"/>
      <c r="G20221" s="95"/>
      <c r="H20221" s="95"/>
    </row>
    <row r="20222" spans="5:8" x14ac:dyDescent="0.2">
      <c r="E20222" s="95"/>
      <c r="F20222" s="95"/>
      <c r="G20222" s="95"/>
      <c r="H20222" s="95"/>
    </row>
    <row r="20223" spans="5:8" x14ac:dyDescent="0.2">
      <c r="E20223" s="95"/>
      <c r="F20223" s="95"/>
      <c r="G20223" s="95"/>
      <c r="H20223" s="95"/>
    </row>
    <row r="20224" spans="5:8" x14ac:dyDescent="0.2">
      <c r="E20224" s="95"/>
      <c r="F20224" s="95"/>
      <c r="G20224" s="95"/>
      <c r="H20224" s="95"/>
    </row>
    <row r="20225" spans="5:8" x14ac:dyDescent="0.2">
      <c r="E20225" s="95"/>
      <c r="F20225" s="95"/>
      <c r="G20225" s="95"/>
      <c r="H20225" s="95"/>
    </row>
    <row r="20226" spans="5:8" x14ac:dyDescent="0.2">
      <c r="E20226" s="95"/>
      <c r="F20226" s="95"/>
      <c r="G20226" s="95"/>
      <c r="H20226" s="95"/>
    </row>
    <row r="20227" spans="5:8" x14ac:dyDescent="0.2">
      <c r="E20227" s="95"/>
      <c r="F20227" s="95"/>
      <c r="G20227" s="95"/>
      <c r="H20227" s="95"/>
    </row>
    <row r="20228" spans="5:8" x14ac:dyDescent="0.2">
      <c r="E20228" s="95"/>
      <c r="F20228" s="95"/>
      <c r="G20228" s="95"/>
      <c r="H20228" s="95"/>
    </row>
    <row r="20229" spans="5:8" x14ac:dyDescent="0.2">
      <c r="E20229" s="95"/>
      <c r="F20229" s="95"/>
      <c r="G20229" s="95"/>
      <c r="H20229" s="95"/>
    </row>
    <row r="20230" spans="5:8" x14ac:dyDescent="0.2">
      <c r="E20230" s="95"/>
      <c r="F20230" s="95"/>
      <c r="G20230" s="95"/>
      <c r="H20230" s="95"/>
    </row>
    <row r="20231" spans="5:8" x14ac:dyDescent="0.2">
      <c r="E20231" s="95"/>
      <c r="F20231" s="95"/>
      <c r="G20231" s="95"/>
      <c r="H20231" s="95"/>
    </row>
    <row r="20232" spans="5:8" x14ac:dyDescent="0.2">
      <c r="E20232" s="95"/>
      <c r="F20232" s="95"/>
      <c r="G20232" s="95"/>
      <c r="H20232" s="95"/>
    </row>
    <row r="20233" spans="5:8" x14ac:dyDescent="0.2">
      <c r="E20233" s="95"/>
      <c r="F20233" s="95"/>
      <c r="G20233" s="95"/>
      <c r="H20233" s="95"/>
    </row>
    <row r="20234" spans="5:8" x14ac:dyDescent="0.2">
      <c r="E20234" s="95"/>
      <c r="F20234" s="95"/>
      <c r="G20234" s="95"/>
      <c r="H20234" s="95"/>
    </row>
    <row r="20235" spans="5:8" x14ac:dyDescent="0.2">
      <c r="E20235" s="95"/>
      <c r="F20235" s="95"/>
      <c r="G20235" s="95"/>
      <c r="H20235" s="95"/>
    </row>
    <row r="20236" spans="5:8" x14ac:dyDescent="0.2">
      <c r="E20236" s="95"/>
      <c r="F20236" s="95"/>
      <c r="G20236" s="95"/>
      <c r="H20236" s="95"/>
    </row>
    <row r="20237" spans="5:8" x14ac:dyDescent="0.2">
      <c r="E20237" s="95"/>
      <c r="F20237" s="95"/>
      <c r="G20237" s="95"/>
      <c r="H20237" s="95"/>
    </row>
    <row r="20238" spans="5:8" x14ac:dyDescent="0.2">
      <c r="E20238" s="95"/>
      <c r="F20238" s="95"/>
      <c r="G20238" s="95"/>
      <c r="H20238" s="95"/>
    </row>
    <row r="20239" spans="5:8" x14ac:dyDescent="0.2">
      <c r="E20239" s="95"/>
      <c r="F20239" s="95"/>
      <c r="G20239" s="95"/>
      <c r="H20239" s="95"/>
    </row>
    <row r="20240" spans="5:8" x14ac:dyDescent="0.2">
      <c r="E20240" s="95"/>
      <c r="F20240" s="95"/>
      <c r="G20240" s="95"/>
      <c r="H20240" s="95"/>
    </row>
    <row r="20241" spans="5:8" x14ac:dyDescent="0.2">
      <c r="E20241" s="95"/>
      <c r="F20241" s="95"/>
      <c r="G20241" s="95"/>
      <c r="H20241" s="95"/>
    </row>
    <row r="20242" spans="5:8" x14ac:dyDescent="0.2">
      <c r="E20242" s="95"/>
      <c r="F20242" s="95"/>
      <c r="G20242" s="95"/>
      <c r="H20242" s="95"/>
    </row>
    <row r="20243" spans="5:8" x14ac:dyDescent="0.2">
      <c r="E20243" s="95"/>
      <c r="F20243" s="95"/>
      <c r="G20243" s="95"/>
      <c r="H20243" s="95"/>
    </row>
    <row r="20244" spans="5:8" x14ac:dyDescent="0.2">
      <c r="E20244" s="95"/>
      <c r="F20244" s="95"/>
      <c r="G20244" s="95"/>
      <c r="H20244" s="95"/>
    </row>
    <row r="20245" spans="5:8" x14ac:dyDescent="0.2">
      <c r="E20245" s="95"/>
      <c r="F20245" s="95"/>
      <c r="G20245" s="95"/>
      <c r="H20245" s="95"/>
    </row>
    <row r="20246" spans="5:8" x14ac:dyDescent="0.2">
      <c r="E20246" s="95"/>
      <c r="F20246" s="95"/>
      <c r="G20246" s="95"/>
      <c r="H20246" s="95"/>
    </row>
    <row r="20247" spans="5:8" x14ac:dyDescent="0.2">
      <c r="E20247" s="95"/>
      <c r="F20247" s="95"/>
      <c r="G20247" s="95"/>
      <c r="H20247" s="95"/>
    </row>
    <row r="20248" spans="5:8" x14ac:dyDescent="0.2">
      <c r="E20248" s="95"/>
      <c r="F20248" s="95"/>
      <c r="G20248" s="95"/>
      <c r="H20248" s="95"/>
    </row>
    <row r="20249" spans="5:8" x14ac:dyDescent="0.2">
      <c r="E20249" s="95"/>
      <c r="F20249" s="95"/>
      <c r="G20249" s="95"/>
      <c r="H20249" s="95"/>
    </row>
    <row r="20250" spans="5:8" x14ac:dyDescent="0.2">
      <c r="E20250" s="95"/>
      <c r="F20250" s="95"/>
      <c r="G20250" s="95"/>
      <c r="H20250" s="95"/>
    </row>
    <row r="20251" spans="5:8" x14ac:dyDescent="0.2">
      <c r="E20251" s="95"/>
      <c r="F20251" s="95"/>
      <c r="G20251" s="95"/>
      <c r="H20251" s="95"/>
    </row>
    <row r="20252" spans="5:8" x14ac:dyDescent="0.2">
      <c r="E20252" s="95"/>
      <c r="F20252" s="95"/>
      <c r="G20252" s="95"/>
      <c r="H20252" s="95"/>
    </row>
    <row r="20253" spans="5:8" x14ac:dyDescent="0.2">
      <c r="E20253" s="95"/>
      <c r="F20253" s="95"/>
      <c r="G20253" s="95"/>
      <c r="H20253" s="95"/>
    </row>
    <row r="20254" spans="5:8" x14ac:dyDescent="0.2">
      <c r="E20254" s="95"/>
      <c r="F20254" s="95"/>
      <c r="G20254" s="95"/>
      <c r="H20254" s="95"/>
    </row>
    <row r="20255" spans="5:8" x14ac:dyDescent="0.2">
      <c r="E20255" s="95"/>
      <c r="F20255" s="95"/>
      <c r="G20255" s="95"/>
      <c r="H20255" s="95"/>
    </row>
    <row r="20256" spans="5:8" x14ac:dyDescent="0.2">
      <c r="E20256" s="95"/>
      <c r="F20256" s="95"/>
      <c r="G20256" s="95"/>
      <c r="H20256" s="95"/>
    </row>
    <row r="20257" spans="5:8" x14ac:dyDescent="0.2">
      <c r="E20257" s="95"/>
      <c r="F20257" s="95"/>
      <c r="G20257" s="95"/>
      <c r="H20257" s="95"/>
    </row>
    <row r="20258" spans="5:8" x14ac:dyDescent="0.2">
      <c r="E20258" s="95"/>
      <c r="F20258" s="95"/>
      <c r="G20258" s="95"/>
      <c r="H20258" s="95"/>
    </row>
    <row r="20259" spans="5:8" x14ac:dyDescent="0.2">
      <c r="E20259" s="95"/>
      <c r="F20259" s="95"/>
      <c r="G20259" s="95"/>
      <c r="H20259" s="95"/>
    </row>
    <row r="20260" spans="5:8" x14ac:dyDescent="0.2">
      <c r="E20260" s="95"/>
      <c r="F20260" s="95"/>
      <c r="G20260" s="95"/>
      <c r="H20260" s="95"/>
    </row>
    <row r="20261" spans="5:8" x14ac:dyDescent="0.2">
      <c r="E20261" s="95"/>
      <c r="F20261" s="95"/>
      <c r="G20261" s="95"/>
      <c r="H20261" s="95"/>
    </row>
    <row r="20262" spans="5:8" x14ac:dyDescent="0.2">
      <c r="E20262" s="95"/>
      <c r="F20262" s="95"/>
      <c r="G20262" s="95"/>
      <c r="H20262" s="95"/>
    </row>
    <row r="20263" spans="5:8" x14ac:dyDescent="0.2">
      <c r="E20263" s="95"/>
      <c r="F20263" s="95"/>
      <c r="G20263" s="95"/>
      <c r="H20263" s="95"/>
    </row>
    <row r="20264" spans="5:8" x14ac:dyDescent="0.2">
      <c r="E20264" s="95"/>
      <c r="F20264" s="95"/>
      <c r="G20264" s="95"/>
      <c r="H20264" s="95"/>
    </row>
    <row r="20265" spans="5:8" x14ac:dyDescent="0.2">
      <c r="E20265" s="95"/>
      <c r="F20265" s="95"/>
      <c r="G20265" s="95"/>
      <c r="H20265" s="95"/>
    </row>
    <row r="20266" spans="5:8" x14ac:dyDescent="0.2">
      <c r="E20266" s="95"/>
      <c r="F20266" s="95"/>
      <c r="G20266" s="95"/>
      <c r="H20266" s="95"/>
    </row>
    <row r="20267" spans="5:8" x14ac:dyDescent="0.2">
      <c r="E20267" s="95"/>
      <c r="F20267" s="95"/>
      <c r="G20267" s="95"/>
      <c r="H20267" s="95"/>
    </row>
    <row r="20268" spans="5:8" x14ac:dyDescent="0.2">
      <c r="E20268" s="95"/>
      <c r="F20268" s="95"/>
      <c r="G20268" s="95"/>
      <c r="H20268" s="95"/>
    </row>
    <row r="20269" spans="5:8" x14ac:dyDescent="0.2">
      <c r="E20269" s="95"/>
      <c r="F20269" s="95"/>
      <c r="G20269" s="95"/>
      <c r="H20269" s="95"/>
    </row>
    <row r="20270" spans="5:8" x14ac:dyDescent="0.2">
      <c r="E20270" s="95"/>
      <c r="F20270" s="95"/>
      <c r="G20270" s="95"/>
      <c r="H20270" s="95"/>
    </row>
    <row r="20271" spans="5:8" x14ac:dyDescent="0.2">
      <c r="E20271" s="95"/>
      <c r="F20271" s="95"/>
      <c r="G20271" s="95"/>
      <c r="H20271" s="95"/>
    </row>
    <row r="20272" spans="5:8" x14ac:dyDescent="0.2">
      <c r="E20272" s="95"/>
      <c r="F20272" s="95"/>
      <c r="G20272" s="95"/>
      <c r="H20272" s="95"/>
    </row>
    <row r="20273" spans="5:8" x14ac:dyDescent="0.2">
      <c r="E20273" s="95"/>
      <c r="F20273" s="95"/>
      <c r="G20273" s="95"/>
      <c r="H20273" s="95"/>
    </row>
    <row r="20274" spans="5:8" x14ac:dyDescent="0.2">
      <c r="E20274" s="95"/>
      <c r="F20274" s="95"/>
      <c r="G20274" s="95"/>
      <c r="H20274" s="95"/>
    </row>
    <row r="20275" spans="5:8" x14ac:dyDescent="0.2">
      <c r="E20275" s="95"/>
      <c r="F20275" s="95"/>
      <c r="G20275" s="95"/>
      <c r="H20275" s="95"/>
    </row>
    <row r="20276" spans="5:8" x14ac:dyDescent="0.2">
      <c r="E20276" s="95"/>
      <c r="F20276" s="95"/>
      <c r="G20276" s="95"/>
      <c r="H20276" s="95"/>
    </row>
    <row r="20277" spans="5:8" x14ac:dyDescent="0.2">
      <c r="E20277" s="95"/>
      <c r="F20277" s="95"/>
      <c r="G20277" s="95"/>
      <c r="H20277" s="95"/>
    </row>
    <row r="20278" spans="5:8" x14ac:dyDescent="0.2">
      <c r="E20278" s="95"/>
      <c r="F20278" s="95"/>
      <c r="G20278" s="95"/>
      <c r="H20278" s="95"/>
    </row>
    <row r="20279" spans="5:8" x14ac:dyDescent="0.2">
      <c r="E20279" s="95"/>
      <c r="F20279" s="95"/>
      <c r="G20279" s="95"/>
      <c r="H20279" s="95"/>
    </row>
    <row r="20280" spans="5:8" x14ac:dyDescent="0.2">
      <c r="E20280" s="95"/>
      <c r="F20280" s="95"/>
      <c r="G20280" s="95"/>
      <c r="H20280" s="95"/>
    </row>
    <row r="20281" spans="5:8" x14ac:dyDescent="0.2">
      <c r="E20281" s="95"/>
      <c r="F20281" s="95"/>
      <c r="G20281" s="95"/>
      <c r="H20281" s="95"/>
    </row>
    <row r="20282" spans="5:8" x14ac:dyDescent="0.2">
      <c r="E20282" s="95"/>
      <c r="F20282" s="95"/>
      <c r="G20282" s="95"/>
      <c r="H20282" s="95"/>
    </row>
    <row r="20283" spans="5:8" x14ac:dyDescent="0.2">
      <c r="E20283" s="95"/>
      <c r="F20283" s="95"/>
      <c r="G20283" s="95"/>
      <c r="H20283" s="95"/>
    </row>
    <row r="20284" spans="5:8" x14ac:dyDescent="0.2">
      <c r="E20284" s="95"/>
      <c r="F20284" s="95"/>
      <c r="G20284" s="95"/>
      <c r="H20284" s="95"/>
    </row>
    <row r="20285" spans="5:8" x14ac:dyDescent="0.2">
      <c r="E20285" s="95"/>
      <c r="F20285" s="95"/>
      <c r="G20285" s="95"/>
      <c r="H20285" s="95"/>
    </row>
    <row r="20286" spans="5:8" x14ac:dyDescent="0.2">
      <c r="E20286" s="95"/>
      <c r="F20286" s="95"/>
      <c r="G20286" s="95"/>
      <c r="H20286" s="95"/>
    </row>
    <row r="20287" spans="5:8" x14ac:dyDescent="0.2">
      <c r="E20287" s="95"/>
      <c r="F20287" s="95"/>
      <c r="G20287" s="95"/>
      <c r="H20287" s="95"/>
    </row>
    <row r="20288" spans="5:8" x14ac:dyDescent="0.2">
      <c r="E20288" s="95"/>
      <c r="F20288" s="95"/>
      <c r="G20288" s="95"/>
      <c r="H20288" s="95"/>
    </row>
    <row r="20289" spans="5:8" x14ac:dyDescent="0.2">
      <c r="E20289" s="95"/>
      <c r="F20289" s="95"/>
      <c r="G20289" s="95"/>
      <c r="H20289" s="95"/>
    </row>
    <row r="20290" spans="5:8" x14ac:dyDescent="0.2">
      <c r="E20290" s="95"/>
      <c r="F20290" s="95"/>
      <c r="G20290" s="95"/>
      <c r="H20290" s="95"/>
    </row>
    <row r="20291" spans="5:8" x14ac:dyDescent="0.2">
      <c r="E20291" s="95"/>
      <c r="F20291" s="95"/>
      <c r="G20291" s="95"/>
      <c r="H20291" s="95"/>
    </row>
    <row r="20292" spans="5:8" x14ac:dyDescent="0.2">
      <c r="E20292" s="95"/>
      <c r="F20292" s="95"/>
      <c r="G20292" s="95"/>
      <c r="H20292" s="95"/>
    </row>
    <row r="20293" spans="5:8" x14ac:dyDescent="0.2">
      <c r="E20293" s="95"/>
      <c r="F20293" s="95"/>
      <c r="G20293" s="95"/>
      <c r="H20293" s="95"/>
    </row>
    <row r="20294" spans="5:8" x14ac:dyDescent="0.2">
      <c r="E20294" s="95"/>
      <c r="F20294" s="95"/>
      <c r="G20294" s="95"/>
      <c r="H20294" s="95"/>
    </row>
    <row r="20295" spans="5:8" x14ac:dyDescent="0.2">
      <c r="E20295" s="95"/>
      <c r="F20295" s="95"/>
      <c r="G20295" s="95"/>
      <c r="H20295" s="95"/>
    </row>
    <row r="20296" spans="5:8" x14ac:dyDescent="0.2">
      <c r="E20296" s="95"/>
      <c r="F20296" s="95"/>
      <c r="G20296" s="95"/>
      <c r="H20296" s="95"/>
    </row>
    <row r="20297" spans="5:8" x14ac:dyDescent="0.2">
      <c r="E20297" s="95"/>
      <c r="F20297" s="95"/>
      <c r="G20297" s="95"/>
      <c r="H20297" s="95"/>
    </row>
    <row r="20298" spans="5:8" x14ac:dyDescent="0.2">
      <c r="E20298" s="95"/>
      <c r="F20298" s="95"/>
      <c r="G20298" s="95"/>
      <c r="H20298" s="95"/>
    </row>
    <row r="20299" spans="5:8" x14ac:dyDescent="0.2">
      <c r="E20299" s="95"/>
      <c r="F20299" s="95"/>
      <c r="G20299" s="95"/>
      <c r="H20299" s="95"/>
    </row>
    <row r="20300" spans="5:8" x14ac:dyDescent="0.2">
      <c r="E20300" s="95"/>
      <c r="F20300" s="95"/>
      <c r="G20300" s="95"/>
      <c r="H20300" s="95"/>
    </row>
    <row r="20301" spans="5:8" x14ac:dyDescent="0.2">
      <c r="E20301" s="95"/>
      <c r="F20301" s="95"/>
      <c r="G20301" s="95"/>
      <c r="H20301" s="95"/>
    </row>
    <row r="20302" spans="5:8" x14ac:dyDescent="0.2">
      <c r="E20302" s="95"/>
      <c r="F20302" s="95"/>
      <c r="G20302" s="95"/>
      <c r="H20302" s="95"/>
    </row>
    <row r="20303" spans="5:8" x14ac:dyDescent="0.2">
      <c r="E20303" s="95"/>
      <c r="F20303" s="95"/>
      <c r="G20303" s="95"/>
      <c r="H20303" s="95"/>
    </row>
    <row r="20304" spans="5:8" x14ac:dyDescent="0.2">
      <c r="E20304" s="95"/>
      <c r="F20304" s="95"/>
      <c r="G20304" s="95"/>
      <c r="H20304" s="95"/>
    </row>
    <row r="20305" spans="5:8" x14ac:dyDescent="0.2">
      <c r="E20305" s="95"/>
      <c r="F20305" s="95"/>
      <c r="G20305" s="95"/>
      <c r="H20305" s="95"/>
    </row>
    <row r="20306" spans="5:8" x14ac:dyDescent="0.2">
      <c r="E20306" s="95"/>
      <c r="F20306" s="95"/>
      <c r="G20306" s="95"/>
      <c r="H20306" s="95"/>
    </row>
    <row r="20307" spans="5:8" x14ac:dyDescent="0.2">
      <c r="E20307" s="95"/>
      <c r="F20307" s="95"/>
      <c r="G20307" s="95"/>
      <c r="H20307" s="95"/>
    </row>
    <row r="20308" spans="5:8" x14ac:dyDescent="0.2">
      <c r="E20308" s="95"/>
      <c r="F20308" s="95"/>
      <c r="G20308" s="95"/>
      <c r="H20308" s="95"/>
    </row>
    <row r="20309" spans="5:8" x14ac:dyDescent="0.2">
      <c r="E20309" s="95"/>
      <c r="F20309" s="95"/>
      <c r="G20309" s="95"/>
      <c r="H20309" s="95"/>
    </row>
    <row r="20310" spans="5:8" x14ac:dyDescent="0.2">
      <c r="E20310" s="95"/>
      <c r="F20310" s="95"/>
      <c r="G20310" s="95"/>
      <c r="H20310" s="95"/>
    </row>
    <row r="20311" spans="5:8" x14ac:dyDescent="0.2">
      <c r="E20311" s="95"/>
      <c r="F20311" s="95"/>
      <c r="G20311" s="95"/>
      <c r="H20311" s="95"/>
    </row>
    <row r="20312" spans="5:8" x14ac:dyDescent="0.2">
      <c r="E20312" s="95"/>
      <c r="F20312" s="95"/>
      <c r="G20312" s="95"/>
      <c r="H20312" s="95"/>
    </row>
    <row r="20313" spans="5:8" x14ac:dyDescent="0.2">
      <c r="E20313" s="95"/>
      <c r="F20313" s="95"/>
      <c r="G20313" s="95"/>
      <c r="H20313" s="95"/>
    </row>
    <row r="20314" spans="5:8" x14ac:dyDescent="0.2">
      <c r="E20314" s="95"/>
      <c r="F20314" s="95"/>
      <c r="G20314" s="95"/>
      <c r="H20314" s="95"/>
    </row>
    <row r="20315" spans="5:8" x14ac:dyDescent="0.2">
      <c r="E20315" s="95"/>
      <c r="F20315" s="95"/>
      <c r="G20315" s="95"/>
      <c r="H20315" s="95"/>
    </row>
    <row r="20316" spans="5:8" x14ac:dyDescent="0.2">
      <c r="E20316" s="95"/>
      <c r="F20316" s="95"/>
      <c r="G20316" s="95"/>
      <c r="H20316" s="95"/>
    </row>
    <row r="20317" spans="5:8" x14ac:dyDescent="0.2">
      <c r="E20317" s="95"/>
      <c r="F20317" s="95"/>
      <c r="G20317" s="95"/>
      <c r="H20317" s="95"/>
    </row>
    <row r="20318" spans="5:8" x14ac:dyDescent="0.2">
      <c r="E20318" s="95"/>
      <c r="F20318" s="95"/>
      <c r="G20318" s="95"/>
      <c r="H20318" s="95"/>
    </row>
    <row r="20319" spans="5:8" x14ac:dyDescent="0.2">
      <c r="E20319" s="95"/>
      <c r="F20319" s="95"/>
      <c r="G20319" s="95"/>
      <c r="H20319" s="95"/>
    </row>
    <row r="20320" spans="5:8" x14ac:dyDescent="0.2">
      <c r="E20320" s="95"/>
      <c r="F20320" s="95"/>
      <c r="G20320" s="95"/>
      <c r="H20320" s="95"/>
    </row>
    <row r="20321" spans="5:8" x14ac:dyDescent="0.2">
      <c r="E20321" s="95"/>
      <c r="F20321" s="95"/>
      <c r="G20321" s="95"/>
      <c r="H20321" s="95"/>
    </row>
    <row r="20322" spans="5:8" x14ac:dyDescent="0.2">
      <c r="E20322" s="95"/>
      <c r="F20322" s="95"/>
      <c r="G20322" s="95"/>
      <c r="H20322" s="95"/>
    </row>
    <row r="20323" spans="5:8" x14ac:dyDescent="0.2">
      <c r="E20323" s="95"/>
      <c r="F20323" s="95"/>
      <c r="G20323" s="95"/>
      <c r="H20323" s="95"/>
    </row>
    <row r="20324" spans="5:8" x14ac:dyDescent="0.2">
      <c r="E20324" s="95"/>
      <c r="F20324" s="95"/>
      <c r="G20324" s="95"/>
      <c r="H20324" s="95"/>
    </row>
    <row r="20325" spans="5:8" x14ac:dyDescent="0.2">
      <c r="E20325" s="95"/>
      <c r="F20325" s="95"/>
      <c r="G20325" s="95"/>
      <c r="H20325" s="95"/>
    </row>
    <row r="20326" spans="5:8" x14ac:dyDescent="0.2">
      <c r="E20326" s="95"/>
      <c r="F20326" s="95"/>
      <c r="G20326" s="95"/>
      <c r="H20326" s="95"/>
    </row>
    <row r="20327" spans="5:8" x14ac:dyDescent="0.2">
      <c r="E20327" s="95"/>
      <c r="F20327" s="95"/>
      <c r="G20327" s="95"/>
      <c r="H20327" s="95"/>
    </row>
    <row r="20328" spans="5:8" x14ac:dyDescent="0.2">
      <c r="E20328" s="95"/>
      <c r="F20328" s="95"/>
      <c r="G20328" s="95"/>
      <c r="H20328" s="95"/>
    </row>
    <row r="20329" spans="5:8" x14ac:dyDescent="0.2">
      <c r="E20329" s="95"/>
      <c r="F20329" s="95"/>
      <c r="G20329" s="95"/>
      <c r="H20329" s="95"/>
    </row>
    <row r="20330" spans="5:8" x14ac:dyDescent="0.2">
      <c r="E20330" s="95"/>
      <c r="F20330" s="95"/>
      <c r="G20330" s="95"/>
      <c r="H20330" s="95"/>
    </row>
    <row r="20331" spans="5:8" x14ac:dyDescent="0.2">
      <c r="E20331" s="95"/>
      <c r="F20331" s="95"/>
      <c r="G20331" s="95"/>
      <c r="H20331" s="95"/>
    </row>
    <row r="20332" spans="5:8" x14ac:dyDescent="0.2">
      <c r="E20332" s="95"/>
      <c r="F20332" s="95"/>
      <c r="G20332" s="95"/>
      <c r="H20332" s="95"/>
    </row>
    <row r="20333" spans="5:8" x14ac:dyDescent="0.2">
      <c r="E20333" s="95"/>
      <c r="F20333" s="95"/>
      <c r="G20333" s="95"/>
      <c r="H20333" s="95"/>
    </row>
    <row r="20334" spans="5:8" x14ac:dyDescent="0.2">
      <c r="E20334" s="95"/>
      <c r="F20334" s="95"/>
      <c r="G20334" s="95"/>
      <c r="H20334" s="95"/>
    </row>
    <row r="20335" spans="5:8" x14ac:dyDescent="0.2">
      <c r="E20335" s="95"/>
      <c r="F20335" s="95"/>
      <c r="G20335" s="95"/>
      <c r="H20335" s="95"/>
    </row>
    <row r="20336" spans="5:8" x14ac:dyDescent="0.2">
      <c r="E20336" s="95"/>
      <c r="F20336" s="95"/>
      <c r="G20336" s="95"/>
      <c r="H20336" s="95"/>
    </row>
    <row r="20337" spans="5:8" x14ac:dyDescent="0.2">
      <c r="E20337" s="95"/>
      <c r="F20337" s="95"/>
      <c r="G20337" s="95"/>
      <c r="H20337" s="95"/>
    </row>
    <row r="20338" spans="5:8" x14ac:dyDescent="0.2">
      <c r="E20338" s="95"/>
      <c r="F20338" s="95"/>
      <c r="G20338" s="95"/>
      <c r="H20338" s="95"/>
    </row>
    <row r="20339" spans="5:8" x14ac:dyDescent="0.2">
      <c r="E20339" s="95"/>
      <c r="F20339" s="95"/>
      <c r="G20339" s="95"/>
      <c r="H20339" s="95"/>
    </row>
    <row r="20340" spans="5:8" x14ac:dyDescent="0.2">
      <c r="E20340" s="95"/>
      <c r="F20340" s="95"/>
      <c r="G20340" s="95"/>
      <c r="H20340" s="95"/>
    </row>
    <row r="20341" spans="5:8" x14ac:dyDescent="0.2">
      <c r="E20341" s="95"/>
      <c r="F20341" s="95"/>
      <c r="G20341" s="95"/>
      <c r="H20341" s="95"/>
    </row>
    <row r="20342" spans="5:8" x14ac:dyDescent="0.2">
      <c r="E20342" s="95"/>
      <c r="F20342" s="95"/>
      <c r="G20342" s="95"/>
      <c r="H20342" s="95"/>
    </row>
    <row r="20343" spans="5:8" x14ac:dyDescent="0.2">
      <c r="E20343" s="95"/>
      <c r="F20343" s="95"/>
      <c r="G20343" s="95"/>
      <c r="H20343" s="95"/>
    </row>
    <row r="20344" spans="5:8" x14ac:dyDescent="0.2">
      <c r="E20344" s="95"/>
      <c r="F20344" s="95"/>
      <c r="G20344" s="95"/>
      <c r="H20344" s="95"/>
    </row>
    <row r="20345" spans="5:8" x14ac:dyDescent="0.2">
      <c r="E20345" s="95"/>
      <c r="F20345" s="95"/>
      <c r="G20345" s="95"/>
      <c r="H20345" s="95"/>
    </row>
    <row r="20346" spans="5:8" x14ac:dyDescent="0.2">
      <c r="E20346" s="95"/>
      <c r="F20346" s="95"/>
      <c r="G20346" s="95"/>
      <c r="H20346" s="95"/>
    </row>
    <row r="20347" spans="5:8" x14ac:dyDescent="0.2">
      <c r="E20347" s="95"/>
      <c r="F20347" s="95"/>
      <c r="G20347" s="95"/>
      <c r="H20347" s="95"/>
    </row>
    <row r="20348" spans="5:8" x14ac:dyDescent="0.2">
      <c r="E20348" s="95"/>
      <c r="F20348" s="95"/>
      <c r="G20348" s="95"/>
      <c r="H20348" s="95"/>
    </row>
    <row r="20349" spans="5:8" x14ac:dyDescent="0.2">
      <c r="E20349" s="95"/>
      <c r="F20349" s="95"/>
      <c r="G20349" s="95"/>
      <c r="H20349" s="95"/>
    </row>
    <row r="20350" spans="5:8" x14ac:dyDescent="0.2">
      <c r="E20350" s="95"/>
      <c r="F20350" s="95"/>
      <c r="G20350" s="95"/>
      <c r="H20350" s="95"/>
    </row>
    <row r="20351" spans="5:8" x14ac:dyDescent="0.2">
      <c r="E20351" s="95"/>
      <c r="F20351" s="95"/>
      <c r="G20351" s="95"/>
      <c r="H20351" s="95"/>
    </row>
    <row r="20352" spans="5:8" x14ac:dyDescent="0.2">
      <c r="E20352" s="95"/>
      <c r="F20352" s="95"/>
      <c r="G20352" s="95"/>
      <c r="H20352" s="95"/>
    </row>
    <row r="20353" spans="5:8" x14ac:dyDescent="0.2">
      <c r="E20353" s="95"/>
      <c r="F20353" s="95"/>
      <c r="G20353" s="95"/>
      <c r="H20353" s="95"/>
    </row>
    <row r="20354" spans="5:8" x14ac:dyDescent="0.2">
      <c r="E20354" s="95"/>
      <c r="F20354" s="95"/>
      <c r="G20354" s="95"/>
      <c r="H20354" s="95"/>
    </row>
    <row r="20355" spans="5:8" x14ac:dyDescent="0.2">
      <c r="E20355" s="95"/>
      <c r="F20355" s="95"/>
      <c r="G20355" s="95"/>
      <c r="H20355" s="95"/>
    </row>
    <row r="20356" spans="5:8" x14ac:dyDescent="0.2">
      <c r="E20356" s="95"/>
      <c r="F20356" s="95"/>
      <c r="G20356" s="95"/>
      <c r="H20356" s="95"/>
    </row>
    <row r="20357" spans="5:8" x14ac:dyDescent="0.2">
      <c r="E20357" s="95"/>
      <c r="F20357" s="95"/>
      <c r="G20357" s="95"/>
      <c r="H20357" s="95"/>
    </row>
    <row r="20358" spans="5:8" x14ac:dyDescent="0.2">
      <c r="E20358" s="95"/>
      <c r="F20358" s="95"/>
      <c r="G20358" s="95"/>
      <c r="H20358" s="95"/>
    </row>
    <row r="20359" spans="5:8" x14ac:dyDescent="0.2">
      <c r="E20359" s="95"/>
      <c r="F20359" s="95"/>
      <c r="G20359" s="95"/>
      <c r="H20359" s="95"/>
    </row>
    <row r="20360" spans="5:8" x14ac:dyDescent="0.2">
      <c r="E20360" s="95"/>
      <c r="F20360" s="95"/>
      <c r="G20360" s="95"/>
      <c r="H20360" s="95"/>
    </row>
    <row r="20361" spans="5:8" x14ac:dyDescent="0.2">
      <c r="E20361" s="95"/>
      <c r="F20361" s="95"/>
      <c r="G20361" s="95"/>
      <c r="H20361" s="95"/>
    </row>
    <row r="20362" spans="5:8" x14ac:dyDescent="0.2">
      <c r="E20362" s="95"/>
      <c r="F20362" s="95"/>
      <c r="G20362" s="95"/>
      <c r="H20362" s="95"/>
    </row>
    <row r="20363" spans="5:8" x14ac:dyDescent="0.2">
      <c r="E20363" s="95"/>
      <c r="F20363" s="95"/>
      <c r="G20363" s="95"/>
      <c r="H20363" s="95"/>
    </row>
    <row r="20364" spans="5:8" x14ac:dyDescent="0.2">
      <c r="E20364" s="95"/>
      <c r="F20364" s="95"/>
      <c r="G20364" s="95"/>
      <c r="H20364" s="95"/>
    </row>
    <row r="20365" spans="5:8" x14ac:dyDescent="0.2">
      <c r="E20365" s="95"/>
      <c r="F20365" s="95"/>
      <c r="G20365" s="95"/>
      <c r="H20365" s="95"/>
    </row>
    <row r="20366" spans="5:8" x14ac:dyDescent="0.2">
      <c r="E20366" s="95"/>
      <c r="F20366" s="95"/>
      <c r="G20366" s="95"/>
      <c r="H20366" s="95"/>
    </row>
    <row r="20367" spans="5:8" x14ac:dyDescent="0.2">
      <c r="E20367" s="95"/>
      <c r="F20367" s="95"/>
      <c r="G20367" s="95"/>
      <c r="H20367" s="95"/>
    </row>
    <row r="20368" spans="5:8" x14ac:dyDescent="0.2">
      <c r="E20368" s="95"/>
      <c r="F20368" s="95"/>
      <c r="G20368" s="95"/>
      <c r="H20368" s="95"/>
    </row>
    <row r="20369" spans="5:8" x14ac:dyDescent="0.2">
      <c r="E20369" s="95"/>
      <c r="F20369" s="95"/>
      <c r="G20369" s="95"/>
      <c r="H20369" s="95"/>
    </row>
    <row r="20370" spans="5:8" x14ac:dyDescent="0.2">
      <c r="E20370" s="95"/>
      <c r="F20370" s="95"/>
      <c r="G20370" s="95"/>
      <c r="H20370" s="95"/>
    </row>
    <row r="20371" spans="5:8" x14ac:dyDescent="0.2">
      <c r="E20371" s="95"/>
      <c r="F20371" s="95"/>
      <c r="G20371" s="95"/>
      <c r="H20371" s="95"/>
    </row>
    <row r="20372" spans="5:8" x14ac:dyDescent="0.2">
      <c r="E20372" s="95"/>
      <c r="F20372" s="95"/>
      <c r="G20372" s="95"/>
      <c r="H20372" s="95"/>
    </row>
    <row r="20373" spans="5:8" x14ac:dyDescent="0.2">
      <c r="E20373" s="95"/>
      <c r="F20373" s="95"/>
      <c r="G20373" s="95"/>
      <c r="H20373" s="95"/>
    </row>
    <row r="20374" spans="5:8" x14ac:dyDescent="0.2">
      <c r="E20374" s="95"/>
      <c r="F20374" s="95"/>
      <c r="G20374" s="95"/>
      <c r="H20374" s="95"/>
    </row>
    <row r="20375" spans="5:8" x14ac:dyDescent="0.2">
      <c r="E20375" s="95"/>
      <c r="F20375" s="95"/>
      <c r="G20375" s="95"/>
      <c r="H20375" s="95"/>
    </row>
    <row r="20376" spans="5:8" x14ac:dyDescent="0.2">
      <c r="E20376" s="95"/>
      <c r="F20376" s="95"/>
      <c r="G20376" s="95"/>
      <c r="H20376" s="95"/>
    </row>
    <row r="20377" spans="5:8" x14ac:dyDescent="0.2">
      <c r="E20377" s="95"/>
      <c r="F20377" s="95"/>
      <c r="G20377" s="95"/>
      <c r="H20377" s="95"/>
    </row>
    <row r="20378" spans="5:8" x14ac:dyDescent="0.2">
      <c r="E20378" s="95"/>
      <c r="F20378" s="95"/>
      <c r="G20378" s="95"/>
      <c r="H20378" s="95"/>
    </row>
    <row r="20379" spans="5:8" x14ac:dyDescent="0.2">
      <c r="E20379" s="95"/>
      <c r="F20379" s="95"/>
      <c r="G20379" s="95"/>
      <c r="H20379" s="95"/>
    </row>
    <row r="20380" spans="5:8" x14ac:dyDescent="0.2">
      <c r="E20380" s="95"/>
      <c r="F20380" s="95"/>
      <c r="G20380" s="95"/>
      <c r="H20380" s="95"/>
    </row>
    <row r="20381" spans="5:8" x14ac:dyDescent="0.2">
      <c r="E20381" s="95"/>
      <c r="F20381" s="95"/>
      <c r="G20381" s="95"/>
      <c r="H20381" s="95"/>
    </row>
    <row r="20382" spans="5:8" x14ac:dyDescent="0.2">
      <c r="E20382" s="95"/>
      <c r="F20382" s="95"/>
      <c r="G20382" s="95"/>
      <c r="H20382" s="95"/>
    </row>
    <row r="20383" spans="5:8" x14ac:dyDescent="0.2">
      <c r="E20383" s="95"/>
      <c r="F20383" s="95"/>
      <c r="G20383" s="95"/>
      <c r="H20383" s="95"/>
    </row>
    <row r="20384" spans="5:8" x14ac:dyDescent="0.2">
      <c r="E20384" s="95"/>
      <c r="F20384" s="95"/>
      <c r="G20384" s="95"/>
      <c r="H20384" s="95"/>
    </row>
    <row r="20385" spans="5:8" x14ac:dyDescent="0.2">
      <c r="E20385" s="95"/>
      <c r="F20385" s="95"/>
      <c r="G20385" s="95"/>
      <c r="H20385" s="95"/>
    </row>
    <row r="20386" spans="5:8" x14ac:dyDescent="0.2">
      <c r="E20386" s="95"/>
      <c r="F20386" s="95"/>
      <c r="G20386" s="95"/>
      <c r="H20386" s="95"/>
    </row>
    <row r="20387" spans="5:8" x14ac:dyDescent="0.2">
      <c r="E20387" s="95"/>
      <c r="F20387" s="95"/>
      <c r="G20387" s="95"/>
      <c r="H20387" s="95"/>
    </row>
    <row r="20388" spans="5:8" x14ac:dyDescent="0.2">
      <c r="E20388" s="95"/>
      <c r="F20388" s="95"/>
      <c r="G20388" s="95"/>
      <c r="H20388" s="95"/>
    </row>
    <row r="20389" spans="5:8" x14ac:dyDescent="0.2">
      <c r="E20389" s="95"/>
      <c r="F20389" s="95"/>
      <c r="G20389" s="95"/>
      <c r="H20389" s="95"/>
    </row>
    <row r="20390" spans="5:8" x14ac:dyDescent="0.2">
      <c r="E20390" s="95"/>
      <c r="F20390" s="95"/>
      <c r="G20390" s="95"/>
      <c r="H20390" s="95"/>
    </row>
    <row r="20391" spans="5:8" x14ac:dyDescent="0.2">
      <c r="E20391" s="95"/>
      <c r="F20391" s="95"/>
      <c r="G20391" s="95"/>
      <c r="H20391" s="95"/>
    </row>
    <row r="20392" spans="5:8" x14ac:dyDescent="0.2">
      <c r="E20392" s="95"/>
      <c r="F20392" s="95"/>
      <c r="G20392" s="95"/>
      <c r="H20392" s="95"/>
    </row>
    <row r="20393" spans="5:8" x14ac:dyDescent="0.2">
      <c r="E20393" s="95"/>
      <c r="F20393" s="95"/>
      <c r="G20393" s="95"/>
      <c r="H20393" s="95"/>
    </row>
    <row r="20394" spans="5:8" x14ac:dyDescent="0.2">
      <c r="E20394" s="95"/>
      <c r="F20394" s="95"/>
      <c r="G20394" s="95"/>
      <c r="H20394" s="95"/>
    </row>
    <row r="20395" spans="5:8" x14ac:dyDescent="0.2">
      <c r="E20395" s="95"/>
      <c r="F20395" s="95"/>
      <c r="G20395" s="95"/>
      <c r="H20395" s="95"/>
    </row>
    <row r="20396" spans="5:8" x14ac:dyDescent="0.2">
      <c r="E20396" s="95"/>
      <c r="F20396" s="95"/>
      <c r="G20396" s="95"/>
      <c r="H20396" s="95"/>
    </row>
    <row r="20397" spans="5:8" x14ac:dyDescent="0.2">
      <c r="E20397" s="95"/>
      <c r="F20397" s="95"/>
      <c r="G20397" s="95"/>
      <c r="H20397" s="95"/>
    </row>
    <row r="20398" spans="5:8" x14ac:dyDescent="0.2">
      <c r="E20398" s="95"/>
      <c r="F20398" s="95"/>
      <c r="G20398" s="95"/>
      <c r="H20398" s="95"/>
    </row>
    <row r="20399" spans="5:8" x14ac:dyDescent="0.2">
      <c r="E20399" s="95"/>
      <c r="F20399" s="95"/>
      <c r="G20399" s="95"/>
      <c r="H20399" s="95"/>
    </row>
    <row r="20400" spans="5:8" x14ac:dyDescent="0.2">
      <c r="E20400" s="95"/>
      <c r="F20400" s="95"/>
      <c r="G20400" s="95"/>
      <c r="H20400" s="95"/>
    </row>
    <row r="20401" spans="5:8" x14ac:dyDescent="0.2">
      <c r="E20401" s="95"/>
      <c r="F20401" s="95"/>
      <c r="G20401" s="95"/>
      <c r="H20401" s="95"/>
    </row>
    <row r="20402" spans="5:8" x14ac:dyDescent="0.2">
      <c r="E20402" s="95"/>
      <c r="F20402" s="95"/>
      <c r="G20402" s="95"/>
      <c r="H20402" s="95"/>
    </row>
    <row r="20403" spans="5:8" x14ac:dyDescent="0.2">
      <c r="E20403" s="95"/>
      <c r="F20403" s="95"/>
      <c r="G20403" s="95"/>
      <c r="H20403" s="95"/>
    </row>
    <row r="20404" spans="5:8" x14ac:dyDescent="0.2">
      <c r="E20404" s="95"/>
      <c r="F20404" s="95"/>
      <c r="G20404" s="95"/>
      <c r="H20404" s="95"/>
    </row>
    <row r="20405" spans="5:8" x14ac:dyDescent="0.2">
      <c r="E20405" s="95"/>
      <c r="F20405" s="95"/>
      <c r="G20405" s="95"/>
      <c r="H20405" s="95"/>
    </row>
    <row r="20406" spans="5:8" x14ac:dyDescent="0.2">
      <c r="E20406" s="95"/>
      <c r="F20406" s="95"/>
      <c r="G20406" s="95"/>
      <c r="H20406" s="95"/>
    </row>
    <row r="20407" spans="5:8" x14ac:dyDescent="0.2">
      <c r="E20407" s="95"/>
      <c r="F20407" s="95"/>
      <c r="G20407" s="95"/>
      <c r="H20407" s="95"/>
    </row>
    <row r="20408" spans="5:8" x14ac:dyDescent="0.2">
      <c r="E20408" s="95"/>
      <c r="F20408" s="95"/>
      <c r="G20408" s="95"/>
      <c r="H20408" s="95"/>
    </row>
    <row r="20409" spans="5:8" x14ac:dyDescent="0.2">
      <c r="E20409" s="95"/>
      <c r="F20409" s="95"/>
      <c r="G20409" s="95"/>
      <c r="H20409" s="95"/>
    </row>
    <row r="20410" spans="5:8" x14ac:dyDescent="0.2">
      <c r="E20410" s="95"/>
      <c r="F20410" s="95"/>
      <c r="G20410" s="95"/>
      <c r="H20410" s="95"/>
    </row>
    <row r="20411" spans="5:8" x14ac:dyDescent="0.2">
      <c r="E20411" s="95"/>
      <c r="F20411" s="95"/>
      <c r="G20411" s="95"/>
      <c r="H20411" s="95"/>
    </row>
    <row r="20412" spans="5:8" x14ac:dyDescent="0.2">
      <c r="E20412" s="95"/>
      <c r="F20412" s="95"/>
      <c r="G20412" s="95"/>
      <c r="H20412" s="95"/>
    </row>
    <row r="20413" spans="5:8" x14ac:dyDescent="0.2">
      <c r="E20413" s="95"/>
      <c r="F20413" s="95"/>
      <c r="G20413" s="95"/>
      <c r="H20413" s="95"/>
    </row>
    <row r="20414" spans="5:8" x14ac:dyDescent="0.2">
      <c r="E20414" s="95"/>
      <c r="F20414" s="95"/>
      <c r="G20414" s="95"/>
      <c r="H20414" s="95"/>
    </row>
    <row r="20415" spans="5:8" x14ac:dyDescent="0.2">
      <c r="E20415" s="95"/>
      <c r="F20415" s="95"/>
      <c r="G20415" s="95"/>
      <c r="H20415" s="95"/>
    </row>
    <row r="20416" spans="5:8" x14ac:dyDescent="0.2">
      <c r="E20416" s="95"/>
      <c r="F20416" s="95"/>
      <c r="G20416" s="95"/>
      <c r="H20416" s="95"/>
    </row>
    <row r="20417" spans="5:8" x14ac:dyDescent="0.2">
      <c r="E20417" s="95"/>
      <c r="F20417" s="95"/>
      <c r="G20417" s="95"/>
      <c r="H20417" s="95"/>
    </row>
    <row r="20418" spans="5:8" x14ac:dyDescent="0.2">
      <c r="E20418" s="95"/>
      <c r="F20418" s="95"/>
      <c r="G20418" s="95"/>
      <c r="H20418" s="95"/>
    </row>
    <row r="20419" spans="5:8" x14ac:dyDescent="0.2">
      <c r="E20419" s="95"/>
      <c r="F20419" s="95"/>
      <c r="G20419" s="95"/>
      <c r="H20419" s="95"/>
    </row>
    <row r="20420" spans="5:8" x14ac:dyDescent="0.2">
      <c r="E20420" s="95"/>
      <c r="F20420" s="95"/>
      <c r="G20420" s="95"/>
      <c r="H20420" s="95"/>
    </row>
    <row r="20421" spans="5:8" x14ac:dyDescent="0.2">
      <c r="E20421" s="95"/>
      <c r="F20421" s="95"/>
      <c r="G20421" s="95"/>
      <c r="H20421" s="95"/>
    </row>
    <row r="20422" spans="5:8" x14ac:dyDescent="0.2">
      <c r="E20422" s="95"/>
      <c r="F20422" s="95"/>
      <c r="G20422" s="95"/>
      <c r="H20422" s="95"/>
    </row>
    <row r="20423" spans="5:8" x14ac:dyDescent="0.2">
      <c r="E20423" s="95"/>
      <c r="F20423" s="95"/>
      <c r="G20423" s="95"/>
      <c r="H20423" s="95"/>
    </row>
    <row r="20424" spans="5:8" x14ac:dyDescent="0.2">
      <c r="E20424" s="95"/>
      <c r="F20424" s="95"/>
      <c r="G20424" s="95"/>
      <c r="H20424" s="95"/>
    </row>
    <row r="20425" spans="5:8" x14ac:dyDescent="0.2">
      <c r="E20425" s="95"/>
      <c r="F20425" s="95"/>
      <c r="G20425" s="95"/>
      <c r="H20425" s="95"/>
    </row>
    <row r="20426" spans="5:8" x14ac:dyDescent="0.2">
      <c r="E20426" s="95"/>
      <c r="F20426" s="95"/>
      <c r="G20426" s="95"/>
      <c r="H20426" s="95"/>
    </row>
    <row r="20427" spans="5:8" x14ac:dyDescent="0.2">
      <c r="E20427" s="95"/>
      <c r="F20427" s="95"/>
      <c r="G20427" s="95"/>
      <c r="H20427" s="95"/>
    </row>
    <row r="20428" spans="5:8" x14ac:dyDescent="0.2">
      <c r="E20428" s="95"/>
      <c r="F20428" s="95"/>
      <c r="G20428" s="95"/>
      <c r="H20428" s="95"/>
    </row>
    <row r="20429" spans="5:8" x14ac:dyDescent="0.2">
      <c r="E20429" s="95"/>
      <c r="F20429" s="95"/>
      <c r="G20429" s="95"/>
      <c r="H20429" s="95"/>
    </row>
    <row r="20430" spans="5:8" x14ac:dyDescent="0.2">
      <c r="E20430" s="95"/>
      <c r="F20430" s="95"/>
      <c r="G20430" s="95"/>
      <c r="H20430" s="95"/>
    </row>
    <row r="20431" spans="5:8" x14ac:dyDescent="0.2">
      <c r="E20431" s="95"/>
      <c r="F20431" s="95"/>
      <c r="G20431" s="95"/>
      <c r="H20431" s="95"/>
    </row>
    <row r="20432" spans="5:8" x14ac:dyDescent="0.2">
      <c r="E20432" s="95"/>
      <c r="F20432" s="95"/>
      <c r="G20432" s="95"/>
      <c r="H20432" s="95"/>
    </row>
    <row r="20433" spans="5:8" x14ac:dyDescent="0.2">
      <c r="E20433" s="95"/>
      <c r="F20433" s="95"/>
      <c r="G20433" s="95"/>
      <c r="H20433" s="95"/>
    </row>
    <row r="20434" spans="5:8" x14ac:dyDescent="0.2">
      <c r="E20434" s="95"/>
      <c r="F20434" s="95"/>
      <c r="G20434" s="95"/>
      <c r="H20434" s="95"/>
    </row>
    <row r="20435" spans="5:8" x14ac:dyDescent="0.2">
      <c r="E20435" s="95"/>
      <c r="F20435" s="95"/>
      <c r="G20435" s="95"/>
      <c r="H20435" s="95"/>
    </row>
    <row r="20436" spans="5:8" x14ac:dyDescent="0.2">
      <c r="E20436" s="95"/>
      <c r="F20436" s="95"/>
      <c r="G20436" s="95"/>
      <c r="H20436" s="95"/>
    </row>
    <row r="20437" spans="5:8" x14ac:dyDescent="0.2">
      <c r="E20437" s="95"/>
      <c r="F20437" s="95"/>
      <c r="G20437" s="95"/>
      <c r="H20437" s="95"/>
    </row>
    <row r="20438" spans="5:8" x14ac:dyDescent="0.2">
      <c r="E20438" s="95"/>
      <c r="F20438" s="95"/>
      <c r="G20438" s="95"/>
      <c r="H20438" s="95"/>
    </row>
    <row r="20439" spans="5:8" x14ac:dyDescent="0.2">
      <c r="E20439" s="95"/>
      <c r="F20439" s="95"/>
      <c r="G20439" s="95"/>
      <c r="H20439" s="95"/>
    </row>
    <row r="20440" spans="5:8" x14ac:dyDescent="0.2">
      <c r="E20440" s="95"/>
      <c r="F20440" s="95"/>
      <c r="G20440" s="95"/>
      <c r="H20440" s="95"/>
    </row>
    <row r="20441" spans="5:8" x14ac:dyDescent="0.2">
      <c r="E20441" s="95"/>
      <c r="F20441" s="95"/>
      <c r="G20441" s="95"/>
      <c r="H20441" s="95"/>
    </row>
    <row r="20442" spans="5:8" x14ac:dyDescent="0.2">
      <c r="E20442" s="95"/>
      <c r="F20442" s="95"/>
      <c r="G20442" s="95"/>
      <c r="H20442" s="95"/>
    </row>
    <row r="20443" spans="5:8" x14ac:dyDescent="0.2">
      <c r="E20443" s="95"/>
      <c r="F20443" s="95"/>
      <c r="G20443" s="95"/>
      <c r="H20443" s="95"/>
    </row>
    <row r="20444" spans="5:8" x14ac:dyDescent="0.2">
      <c r="E20444" s="95"/>
      <c r="F20444" s="95"/>
      <c r="G20444" s="95"/>
      <c r="H20444" s="95"/>
    </row>
    <row r="20445" spans="5:8" x14ac:dyDescent="0.2">
      <c r="E20445" s="95"/>
      <c r="F20445" s="95"/>
      <c r="G20445" s="95"/>
      <c r="H20445" s="95"/>
    </row>
    <row r="20446" spans="5:8" x14ac:dyDescent="0.2">
      <c r="E20446" s="95"/>
      <c r="F20446" s="95"/>
      <c r="G20446" s="95"/>
      <c r="H20446" s="95"/>
    </row>
    <row r="20447" spans="5:8" x14ac:dyDescent="0.2">
      <c r="E20447" s="95"/>
      <c r="F20447" s="95"/>
      <c r="G20447" s="95"/>
      <c r="H20447" s="95"/>
    </row>
    <row r="20448" spans="5:8" x14ac:dyDescent="0.2">
      <c r="E20448" s="95"/>
      <c r="F20448" s="95"/>
      <c r="G20448" s="95"/>
      <c r="H20448" s="95"/>
    </row>
    <row r="20449" spans="5:8" x14ac:dyDescent="0.2">
      <c r="E20449" s="95"/>
      <c r="F20449" s="95"/>
      <c r="G20449" s="95"/>
      <c r="H20449" s="95"/>
    </row>
    <row r="20450" spans="5:8" x14ac:dyDescent="0.2">
      <c r="E20450" s="95"/>
      <c r="F20450" s="95"/>
      <c r="G20450" s="95"/>
      <c r="H20450" s="95"/>
    </row>
    <row r="20451" spans="5:8" x14ac:dyDescent="0.2">
      <c r="E20451" s="95"/>
      <c r="F20451" s="95"/>
      <c r="G20451" s="95"/>
      <c r="H20451" s="95"/>
    </row>
    <row r="20452" spans="5:8" x14ac:dyDescent="0.2">
      <c r="E20452" s="95"/>
      <c r="F20452" s="95"/>
      <c r="G20452" s="95"/>
      <c r="H20452" s="95"/>
    </row>
    <row r="20453" spans="5:8" x14ac:dyDescent="0.2">
      <c r="E20453" s="95"/>
      <c r="F20453" s="95"/>
      <c r="G20453" s="95"/>
      <c r="H20453" s="95"/>
    </row>
    <row r="20454" spans="5:8" x14ac:dyDescent="0.2">
      <c r="E20454" s="95"/>
      <c r="F20454" s="95"/>
      <c r="G20454" s="95"/>
      <c r="H20454" s="95"/>
    </row>
    <row r="20455" spans="5:8" x14ac:dyDescent="0.2">
      <c r="E20455" s="95"/>
      <c r="F20455" s="95"/>
      <c r="G20455" s="95"/>
      <c r="H20455" s="95"/>
    </row>
    <row r="20456" spans="5:8" x14ac:dyDescent="0.2">
      <c r="E20456" s="95"/>
      <c r="F20456" s="95"/>
      <c r="G20456" s="95"/>
      <c r="H20456" s="95"/>
    </row>
    <row r="20457" spans="5:8" x14ac:dyDescent="0.2">
      <c r="E20457" s="95"/>
      <c r="F20457" s="95"/>
      <c r="G20457" s="95"/>
      <c r="H20457" s="95"/>
    </row>
    <row r="20458" spans="5:8" x14ac:dyDescent="0.2">
      <c r="E20458" s="95"/>
      <c r="F20458" s="95"/>
      <c r="G20458" s="95"/>
      <c r="H20458" s="95"/>
    </row>
    <row r="20459" spans="5:8" x14ac:dyDescent="0.2">
      <c r="E20459" s="95"/>
      <c r="F20459" s="95"/>
      <c r="G20459" s="95"/>
      <c r="H20459" s="95"/>
    </row>
    <row r="20460" spans="5:8" x14ac:dyDescent="0.2">
      <c r="E20460" s="95"/>
      <c r="F20460" s="95"/>
      <c r="G20460" s="95"/>
      <c r="H20460" s="95"/>
    </row>
    <row r="20461" spans="5:8" x14ac:dyDescent="0.2">
      <c r="E20461" s="95"/>
      <c r="F20461" s="95"/>
      <c r="G20461" s="95"/>
      <c r="H20461" s="95"/>
    </row>
    <row r="20462" spans="5:8" x14ac:dyDescent="0.2">
      <c r="E20462" s="95"/>
      <c r="F20462" s="95"/>
      <c r="G20462" s="95"/>
      <c r="H20462" s="95"/>
    </row>
    <row r="20463" spans="5:8" x14ac:dyDescent="0.2">
      <c r="E20463" s="95"/>
      <c r="F20463" s="95"/>
      <c r="G20463" s="95"/>
      <c r="H20463" s="95"/>
    </row>
    <row r="20464" spans="5:8" x14ac:dyDescent="0.2">
      <c r="E20464" s="95"/>
      <c r="F20464" s="95"/>
      <c r="G20464" s="95"/>
      <c r="H20464" s="95"/>
    </row>
    <row r="20465" spans="5:8" x14ac:dyDescent="0.2">
      <c r="E20465" s="95"/>
      <c r="F20465" s="95"/>
      <c r="G20465" s="95"/>
      <c r="H20465" s="95"/>
    </row>
    <row r="20466" spans="5:8" x14ac:dyDescent="0.2">
      <c r="E20466" s="95"/>
      <c r="F20466" s="95"/>
      <c r="G20466" s="95"/>
      <c r="H20466" s="95"/>
    </row>
    <row r="20467" spans="5:8" x14ac:dyDescent="0.2">
      <c r="E20467" s="95"/>
      <c r="F20467" s="95"/>
      <c r="G20467" s="95"/>
      <c r="H20467" s="95"/>
    </row>
    <row r="20468" spans="5:8" x14ac:dyDescent="0.2">
      <c r="E20468" s="95"/>
      <c r="F20468" s="95"/>
      <c r="G20468" s="95"/>
      <c r="H20468" s="95"/>
    </row>
    <row r="20469" spans="5:8" x14ac:dyDescent="0.2">
      <c r="E20469" s="95"/>
      <c r="F20469" s="95"/>
      <c r="G20469" s="95"/>
      <c r="H20469" s="95"/>
    </row>
    <row r="20470" spans="5:8" x14ac:dyDescent="0.2">
      <c r="E20470" s="95"/>
      <c r="F20470" s="95"/>
      <c r="G20470" s="95"/>
      <c r="H20470" s="95"/>
    </row>
    <row r="20471" spans="5:8" x14ac:dyDescent="0.2">
      <c r="E20471" s="95"/>
      <c r="F20471" s="95"/>
      <c r="G20471" s="95"/>
      <c r="H20471" s="95"/>
    </row>
    <row r="20472" spans="5:8" x14ac:dyDescent="0.2">
      <c r="E20472" s="95"/>
      <c r="F20472" s="95"/>
      <c r="G20472" s="95"/>
      <c r="H20472" s="95"/>
    </row>
    <row r="20473" spans="5:8" x14ac:dyDescent="0.2">
      <c r="E20473" s="95"/>
      <c r="F20473" s="95"/>
      <c r="G20473" s="95"/>
      <c r="H20473" s="95"/>
    </row>
    <row r="20474" spans="5:8" x14ac:dyDescent="0.2">
      <c r="E20474" s="95"/>
      <c r="F20474" s="95"/>
      <c r="G20474" s="95"/>
      <c r="H20474" s="95"/>
    </row>
    <row r="20475" spans="5:8" x14ac:dyDescent="0.2">
      <c r="E20475" s="95"/>
      <c r="F20475" s="95"/>
      <c r="G20475" s="95"/>
      <c r="H20475" s="95"/>
    </row>
    <row r="20476" spans="5:8" x14ac:dyDescent="0.2">
      <c r="E20476" s="95"/>
      <c r="F20476" s="95"/>
      <c r="G20476" s="95"/>
      <c r="H20476" s="95"/>
    </row>
    <row r="20477" spans="5:8" x14ac:dyDescent="0.2">
      <c r="E20477" s="95"/>
      <c r="F20477" s="95"/>
      <c r="G20477" s="95"/>
      <c r="H20477" s="95"/>
    </row>
    <row r="20478" spans="5:8" x14ac:dyDescent="0.2">
      <c r="E20478" s="95"/>
      <c r="F20478" s="95"/>
      <c r="G20478" s="95"/>
      <c r="H20478" s="95"/>
    </row>
    <row r="20479" spans="5:8" x14ac:dyDescent="0.2">
      <c r="E20479" s="95"/>
      <c r="F20479" s="95"/>
      <c r="G20479" s="95"/>
      <c r="H20479" s="95"/>
    </row>
    <row r="20480" spans="5:8" x14ac:dyDescent="0.2">
      <c r="E20480" s="95"/>
      <c r="F20480" s="95"/>
      <c r="G20480" s="95"/>
      <c r="H20480" s="95"/>
    </row>
    <row r="20481" spans="5:8" x14ac:dyDescent="0.2">
      <c r="E20481" s="95"/>
      <c r="F20481" s="95"/>
      <c r="G20481" s="95"/>
      <c r="H20481" s="95"/>
    </row>
    <row r="20482" spans="5:8" x14ac:dyDescent="0.2">
      <c r="E20482" s="95"/>
      <c r="F20482" s="95"/>
      <c r="G20482" s="95"/>
      <c r="H20482" s="95"/>
    </row>
    <row r="20483" spans="5:8" x14ac:dyDescent="0.2">
      <c r="E20483" s="95"/>
      <c r="F20483" s="95"/>
      <c r="G20483" s="95"/>
      <c r="H20483" s="95"/>
    </row>
    <row r="20484" spans="5:8" x14ac:dyDescent="0.2">
      <c r="E20484" s="95"/>
      <c r="F20484" s="95"/>
      <c r="G20484" s="95"/>
      <c r="H20484" s="95"/>
    </row>
    <row r="20485" spans="5:8" x14ac:dyDescent="0.2">
      <c r="E20485" s="95"/>
      <c r="F20485" s="95"/>
      <c r="G20485" s="95"/>
      <c r="H20485" s="95"/>
    </row>
    <row r="20486" spans="5:8" x14ac:dyDescent="0.2">
      <c r="E20486" s="95"/>
      <c r="F20486" s="95"/>
      <c r="G20486" s="95"/>
      <c r="H20486" s="95"/>
    </row>
    <row r="20487" spans="5:8" x14ac:dyDescent="0.2">
      <c r="E20487" s="95"/>
      <c r="F20487" s="95"/>
      <c r="G20487" s="95"/>
      <c r="H20487" s="95"/>
    </row>
    <row r="20488" spans="5:8" x14ac:dyDescent="0.2">
      <c r="E20488" s="95"/>
      <c r="F20488" s="95"/>
      <c r="G20488" s="95"/>
      <c r="H20488" s="95"/>
    </row>
    <row r="20489" spans="5:8" x14ac:dyDescent="0.2">
      <c r="E20489" s="95"/>
      <c r="F20489" s="95"/>
      <c r="G20489" s="95"/>
      <c r="H20489" s="95"/>
    </row>
    <row r="20490" spans="5:8" x14ac:dyDescent="0.2">
      <c r="E20490" s="95"/>
      <c r="F20490" s="95"/>
      <c r="G20490" s="95"/>
      <c r="H20490" s="95"/>
    </row>
    <row r="20491" spans="5:8" x14ac:dyDescent="0.2">
      <c r="E20491" s="95"/>
      <c r="F20491" s="95"/>
      <c r="G20491" s="95"/>
      <c r="H20491" s="95"/>
    </row>
    <row r="20492" spans="5:8" x14ac:dyDescent="0.2">
      <c r="E20492" s="95"/>
      <c r="F20492" s="95"/>
      <c r="G20492" s="95"/>
      <c r="H20492" s="95"/>
    </row>
    <row r="20493" spans="5:8" x14ac:dyDescent="0.2">
      <c r="E20493" s="95"/>
      <c r="F20493" s="95"/>
      <c r="G20493" s="95"/>
      <c r="H20493" s="95"/>
    </row>
    <row r="20494" spans="5:8" x14ac:dyDescent="0.2">
      <c r="E20494" s="95"/>
      <c r="F20494" s="95"/>
      <c r="G20494" s="95"/>
      <c r="H20494" s="95"/>
    </row>
    <row r="20495" spans="5:8" x14ac:dyDescent="0.2">
      <c r="E20495" s="95"/>
      <c r="F20495" s="95"/>
      <c r="G20495" s="95"/>
      <c r="H20495" s="95"/>
    </row>
    <row r="20496" spans="5:8" x14ac:dyDescent="0.2">
      <c r="E20496" s="95"/>
      <c r="F20496" s="95"/>
      <c r="G20496" s="95"/>
      <c r="H20496" s="95"/>
    </row>
    <row r="20497" spans="5:8" x14ac:dyDescent="0.2">
      <c r="E20497" s="95"/>
      <c r="F20497" s="95"/>
      <c r="G20497" s="95"/>
      <c r="H20497" s="95"/>
    </row>
    <row r="20498" spans="5:8" x14ac:dyDescent="0.2">
      <c r="E20498" s="95"/>
      <c r="F20498" s="95"/>
      <c r="G20498" s="95"/>
      <c r="H20498" s="95"/>
    </row>
    <row r="20499" spans="5:8" x14ac:dyDescent="0.2">
      <c r="E20499" s="95"/>
      <c r="F20499" s="95"/>
      <c r="G20499" s="95"/>
      <c r="H20499" s="95"/>
    </row>
    <row r="20500" spans="5:8" x14ac:dyDescent="0.2">
      <c r="E20500" s="95"/>
      <c r="F20500" s="95"/>
      <c r="G20500" s="95"/>
      <c r="H20500" s="95"/>
    </row>
    <row r="20501" spans="5:8" x14ac:dyDescent="0.2">
      <c r="E20501" s="95"/>
      <c r="F20501" s="95"/>
      <c r="G20501" s="95"/>
      <c r="H20501" s="95"/>
    </row>
    <row r="20502" spans="5:8" x14ac:dyDescent="0.2">
      <c r="E20502" s="95"/>
      <c r="F20502" s="95"/>
      <c r="G20502" s="95"/>
      <c r="H20502" s="95"/>
    </row>
    <row r="20503" spans="5:8" x14ac:dyDescent="0.2">
      <c r="E20503" s="95"/>
      <c r="F20503" s="95"/>
      <c r="G20503" s="95"/>
      <c r="H20503" s="95"/>
    </row>
    <row r="20504" spans="5:8" x14ac:dyDescent="0.2">
      <c r="E20504" s="95"/>
      <c r="F20504" s="95"/>
      <c r="G20504" s="95"/>
      <c r="H20504" s="95"/>
    </row>
    <row r="20505" spans="5:8" x14ac:dyDescent="0.2">
      <c r="E20505" s="95"/>
      <c r="F20505" s="95"/>
      <c r="G20505" s="95"/>
      <c r="H20505" s="95"/>
    </row>
    <row r="20506" spans="5:8" x14ac:dyDescent="0.2">
      <c r="E20506" s="95"/>
      <c r="F20506" s="95"/>
      <c r="G20506" s="95"/>
      <c r="H20506" s="95"/>
    </row>
    <row r="20507" spans="5:8" x14ac:dyDescent="0.2">
      <c r="E20507" s="95"/>
      <c r="F20507" s="95"/>
      <c r="G20507" s="95"/>
      <c r="H20507" s="95"/>
    </row>
    <row r="20508" spans="5:8" x14ac:dyDescent="0.2">
      <c r="E20508" s="95"/>
      <c r="F20508" s="95"/>
      <c r="G20508" s="95"/>
      <c r="H20508" s="95"/>
    </row>
    <row r="20509" spans="5:8" x14ac:dyDescent="0.2">
      <c r="E20509" s="95"/>
      <c r="F20509" s="95"/>
      <c r="G20509" s="95"/>
      <c r="H20509" s="95"/>
    </row>
    <row r="20510" spans="5:8" x14ac:dyDescent="0.2">
      <c r="E20510" s="95"/>
      <c r="F20510" s="95"/>
      <c r="G20510" s="95"/>
      <c r="H20510" s="95"/>
    </row>
    <row r="20511" spans="5:8" x14ac:dyDescent="0.2">
      <c r="E20511" s="95"/>
      <c r="F20511" s="95"/>
      <c r="G20511" s="95"/>
      <c r="H20511" s="95"/>
    </row>
    <row r="20512" spans="5:8" x14ac:dyDescent="0.2">
      <c r="E20512" s="95"/>
      <c r="F20512" s="95"/>
      <c r="G20512" s="95"/>
      <c r="H20512" s="95"/>
    </row>
    <row r="20513" spans="5:8" x14ac:dyDescent="0.2">
      <c r="E20513" s="95"/>
      <c r="F20513" s="95"/>
      <c r="G20513" s="95"/>
      <c r="H20513" s="95"/>
    </row>
    <row r="20514" spans="5:8" x14ac:dyDescent="0.2">
      <c r="E20514" s="95"/>
      <c r="F20514" s="95"/>
      <c r="G20514" s="95"/>
      <c r="H20514" s="95"/>
    </row>
    <row r="20515" spans="5:8" x14ac:dyDescent="0.2">
      <c r="E20515" s="95"/>
      <c r="F20515" s="95"/>
      <c r="G20515" s="95"/>
      <c r="H20515" s="95"/>
    </row>
    <row r="20516" spans="5:8" x14ac:dyDescent="0.2">
      <c r="E20516" s="95"/>
      <c r="F20516" s="95"/>
      <c r="G20516" s="95"/>
      <c r="H20516" s="95"/>
    </row>
    <row r="20517" spans="5:8" x14ac:dyDescent="0.2">
      <c r="E20517" s="95"/>
      <c r="F20517" s="95"/>
      <c r="G20517" s="95"/>
      <c r="H20517" s="95"/>
    </row>
    <row r="20518" spans="5:8" x14ac:dyDescent="0.2">
      <c r="E20518" s="95"/>
      <c r="F20518" s="95"/>
      <c r="G20518" s="95"/>
      <c r="H20518" s="95"/>
    </row>
    <row r="20519" spans="5:8" x14ac:dyDescent="0.2">
      <c r="E20519" s="95"/>
      <c r="F20519" s="95"/>
      <c r="G20519" s="95"/>
      <c r="H20519" s="95"/>
    </row>
    <row r="20520" spans="5:8" x14ac:dyDescent="0.2">
      <c r="E20520" s="95"/>
      <c r="F20520" s="95"/>
      <c r="G20520" s="95"/>
      <c r="H20520" s="95"/>
    </row>
    <row r="20521" spans="5:8" x14ac:dyDescent="0.2">
      <c r="E20521" s="95"/>
      <c r="F20521" s="95"/>
      <c r="G20521" s="95"/>
      <c r="H20521" s="95"/>
    </row>
    <row r="20522" spans="5:8" x14ac:dyDescent="0.2">
      <c r="E20522" s="95"/>
      <c r="F20522" s="95"/>
      <c r="G20522" s="95"/>
      <c r="H20522" s="95"/>
    </row>
    <row r="20523" spans="5:8" x14ac:dyDescent="0.2">
      <c r="E20523" s="95"/>
      <c r="F20523" s="95"/>
      <c r="G20523" s="95"/>
      <c r="H20523" s="95"/>
    </row>
    <row r="20524" spans="5:8" x14ac:dyDescent="0.2">
      <c r="E20524" s="95"/>
      <c r="F20524" s="95"/>
      <c r="G20524" s="95"/>
      <c r="H20524" s="95"/>
    </row>
    <row r="20525" spans="5:8" x14ac:dyDescent="0.2">
      <c r="E20525" s="95"/>
      <c r="F20525" s="95"/>
      <c r="G20525" s="95"/>
      <c r="H20525" s="95"/>
    </row>
    <row r="20526" spans="5:8" x14ac:dyDescent="0.2">
      <c r="E20526" s="95"/>
      <c r="F20526" s="95"/>
      <c r="G20526" s="95"/>
      <c r="H20526" s="95"/>
    </row>
    <row r="20527" spans="5:8" x14ac:dyDescent="0.2">
      <c r="E20527" s="95"/>
      <c r="F20527" s="95"/>
      <c r="G20527" s="95"/>
      <c r="H20527" s="95"/>
    </row>
    <row r="20528" spans="5:8" x14ac:dyDescent="0.2">
      <c r="E20528" s="95"/>
      <c r="F20528" s="95"/>
      <c r="G20528" s="95"/>
      <c r="H20528" s="95"/>
    </row>
    <row r="20529" spans="5:8" x14ac:dyDescent="0.2">
      <c r="E20529" s="95"/>
      <c r="F20529" s="95"/>
      <c r="G20529" s="95"/>
      <c r="H20529" s="95"/>
    </row>
    <row r="20530" spans="5:8" x14ac:dyDescent="0.2">
      <c r="E20530" s="95"/>
      <c r="F20530" s="95"/>
      <c r="G20530" s="95"/>
      <c r="H20530" s="95"/>
    </row>
    <row r="20531" spans="5:8" x14ac:dyDescent="0.2">
      <c r="E20531" s="95"/>
      <c r="F20531" s="95"/>
      <c r="G20531" s="95"/>
      <c r="H20531" s="95"/>
    </row>
    <row r="20532" spans="5:8" x14ac:dyDescent="0.2">
      <c r="E20532" s="95"/>
      <c r="F20532" s="95"/>
      <c r="G20532" s="95"/>
      <c r="H20532" s="95"/>
    </row>
    <row r="20533" spans="5:8" x14ac:dyDescent="0.2">
      <c r="E20533" s="95"/>
      <c r="F20533" s="95"/>
      <c r="G20533" s="95"/>
      <c r="H20533" s="95"/>
    </row>
    <row r="20534" spans="5:8" x14ac:dyDescent="0.2">
      <c r="E20534" s="95"/>
      <c r="F20534" s="95"/>
      <c r="G20534" s="95"/>
      <c r="H20534" s="95"/>
    </row>
    <row r="20535" spans="5:8" x14ac:dyDescent="0.2">
      <c r="E20535" s="95"/>
      <c r="F20535" s="95"/>
      <c r="G20535" s="95"/>
      <c r="H20535" s="95"/>
    </row>
    <row r="20536" spans="5:8" x14ac:dyDescent="0.2">
      <c r="E20536" s="95"/>
      <c r="F20536" s="95"/>
      <c r="G20536" s="95"/>
      <c r="H20536" s="95"/>
    </row>
    <row r="20537" spans="5:8" x14ac:dyDescent="0.2">
      <c r="E20537" s="95"/>
      <c r="F20537" s="95"/>
      <c r="G20537" s="95"/>
      <c r="H20537" s="95"/>
    </row>
    <row r="20538" spans="5:8" x14ac:dyDescent="0.2">
      <c r="E20538" s="95"/>
      <c r="F20538" s="95"/>
      <c r="G20538" s="95"/>
      <c r="H20538" s="95"/>
    </row>
    <row r="20539" spans="5:8" x14ac:dyDescent="0.2">
      <c r="E20539" s="95"/>
      <c r="F20539" s="95"/>
      <c r="G20539" s="95"/>
      <c r="H20539" s="95"/>
    </row>
    <row r="20540" spans="5:8" x14ac:dyDescent="0.2">
      <c r="E20540" s="95"/>
      <c r="F20540" s="95"/>
      <c r="G20540" s="95"/>
      <c r="H20540" s="95"/>
    </row>
    <row r="20541" spans="5:8" x14ac:dyDescent="0.2">
      <c r="E20541" s="95"/>
      <c r="F20541" s="95"/>
      <c r="G20541" s="95"/>
      <c r="H20541" s="95"/>
    </row>
    <row r="20542" spans="5:8" x14ac:dyDescent="0.2">
      <c r="E20542" s="95"/>
      <c r="F20542" s="95"/>
      <c r="G20542" s="95"/>
      <c r="H20542" s="95"/>
    </row>
    <row r="20543" spans="5:8" x14ac:dyDescent="0.2">
      <c r="E20543" s="95"/>
      <c r="F20543" s="95"/>
      <c r="G20543" s="95"/>
      <c r="H20543" s="95"/>
    </row>
    <row r="20544" spans="5:8" x14ac:dyDescent="0.2">
      <c r="E20544" s="95"/>
      <c r="F20544" s="95"/>
      <c r="G20544" s="95"/>
      <c r="H20544" s="95"/>
    </row>
    <row r="20545" spans="5:8" x14ac:dyDescent="0.2">
      <c r="E20545" s="95"/>
      <c r="F20545" s="95"/>
      <c r="G20545" s="95"/>
      <c r="H20545" s="95"/>
    </row>
    <row r="20546" spans="5:8" x14ac:dyDescent="0.2">
      <c r="E20546" s="95"/>
      <c r="F20546" s="95"/>
      <c r="G20546" s="95"/>
      <c r="H20546" s="95"/>
    </row>
    <row r="20547" spans="5:8" x14ac:dyDescent="0.2">
      <c r="E20547" s="95"/>
      <c r="F20547" s="95"/>
      <c r="G20547" s="95"/>
      <c r="H20547" s="95"/>
    </row>
    <row r="20548" spans="5:8" x14ac:dyDescent="0.2">
      <c r="E20548" s="95"/>
      <c r="F20548" s="95"/>
      <c r="G20548" s="95"/>
      <c r="H20548" s="95"/>
    </row>
    <row r="20549" spans="5:8" x14ac:dyDescent="0.2">
      <c r="E20549" s="95"/>
      <c r="F20549" s="95"/>
      <c r="G20549" s="95"/>
      <c r="H20549" s="95"/>
    </row>
    <row r="20550" spans="5:8" x14ac:dyDescent="0.2">
      <c r="E20550" s="95"/>
      <c r="F20550" s="95"/>
      <c r="G20550" s="95"/>
      <c r="H20550" s="95"/>
    </row>
    <row r="20551" spans="5:8" x14ac:dyDescent="0.2">
      <c r="E20551" s="95"/>
      <c r="F20551" s="95"/>
      <c r="G20551" s="95"/>
      <c r="H20551" s="95"/>
    </row>
    <row r="20552" spans="5:8" x14ac:dyDescent="0.2">
      <c r="E20552" s="95"/>
      <c r="F20552" s="95"/>
      <c r="G20552" s="95"/>
      <c r="H20552" s="95"/>
    </row>
    <row r="20553" spans="5:8" x14ac:dyDescent="0.2">
      <c r="E20553" s="95"/>
      <c r="F20553" s="95"/>
      <c r="G20553" s="95"/>
      <c r="H20553" s="95"/>
    </row>
    <row r="20554" spans="5:8" x14ac:dyDescent="0.2">
      <c r="E20554" s="95"/>
      <c r="F20554" s="95"/>
      <c r="G20554" s="95"/>
      <c r="H20554" s="95"/>
    </row>
    <row r="20555" spans="5:8" x14ac:dyDescent="0.2">
      <c r="E20555" s="95"/>
      <c r="F20555" s="95"/>
      <c r="G20555" s="95"/>
      <c r="H20555" s="95"/>
    </row>
    <row r="20556" spans="5:8" x14ac:dyDescent="0.2">
      <c r="E20556" s="95"/>
      <c r="F20556" s="95"/>
      <c r="G20556" s="95"/>
      <c r="H20556" s="95"/>
    </row>
    <row r="20557" spans="5:8" x14ac:dyDescent="0.2">
      <c r="E20557" s="95"/>
      <c r="F20557" s="95"/>
      <c r="G20557" s="95"/>
      <c r="H20557" s="95"/>
    </row>
    <row r="20558" spans="5:8" x14ac:dyDescent="0.2">
      <c r="E20558" s="95"/>
      <c r="F20558" s="95"/>
      <c r="G20558" s="95"/>
      <c r="H20558" s="95"/>
    </row>
    <row r="20559" spans="5:8" x14ac:dyDescent="0.2">
      <c r="E20559" s="95"/>
      <c r="F20559" s="95"/>
      <c r="G20559" s="95"/>
      <c r="H20559" s="95"/>
    </row>
    <row r="20560" spans="5:8" x14ac:dyDescent="0.2">
      <c r="E20560" s="95"/>
      <c r="F20560" s="95"/>
      <c r="G20560" s="95"/>
      <c r="H20560" s="95"/>
    </row>
    <row r="20561" spans="5:8" x14ac:dyDescent="0.2">
      <c r="E20561" s="95"/>
      <c r="F20561" s="95"/>
      <c r="G20561" s="95"/>
      <c r="H20561" s="95"/>
    </row>
    <row r="20562" spans="5:8" x14ac:dyDescent="0.2">
      <c r="E20562" s="95"/>
      <c r="F20562" s="95"/>
      <c r="G20562" s="95"/>
      <c r="H20562" s="95"/>
    </row>
    <row r="20563" spans="5:8" x14ac:dyDescent="0.2">
      <c r="E20563" s="95"/>
      <c r="F20563" s="95"/>
      <c r="G20563" s="95"/>
      <c r="H20563" s="95"/>
    </row>
    <row r="20564" spans="5:8" x14ac:dyDescent="0.2">
      <c r="E20564" s="95"/>
      <c r="F20564" s="95"/>
      <c r="G20564" s="95"/>
      <c r="H20564" s="95"/>
    </row>
    <row r="20565" spans="5:8" x14ac:dyDescent="0.2">
      <c r="E20565" s="95"/>
      <c r="F20565" s="95"/>
      <c r="G20565" s="95"/>
      <c r="H20565" s="95"/>
    </row>
    <row r="20566" spans="5:8" x14ac:dyDescent="0.2">
      <c r="E20566" s="95"/>
      <c r="F20566" s="95"/>
      <c r="G20566" s="95"/>
      <c r="H20566" s="95"/>
    </row>
    <row r="20567" spans="5:8" x14ac:dyDescent="0.2">
      <c r="E20567" s="95"/>
      <c r="F20567" s="95"/>
      <c r="G20567" s="95"/>
      <c r="H20567" s="95"/>
    </row>
    <row r="20568" spans="5:8" x14ac:dyDescent="0.2">
      <c r="E20568" s="95"/>
      <c r="F20568" s="95"/>
      <c r="G20568" s="95"/>
      <c r="H20568" s="95"/>
    </row>
    <row r="20569" spans="5:8" x14ac:dyDescent="0.2">
      <c r="E20569" s="95"/>
      <c r="F20569" s="95"/>
      <c r="G20569" s="95"/>
      <c r="H20569" s="95"/>
    </row>
    <row r="20570" spans="5:8" x14ac:dyDescent="0.2">
      <c r="E20570" s="95"/>
      <c r="F20570" s="95"/>
      <c r="G20570" s="95"/>
      <c r="H20570" s="95"/>
    </row>
    <row r="20571" spans="5:8" x14ac:dyDescent="0.2">
      <c r="E20571" s="95"/>
      <c r="F20571" s="95"/>
      <c r="G20571" s="95"/>
      <c r="H20571" s="95"/>
    </row>
    <row r="20572" spans="5:8" x14ac:dyDescent="0.2">
      <c r="E20572" s="95"/>
      <c r="F20572" s="95"/>
      <c r="G20572" s="95"/>
      <c r="H20572" s="95"/>
    </row>
    <row r="20573" spans="5:8" x14ac:dyDescent="0.2">
      <c r="E20573" s="95"/>
      <c r="F20573" s="95"/>
      <c r="G20573" s="95"/>
      <c r="H20573" s="95"/>
    </row>
    <row r="20574" spans="5:8" x14ac:dyDescent="0.2">
      <c r="E20574" s="95"/>
      <c r="F20574" s="95"/>
      <c r="G20574" s="95"/>
      <c r="H20574" s="95"/>
    </row>
    <row r="20575" spans="5:8" x14ac:dyDescent="0.2">
      <c r="E20575" s="95"/>
      <c r="F20575" s="95"/>
      <c r="G20575" s="95"/>
      <c r="H20575" s="95"/>
    </row>
    <row r="20576" spans="5:8" x14ac:dyDescent="0.2">
      <c r="E20576" s="95"/>
      <c r="F20576" s="95"/>
      <c r="G20576" s="95"/>
      <c r="H20576" s="95"/>
    </row>
    <row r="20577" spans="5:8" x14ac:dyDescent="0.2">
      <c r="E20577" s="95"/>
      <c r="F20577" s="95"/>
      <c r="G20577" s="95"/>
      <c r="H20577" s="95"/>
    </row>
    <row r="20578" spans="5:8" x14ac:dyDescent="0.2">
      <c r="E20578" s="95"/>
      <c r="F20578" s="95"/>
      <c r="G20578" s="95"/>
      <c r="H20578" s="95"/>
    </row>
    <row r="20579" spans="5:8" x14ac:dyDescent="0.2">
      <c r="E20579" s="95"/>
      <c r="F20579" s="95"/>
      <c r="G20579" s="95"/>
      <c r="H20579" s="95"/>
    </row>
    <row r="20580" spans="5:8" x14ac:dyDescent="0.2">
      <c r="E20580" s="95"/>
      <c r="F20580" s="95"/>
      <c r="G20580" s="95"/>
      <c r="H20580" s="95"/>
    </row>
    <row r="20581" spans="5:8" x14ac:dyDescent="0.2">
      <c r="E20581" s="95"/>
      <c r="F20581" s="95"/>
      <c r="G20581" s="95"/>
      <c r="H20581" s="95"/>
    </row>
    <row r="20582" spans="5:8" x14ac:dyDescent="0.2">
      <c r="E20582" s="95"/>
      <c r="F20582" s="95"/>
      <c r="G20582" s="95"/>
      <c r="H20582" s="95"/>
    </row>
    <row r="20583" spans="5:8" x14ac:dyDescent="0.2">
      <c r="E20583" s="95"/>
      <c r="F20583" s="95"/>
      <c r="G20583" s="95"/>
      <c r="H20583" s="95"/>
    </row>
    <row r="20584" spans="5:8" x14ac:dyDescent="0.2">
      <c r="E20584" s="95"/>
      <c r="F20584" s="95"/>
      <c r="G20584" s="95"/>
      <c r="H20584" s="95"/>
    </row>
    <row r="20585" spans="5:8" x14ac:dyDescent="0.2">
      <c r="E20585" s="95"/>
      <c r="F20585" s="95"/>
      <c r="G20585" s="95"/>
      <c r="H20585" s="95"/>
    </row>
    <row r="20586" spans="5:8" x14ac:dyDescent="0.2">
      <c r="E20586" s="95"/>
      <c r="F20586" s="95"/>
      <c r="G20586" s="95"/>
      <c r="H20586" s="95"/>
    </row>
    <row r="20587" spans="5:8" x14ac:dyDescent="0.2">
      <c r="E20587" s="95"/>
      <c r="F20587" s="95"/>
      <c r="G20587" s="95"/>
      <c r="H20587" s="95"/>
    </row>
    <row r="20588" spans="5:8" x14ac:dyDescent="0.2">
      <c r="E20588" s="95"/>
      <c r="F20588" s="95"/>
      <c r="G20588" s="95"/>
      <c r="H20588" s="95"/>
    </row>
    <row r="20589" spans="5:8" x14ac:dyDescent="0.2">
      <c r="E20589" s="95"/>
      <c r="F20589" s="95"/>
      <c r="G20589" s="95"/>
      <c r="H20589" s="95"/>
    </row>
    <row r="20590" spans="5:8" x14ac:dyDescent="0.2">
      <c r="E20590" s="95"/>
      <c r="F20590" s="95"/>
      <c r="G20590" s="95"/>
      <c r="H20590" s="95"/>
    </row>
    <row r="20591" spans="5:8" x14ac:dyDescent="0.2">
      <c r="E20591" s="95"/>
      <c r="F20591" s="95"/>
      <c r="G20591" s="95"/>
      <c r="H20591" s="95"/>
    </row>
    <row r="20592" spans="5:8" x14ac:dyDescent="0.2">
      <c r="E20592" s="95"/>
      <c r="F20592" s="95"/>
      <c r="G20592" s="95"/>
      <c r="H20592" s="95"/>
    </row>
    <row r="20593" spans="5:8" x14ac:dyDescent="0.2">
      <c r="E20593" s="95"/>
      <c r="F20593" s="95"/>
      <c r="G20593" s="95"/>
      <c r="H20593" s="95"/>
    </row>
    <row r="20594" spans="5:8" x14ac:dyDescent="0.2">
      <c r="E20594" s="95"/>
      <c r="F20594" s="95"/>
      <c r="G20594" s="95"/>
      <c r="H20594" s="95"/>
    </row>
    <row r="20595" spans="5:8" x14ac:dyDescent="0.2">
      <c r="E20595" s="95"/>
      <c r="F20595" s="95"/>
      <c r="G20595" s="95"/>
      <c r="H20595" s="95"/>
    </row>
    <row r="20596" spans="5:8" x14ac:dyDescent="0.2">
      <c r="E20596" s="95"/>
      <c r="F20596" s="95"/>
      <c r="G20596" s="95"/>
      <c r="H20596" s="95"/>
    </row>
    <row r="20597" spans="5:8" x14ac:dyDescent="0.2">
      <c r="E20597" s="95"/>
      <c r="F20597" s="95"/>
      <c r="G20597" s="95"/>
      <c r="H20597" s="95"/>
    </row>
    <row r="20598" spans="5:8" x14ac:dyDescent="0.2">
      <c r="E20598" s="95"/>
      <c r="F20598" s="95"/>
      <c r="G20598" s="95"/>
      <c r="H20598" s="95"/>
    </row>
    <row r="20599" spans="5:8" x14ac:dyDescent="0.2">
      <c r="E20599" s="95"/>
      <c r="F20599" s="95"/>
      <c r="G20599" s="95"/>
      <c r="H20599" s="95"/>
    </row>
    <row r="20600" spans="5:8" x14ac:dyDescent="0.2">
      <c r="E20600" s="95"/>
      <c r="F20600" s="95"/>
      <c r="G20600" s="95"/>
      <c r="H20600" s="95"/>
    </row>
    <row r="20601" spans="5:8" x14ac:dyDescent="0.2">
      <c r="E20601" s="95"/>
      <c r="F20601" s="95"/>
      <c r="G20601" s="95"/>
      <c r="H20601" s="95"/>
    </row>
    <row r="20602" spans="5:8" x14ac:dyDescent="0.2">
      <c r="E20602" s="95"/>
      <c r="F20602" s="95"/>
      <c r="G20602" s="95"/>
      <c r="H20602" s="95"/>
    </row>
    <row r="20603" spans="5:8" x14ac:dyDescent="0.2">
      <c r="E20603" s="95"/>
      <c r="F20603" s="95"/>
      <c r="G20603" s="95"/>
      <c r="H20603" s="95"/>
    </row>
    <row r="20604" spans="5:8" x14ac:dyDescent="0.2">
      <c r="E20604" s="95"/>
      <c r="F20604" s="95"/>
      <c r="G20604" s="95"/>
      <c r="H20604" s="95"/>
    </row>
    <row r="20605" spans="5:8" x14ac:dyDescent="0.2">
      <c r="E20605" s="95"/>
      <c r="F20605" s="95"/>
      <c r="G20605" s="95"/>
      <c r="H20605" s="95"/>
    </row>
    <row r="20606" spans="5:8" x14ac:dyDescent="0.2">
      <c r="E20606" s="95"/>
      <c r="F20606" s="95"/>
      <c r="G20606" s="95"/>
      <c r="H20606" s="95"/>
    </row>
    <row r="20607" spans="5:8" x14ac:dyDescent="0.2">
      <c r="E20607" s="95"/>
      <c r="F20607" s="95"/>
      <c r="G20607" s="95"/>
      <c r="H20607" s="95"/>
    </row>
    <row r="20608" spans="5:8" x14ac:dyDescent="0.2">
      <c r="E20608" s="95"/>
      <c r="F20608" s="95"/>
      <c r="G20608" s="95"/>
      <c r="H20608" s="95"/>
    </row>
    <row r="20609" spans="5:8" x14ac:dyDescent="0.2">
      <c r="E20609" s="95"/>
      <c r="F20609" s="95"/>
      <c r="G20609" s="95"/>
      <c r="H20609" s="95"/>
    </row>
    <row r="20610" spans="5:8" x14ac:dyDescent="0.2">
      <c r="E20610" s="95"/>
      <c r="F20610" s="95"/>
      <c r="G20610" s="95"/>
      <c r="H20610" s="95"/>
    </row>
    <row r="20611" spans="5:8" x14ac:dyDescent="0.2">
      <c r="E20611" s="95"/>
      <c r="F20611" s="95"/>
      <c r="G20611" s="95"/>
      <c r="H20611" s="95"/>
    </row>
    <row r="20612" spans="5:8" x14ac:dyDescent="0.2">
      <c r="E20612" s="95"/>
      <c r="F20612" s="95"/>
      <c r="G20612" s="95"/>
      <c r="H20612" s="95"/>
    </row>
    <row r="20613" spans="5:8" x14ac:dyDescent="0.2">
      <c r="E20613" s="95"/>
      <c r="F20613" s="95"/>
      <c r="G20613" s="95"/>
      <c r="H20613" s="95"/>
    </row>
    <row r="20614" spans="5:8" x14ac:dyDescent="0.2">
      <c r="E20614" s="95"/>
      <c r="F20614" s="95"/>
      <c r="G20614" s="95"/>
      <c r="H20614" s="95"/>
    </row>
    <row r="20615" spans="5:8" x14ac:dyDescent="0.2">
      <c r="E20615" s="95"/>
      <c r="F20615" s="95"/>
      <c r="G20615" s="95"/>
      <c r="H20615" s="95"/>
    </row>
    <row r="20616" spans="5:8" x14ac:dyDescent="0.2">
      <c r="E20616" s="95"/>
      <c r="F20616" s="95"/>
      <c r="G20616" s="95"/>
      <c r="H20616" s="95"/>
    </row>
    <row r="20617" spans="5:8" x14ac:dyDescent="0.2">
      <c r="E20617" s="95"/>
      <c r="F20617" s="95"/>
      <c r="G20617" s="95"/>
      <c r="H20617" s="95"/>
    </row>
    <row r="20618" spans="5:8" x14ac:dyDescent="0.2">
      <c r="E20618" s="95"/>
      <c r="F20618" s="95"/>
      <c r="G20618" s="95"/>
      <c r="H20618" s="95"/>
    </row>
    <row r="20619" spans="5:8" x14ac:dyDescent="0.2">
      <c r="E20619" s="95"/>
      <c r="F20619" s="95"/>
      <c r="G20619" s="95"/>
      <c r="H20619" s="95"/>
    </row>
    <row r="20620" spans="5:8" x14ac:dyDescent="0.2">
      <c r="E20620" s="95"/>
      <c r="F20620" s="95"/>
      <c r="G20620" s="95"/>
      <c r="H20620" s="95"/>
    </row>
    <row r="20621" spans="5:8" x14ac:dyDescent="0.2">
      <c r="E20621" s="95"/>
      <c r="F20621" s="95"/>
      <c r="G20621" s="95"/>
      <c r="H20621" s="95"/>
    </row>
    <row r="20622" spans="5:8" x14ac:dyDescent="0.2">
      <c r="E20622" s="95"/>
      <c r="F20622" s="95"/>
      <c r="G20622" s="95"/>
      <c r="H20622" s="95"/>
    </row>
    <row r="20623" spans="5:8" x14ac:dyDescent="0.2">
      <c r="E20623" s="95"/>
      <c r="F20623" s="95"/>
      <c r="G20623" s="95"/>
      <c r="H20623" s="95"/>
    </row>
    <row r="20624" spans="5:8" x14ac:dyDescent="0.2">
      <c r="E20624" s="95"/>
      <c r="F20624" s="95"/>
      <c r="G20624" s="95"/>
      <c r="H20624" s="95"/>
    </row>
    <row r="20625" spans="5:8" x14ac:dyDescent="0.2">
      <c r="E20625" s="95"/>
      <c r="F20625" s="95"/>
      <c r="G20625" s="95"/>
      <c r="H20625" s="95"/>
    </row>
    <row r="20626" spans="5:8" x14ac:dyDescent="0.2">
      <c r="E20626" s="95"/>
      <c r="F20626" s="95"/>
      <c r="G20626" s="95"/>
      <c r="H20626" s="95"/>
    </row>
    <row r="20627" spans="5:8" x14ac:dyDescent="0.2">
      <c r="E20627" s="95"/>
      <c r="F20627" s="95"/>
      <c r="G20627" s="95"/>
      <c r="H20627" s="95"/>
    </row>
    <row r="20628" spans="5:8" x14ac:dyDescent="0.2">
      <c r="E20628" s="95"/>
      <c r="F20628" s="95"/>
      <c r="G20628" s="95"/>
      <c r="H20628" s="95"/>
    </row>
    <row r="20629" spans="5:8" x14ac:dyDescent="0.2">
      <c r="E20629" s="95"/>
      <c r="F20629" s="95"/>
      <c r="G20629" s="95"/>
      <c r="H20629" s="95"/>
    </row>
    <row r="20630" spans="5:8" x14ac:dyDescent="0.2">
      <c r="E20630" s="95"/>
      <c r="F20630" s="95"/>
      <c r="G20630" s="95"/>
      <c r="H20630" s="95"/>
    </row>
    <row r="20631" spans="5:8" x14ac:dyDescent="0.2">
      <c r="E20631" s="95"/>
      <c r="F20631" s="95"/>
      <c r="G20631" s="95"/>
      <c r="H20631" s="95"/>
    </row>
    <row r="20632" spans="5:8" x14ac:dyDescent="0.2">
      <c r="E20632" s="95"/>
      <c r="F20632" s="95"/>
      <c r="G20632" s="95"/>
      <c r="H20632" s="95"/>
    </row>
    <row r="20633" spans="5:8" x14ac:dyDescent="0.2">
      <c r="E20633" s="95"/>
      <c r="F20633" s="95"/>
      <c r="G20633" s="95"/>
      <c r="H20633" s="95"/>
    </row>
    <row r="20634" spans="5:8" x14ac:dyDescent="0.2">
      <c r="E20634" s="95"/>
      <c r="F20634" s="95"/>
      <c r="G20634" s="95"/>
      <c r="H20634" s="95"/>
    </row>
    <row r="20635" spans="5:8" x14ac:dyDescent="0.2">
      <c r="E20635" s="95"/>
      <c r="F20635" s="95"/>
      <c r="G20635" s="95"/>
      <c r="H20635" s="95"/>
    </row>
    <row r="20636" spans="5:8" x14ac:dyDescent="0.2">
      <c r="E20636" s="95"/>
      <c r="F20636" s="95"/>
      <c r="G20636" s="95"/>
      <c r="H20636" s="95"/>
    </row>
    <row r="20637" spans="5:8" x14ac:dyDescent="0.2">
      <c r="E20637" s="95"/>
      <c r="F20637" s="95"/>
      <c r="G20637" s="95"/>
      <c r="H20637" s="95"/>
    </row>
    <row r="20638" spans="5:8" x14ac:dyDescent="0.2">
      <c r="E20638" s="95"/>
      <c r="F20638" s="95"/>
      <c r="G20638" s="95"/>
      <c r="H20638" s="95"/>
    </row>
    <row r="20639" spans="5:8" x14ac:dyDescent="0.2">
      <c r="E20639" s="95"/>
      <c r="F20639" s="95"/>
      <c r="G20639" s="95"/>
      <c r="H20639" s="95"/>
    </row>
    <row r="20640" spans="5:8" x14ac:dyDescent="0.2">
      <c r="E20640" s="95"/>
      <c r="F20640" s="95"/>
      <c r="G20640" s="95"/>
      <c r="H20640" s="95"/>
    </row>
    <row r="20641" spans="5:8" x14ac:dyDescent="0.2">
      <c r="E20641" s="95"/>
      <c r="F20641" s="95"/>
      <c r="G20641" s="95"/>
      <c r="H20641" s="95"/>
    </row>
    <row r="20642" spans="5:8" x14ac:dyDescent="0.2">
      <c r="E20642" s="95"/>
      <c r="F20642" s="95"/>
      <c r="G20642" s="95"/>
      <c r="H20642" s="95"/>
    </row>
    <row r="20643" spans="5:8" x14ac:dyDescent="0.2">
      <c r="E20643" s="95"/>
      <c r="F20643" s="95"/>
      <c r="G20643" s="95"/>
      <c r="H20643" s="95"/>
    </row>
    <row r="20644" spans="5:8" x14ac:dyDescent="0.2">
      <c r="E20644" s="95"/>
      <c r="F20644" s="95"/>
      <c r="G20644" s="95"/>
      <c r="H20644" s="95"/>
    </row>
    <row r="20645" spans="5:8" x14ac:dyDescent="0.2">
      <c r="E20645" s="95"/>
      <c r="F20645" s="95"/>
      <c r="G20645" s="95"/>
      <c r="H20645" s="95"/>
    </row>
    <row r="20646" spans="5:8" x14ac:dyDescent="0.2">
      <c r="E20646" s="95"/>
      <c r="F20646" s="95"/>
      <c r="G20646" s="95"/>
      <c r="H20646" s="95"/>
    </row>
    <row r="20647" spans="5:8" x14ac:dyDescent="0.2">
      <c r="E20647" s="95"/>
      <c r="F20647" s="95"/>
      <c r="G20647" s="95"/>
      <c r="H20647" s="95"/>
    </row>
    <row r="20648" spans="5:8" x14ac:dyDescent="0.2">
      <c r="E20648" s="95"/>
      <c r="F20648" s="95"/>
      <c r="G20648" s="95"/>
      <c r="H20648" s="95"/>
    </row>
    <row r="20649" spans="5:8" x14ac:dyDescent="0.2">
      <c r="E20649" s="95"/>
      <c r="F20649" s="95"/>
      <c r="G20649" s="95"/>
      <c r="H20649" s="95"/>
    </row>
    <row r="20650" spans="5:8" x14ac:dyDescent="0.2">
      <c r="E20650" s="95"/>
      <c r="F20650" s="95"/>
      <c r="G20650" s="95"/>
      <c r="H20650" s="95"/>
    </row>
    <row r="20651" spans="5:8" x14ac:dyDescent="0.2">
      <c r="E20651" s="95"/>
      <c r="F20651" s="95"/>
      <c r="G20651" s="95"/>
      <c r="H20651" s="95"/>
    </row>
    <row r="20652" spans="5:8" x14ac:dyDescent="0.2">
      <c r="E20652" s="95"/>
      <c r="F20652" s="95"/>
      <c r="G20652" s="95"/>
      <c r="H20652" s="95"/>
    </row>
    <row r="20653" spans="5:8" x14ac:dyDescent="0.2">
      <c r="E20653" s="95"/>
      <c r="F20653" s="95"/>
      <c r="G20653" s="95"/>
      <c r="H20653" s="95"/>
    </row>
    <row r="20654" spans="5:8" x14ac:dyDescent="0.2">
      <c r="E20654" s="95"/>
      <c r="F20654" s="95"/>
      <c r="G20654" s="95"/>
      <c r="H20654" s="95"/>
    </row>
    <row r="20655" spans="5:8" x14ac:dyDescent="0.2">
      <c r="E20655" s="95"/>
      <c r="F20655" s="95"/>
      <c r="G20655" s="95"/>
      <c r="H20655" s="95"/>
    </row>
    <row r="20656" spans="5:8" x14ac:dyDescent="0.2">
      <c r="E20656" s="95"/>
      <c r="F20656" s="95"/>
      <c r="G20656" s="95"/>
      <c r="H20656" s="95"/>
    </row>
    <row r="20657" spans="5:8" x14ac:dyDescent="0.2">
      <c r="E20657" s="95"/>
      <c r="F20657" s="95"/>
      <c r="G20657" s="95"/>
      <c r="H20657" s="95"/>
    </row>
    <row r="20658" spans="5:8" x14ac:dyDescent="0.2">
      <c r="E20658" s="95"/>
      <c r="F20658" s="95"/>
      <c r="G20658" s="95"/>
      <c r="H20658" s="95"/>
    </row>
    <row r="20659" spans="5:8" x14ac:dyDescent="0.2">
      <c r="E20659" s="95"/>
      <c r="F20659" s="95"/>
      <c r="G20659" s="95"/>
      <c r="H20659" s="95"/>
    </row>
    <row r="20660" spans="5:8" x14ac:dyDescent="0.2">
      <c r="E20660" s="95"/>
      <c r="F20660" s="95"/>
      <c r="G20660" s="95"/>
      <c r="H20660" s="95"/>
    </row>
    <row r="20661" spans="5:8" x14ac:dyDescent="0.2">
      <c r="E20661" s="95"/>
      <c r="F20661" s="95"/>
      <c r="G20661" s="95"/>
      <c r="H20661" s="95"/>
    </row>
    <row r="20662" spans="5:8" x14ac:dyDescent="0.2">
      <c r="E20662" s="95"/>
      <c r="F20662" s="95"/>
      <c r="G20662" s="95"/>
      <c r="H20662" s="95"/>
    </row>
    <row r="20663" spans="5:8" x14ac:dyDescent="0.2">
      <c r="E20663" s="95"/>
      <c r="F20663" s="95"/>
      <c r="G20663" s="95"/>
      <c r="H20663" s="95"/>
    </row>
    <row r="20664" spans="5:8" x14ac:dyDescent="0.2">
      <c r="E20664" s="95"/>
      <c r="F20664" s="95"/>
      <c r="G20664" s="95"/>
      <c r="H20664" s="95"/>
    </row>
    <row r="20665" spans="5:8" x14ac:dyDescent="0.2">
      <c r="E20665" s="95"/>
      <c r="F20665" s="95"/>
      <c r="G20665" s="95"/>
      <c r="H20665" s="95"/>
    </row>
    <row r="20666" spans="5:8" x14ac:dyDescent="0.2">
      <c r="E20666" s="95"/>
      <c r="F20666" s="95"/>
      <c r="G20666" s="95"/>
      <c r="H20666" s="95"/>
    </row>
    <row r="20667" spans="5:8" x14ac:dyDescent="0.2">
      <c r="E20667" s="95"/>
      <c r="F20667" s="95"/>
      <c r="G20667" s="95"/>
      <c r="H20667" s="95"/>
    </row>
    <row r="20668" spans="5:8" x14ac:dyDescent="0.2">
      <c r="E20668" s="95"/>
      <c r="F20668" s="95"/>
      <c r="G20668" s="95"/>
      <c r="H20668" s="95"/>
    </row>
    <row r="20669" spans="5:8" x14ac:dyDescent="0.2">
      <c r="E20669" s="95"/>
      <c r="F20669" s="95"/>
      <c r="G20669" s="95"/>
      <c r="H20669" s="95"/>
    </row>
    <row r="20670" spans="5:8" x14ac:dyDescent="0.2">
      <c r="E20670" s="95"/>
      <c r="F20670" s="95"/>
      <c r="G20670" s="95"/>
      <c r="H20670" s="95"/>
    </row>
    <row r="20671" spans="5:8" x14ac:dyDescent="0.2">
      <c r="E20671" s="95"/>
      <c r="F20671" s="95"/>
      <c r="G20671" s="95"/>
      <c r="H20671" s="95"/>
    </row>
    <row r="20672" spans="5:8" x14ac:dyDescent="0.2">
      <c r="E20672" s="95"/>
      <c r="F20672" s="95"/>
      <c r="G20672" s="95"/>
      <c r="H20672" s="95"/>
    </row>
    <row r="20673" spans="5:8" x14ac:dyDescent="0.2">
      <c r="E20673" s="95"/>
      <c r="F20673" s="95"/>
      <c r="G20673" s="95"/>
      <c r="H20673" s="95"/>
    </row>
    <row r="20674" spans="5:8" x14ac:dyDescent="0.2">
      <c r="E20674" s="95"/>
      <c r="F20674" s="95"/>
      <c r="G20674" s="95"/>
      <c r="H20674" s="95"/>
    </row>
    <row r="20675" spans="5:8" x14ac:dyDescent="0.2">
      <c r="E20675" s="95"/>
      <c r="F20675" s="95"/>
      <c r="G20675" s="95"/>
      <c r="H20675" s="95"/>
    </row>
    <row r="20676" spans="5:8" x14ac:dyDescent="0.2">
      <c r="E20676" s="95"/>
      <c r="F20676" s="95"/>
      <c r="G20676" s="95"/>
      <c r="H20676" s="95"/>
    </row>
    <row r="20677" spans="5:8" x14ac:dyDescent="0.2">
      <c r="E20677" s="95"/>
      <c r="F20677" s="95"/>
      <c r="G20677" s="95"/>
      <c r="H20677" s="95"/>
    </row>
    <row r="20678" spans="5:8" x14ac:dyDescent="0.2">
      <c r="E20678" s="95"/>
      <c r="F20678" s="95"/>
      <c r="G20678" s="95"/>
      <c r="H20678" s="95"/>
    </row>
    <row r="20679" spans="5:8" x14ac:dyDescent="0.2">
      <c r="E20679" s="95"/>
      <c r="F20679" s="95"/>
      <c r="G20679" s="95"/>
      <c r="H20679" s="95"/>
    </row>
    <row r="20680" spans="5:8" x14ac:dyDescent="0.2">
      <c r="E20680" s="95"/>
      <c r="F20680" s="95"/>
      <c r="G20680" s="95"/>
      <c r="H20680" s="95"/>
    </row>
    <row r="20681" spans="5:8" x14ac:dyDescent="0.2">
      <c r="E20681" s="95"/>
      <c r="F20681" s="95"/>
      <c r="G20681" s="95"/>
      <c r="H20681" s="95"/>
    </row>
    <row r="20682" spans="5:8" x14ac:dyDescent="0.2">
      <c r="E20682" s="95"/>
      <c r="F20682" s="95"/>
      <c r="G20682" s="95"/>
      <c r="H20682" s="95"/>
    </row>
    <row r="20683" spans="5:8" x14ac:dyDescent="0.2">
      <c r="E20683" s="95"/>
      <c r="F20683" s="95"/>
      <c r="G20683" s="95"/>
      <c r="H20683" s="95"/>
    </row>
    <row r="20684" spans="5:8" x14ac:dyDescent="0.2">
      <c r="E20684" s="95"/>
      <c r="F20684" s="95"/>
      <c r="G20684" s="95"/>
      <c r="H20684" s="95"/>
    </row>
    <row r="20685" spans="5:8" x14ac:dyDescent="0.2">
      <c r="E20685" s="95"/>
      <c r="F20685" s="95"/>
      <c r="G20685" s="95"/>
      <c r="H20685" s="95"/>
    </row>
    <row r="20686" spans="5:8" x14ac:dyDescent="0.2">
      <c r="E20686" s="95"/>
      <c r="F20686" s="95"/>
      <c r="G20686" s="95"/>
      <c r="H20686" s="95"/>
    </row>
    <row r="20687" spans="5:8" x14ac:dyDescent="0.2">
      <c r="E20687" s="95"/>
      <c r="F20687" s="95"/>
      <c r="G20687" s="95"/>
      <c r="H20687" s="95"/>
    </row>
    <row r="20688" spans="5:8" x14ac:dyDescent="0.2">
      <c r="E20688" s="95"/>
      <c r="F20688" s="95"/>
      <c r="G20688" s="95"/>
      <c r="H20688" s="95"/>
    </row>
    <row r="20689" spans="5:8" x14ac:dyDescent="0.2">
      <c r="E20689" s="95"/>
      <c r="F20689" s="95"/>
      <c r="G20689" s="95"/>
      <c r="H20689" s="95"/>
    </row>
    <row r="20690" spans="5:8" x14ac:dyDescent="0.2">
      <c r="E20690" s="95"/>
      <c r="F20690" s="95"/>
      <c r="G20690" s="95"/>
      <c r="H20690" s="95"/>
    </row>
    <row r="20691" spans="5:8" x14ac:dyDescent="0.2">
      <c r="E20691" s="95"/>
      <c r="F20691" s="95"/>
      <c r="G20691" s="95"/>
      <c r="H20691" s="95"/>
    </row>
    <row r="20692" spans="5:8" x14ac:dyDescent="0.2">
      <c r="E20692" s="95"/>
      <c r="F20692" s="95"/>
      <c r="G20692" s="95"/>
      <c r="H20692" s="95"/>
    </row>
    <row r="20693" spans="5:8" x14ac:dyDescent="0.2">
      <c r="E20693" s="95"/>
      <c r="F20693" s="95"/>
      <c r="G20693" s="95"/>
      <c r="H20693" s="95"/>
    </row>
    <row r="20694" spans="5:8" x14ac:dyDescent="0.2">
      <c r="E20694" s="95"/>
      <c r="F20694" s="95"/>
      <c r="G20694" s="95"/>
      <c r="H20694" s="95"/>
    </row>
    <row r="20695" spans="5:8" x14ac:dyDescent="0.2">
      <c r="E20695" s="95"/>
      <c r="F20695" s="95"/>
      <c r="G20695" s="95"/>
      <c r="H20695" s="95"/>
    </row>
    <row r="20696" spans="5:8" x14ac:dyDescent="0.2">
      <c r="E20696" s="95"/>
      <c r="F20696" s="95"/>
      <c r="G20696" s="95"/>
      <c r="H20696" s="95"/>
    </row>
    <row r="20697" spans="5:8" x14ac:dyDescent="0.2">
      <c r="E20697" s="95"/>
      <c r="F20697" s="95"/>
      <c r="G20697" s="95"/>
      <c r="H20697" s="95"/>
    </row>
    <row r="20698" spans="5:8" x14ac:dyDescent="0.2">
      <c r="E20698" s="95"/>
      <c r="F20698" s="95"/>
      <c r="G20698" s="95"/>
      <c r="H20698" s="95"/>
    </row>
    <row r="20699" spans="5:8" x14ac:dyDescent="0.2">
      <c r="E20699" s="95"/>
      <c r="F20699" s="95"/>
      <c r="G20699" s="95"/>
      <c r="H20699" s="95"/>
    </row>
    <row r="20700" spans="5:8" x14ac:dyDescent="0.2">
      <c r="E20700" s="95"/>
      <c r="F20700" s="95"/>
      <c r="G20700" s="95"/>
      <c r="H20700" s="95"/>
    </row>
    <row r="20701" spans="5:8" x14ac:dyDescent="0.2">
      <c r="E20701" s="95"/>
      <c r="F20701" s="95"/>
      <c r="G20701" s="95"/>
      <c r="H20701" s="95"/>
    </row>
    <row r="20702" spans="5:8" x14ac:dyDescent="0.2">
      <c r="E20702" s="95"/>
      <c r="F20702" s="95"/>
      <c r="G20702" s="95"/>
      <c r="H20702" s="95"/>
    </row>
    <row r="20703" spans="5:8" x14ac:dyDescent="0.2">
      <c r="E20703" s="95"/>
      <c r="F20703" s="95"/>
      <c r="G20703" s="95"/>
      <c r="H20703" s="95"/>
    </row>
    <row r="20704" spans="5:8" x14ac:dyDescent="0.2">
      <c r="E20704" s="95"/>
      <c r="F20704" s="95"/>
      <c r="G20704" s="95"/>
      <c r="H20704" s="95"/>
    </row>
    <row r="20705" spans="5:8" x14ac:dyDescent="0.2">
      <c r="E20705" s="95"/>
      <c r="F20705" s="95"/>
      <c r="G20705" s="95"/>
      <c r="H20705" s="95"/>
    </row>
    <row r="20706" spans="5:8" x14ac:dyDescent="0.2">
      <c r="E20706" s="95"/>
      <c r="F20706" s="95"/>
      <c r="G20706" s="95"/>
      <c r="H20706" s="95"/>
    </row>
    <row r="20707" spans="5:8" x14ac:dyDescent="0.2">
      <c r="E20707" s="95"/>
      <c r="F20707" s="95"/>
      <c r="G20707" s="95"/>
      <c r="H20707" s="95"/>
    </row>
    <row r="20708" spans="5:8" x14ac:dyDescent="0.2">
      <c r="E20708" s="95"/>
      <c r="F20708" s="95"/>
      <c r="G20708" s="95"/>
      <c r="H20708" s="95"/>
    </row>
    <row r="20709" spans="5:8" x14ac:dyDescent="0.2">
      <c r="E20709" s="95"/>
      <c r="F20709" s="95"/>
      <c r="G20709" s="95"/>
      <c r="H20709" s="95"/>
    </row>
    <row r="20710" spans="5:8" x14ac:dyDescent="0.2">
      <c r="E20710" s="95"/>
      <c r="F20710" s="95"/>
      <c r="G20710" s="95"/>
      <c r="H20710" s="95"/>
    </row>
    <row r="20711" spans="5:8" x14ac:dyDescent="0.2">
      <c r="E20711" s="95"/>
      <c r="F20711" s="95"/>
      <c r="G20711" s="95"/>
      <c r="H20711" s="95"/>
    </row>
    <row r="20712" spans="5:8" x14ac:dyDescent="0.2">
      <c r="E20712" s="95"/>
      <c r="F20712" s="95"/>
      <c r="G20712" s="95"/>
      <c r="H20712" s="95"/>
    </row>
    <row r="20713" spans="5:8" x14ac:dyDescent="0.2">
      <c r="E20713" s="95"/>
      <c r="F20713" s="95"/>
      <c r="G20713" s="95"/>
      <c r="H20713" s="95"/>
    </row>
    <row r="20714" spans="5:8" x14ac:dyDescent="0.2">
      <c r="E20714" s="95"/>
      <c r="F20714" s="95"/>
      <c r="G20714" s="95"/>
      <c r="H20714" s="95"/>
    </row>
    <row r="20715" spans="5:8" x14ac:dyDescent="0.2">
      <c r="E20715" s="95"/>
      <c r="F20715" s="95"/>
      <c r="G20715" s="95"/>
      <c r="H20715" s="95"/>
    </row>
    <row r="20716" spans="5:8" x14ac:dyDescent="0.2">
      <c r="E20716" s="95"/>
      <c r="F20716" s="95"/>
      <c r="G20716" s="95"/>
      <c r="H20716" s="95"/>
    </row>
    <row r="20717" spans="5:8" x14ac:dyDescent="0.2">
      <c r="E20717" s="95"/>
      <c r="F20717" s="95"/>
      <c r="G20717" s="95"/>
      <c r="H20717" s="95"/>
    </row>
    <row r="20718" spans="5:8" x14ac:dyDescent="0.2">
      <c r="E20718" s="95"/>
      <c r="F20718" s="95"/>
      <c r="G20718" s="95"/>
      <c r="H20718" s="95"/>
    </row>
    <row r="20719" spans="5:8" x14ac:dyDescent="0.2">
      <c r="E20719" s="95"/>
      <c r="F20719" s="95"/>
      <c r="G20719" s="95"/>
      <c r="H20719" s="95"/>
    </row>
    <row r="20720" spans="5:8" x14ac:dyDescent="0.2">
      <c r="E20720" s="95"/>
      <c r="F20720" s="95"/>
      <c r="G20720" s="95"/>
      <c r="H20720" s="95"/>
    </row>
    <row r="20721" spans="5:8" x14ac:dyDescent="0.2">
      <c r="E20721" s="95"/>
      <c r="F20721" s="95"/>
      <c r="G20721" s="95"/>
      <c r="H20721" s="95"/>
    </row>
    <row r="20722" spans="5:8" x14ac:dyDescent="0.2">
      <c r="E20722" s="95"/>
      <c r="F20722" s="95"/>
      <c r="G20722" s="95"/>
      <c r="H20722" s="95"/>
    </row>
    <row r="20723" spans="5:8" x14ac:dyDescent="0.2">
      <c r="E20723" s="95"/>
      <c r="F20723" s="95"/>
      <c r="G20723" s="95"/>
      <c r="H20723" s="95"/>
    </row>
    <row r="20724" spans="5:8" x14ac:dyDescent="0.2">
      <c r="E20724" s="95"/>
      <c r="F20724" s="95"/>
      <c r="G20724" s="95"/>
      <c r="H20724" s="95"/>
    </row>
    <row r="20725" spans="5:8" x14ac:dyDescent="0.2">
      <c r="E20725" s="95"/>
      <c r="F20725" s="95"/>
      <c r="G20725" s="95"/>
      <c r="H20725" s="95"/>
    </row>
    <row r="20726" spans="5:8" x14ac:dyDescent="0.2">
      <c r="E20726" s="95"/>
      <c r="F20726" s="95"/>
      <c r="G20726" s="95"/>
      <c r="H20726" s="95"/>
    </row>
    <row r="20727" spans="5:8" x14ac:dyDescent="0.2">
      <c r="E20727" s="95"/>
      <c r="F20727" s="95"/>
      <c r="G20727" s="95"/>
      <c r="H20727" s="95"/>
    </row>
    <row r="20728" spans="5:8" x14ac:dyDescent="0.2">
      <c r="E20728" s="95"/>
      <c r="F20728" s="95"/>
      <c r="G20728" s="95"/>
      <c r="H20728" s="95"/>
    </row>
    <row r="20729" spans="5:8" x14ac:dyDescent="0.2">
      <c r="E20729" s="95"/>
      <c r="F20729" s="95"/>
      <c r="G20729" s="95"/>
      <c r="H20729" s="95"/>
    </row>
    <row r="20730" spans="5:8" x14ac:dyDescent="0.2">
      <c r="E20730" s="95"/>
      <c r="F20730" s="95"/>
      <c r="G20730" s="95"/>
      <c r="H20730" s="95"/>
    </row>
    <row r="20731" spans="5:8" x14ac:dyDescent="0.2">
      <c r="E20731" s="95"/>
      <c r="F20731" s="95"/>
      <c r="G20731" s="95"/>
      <c r="H20731" s="95"/>
    </row>
    <row r="20732" spans="5:8" x14ac:dyDescent="0.2">
      <c r="E20732" s="95"/>
      <c r="F20732" s="95"/>
      <c r="G20732" s="95"/>
      <c r="H20732" s="95"/>
    </row>
    <row r="20733" spans="5:8" x14ac:dyDescent="0.2">
      <c r="E20733" s="95"/>
      <c r="F20733" s="95"/>
      <c r="G20733" s="95"/>
      <c r="H20733" s="95"/>
    </row>
    <row r="20734" spans="5:8" x14ac:dyDescent="0.2">
      <c r="E20734" s="95"/>
      <c r="F20734" s="95"/>
      <c r="G20734" s="95"/>
      <c r="H20734" s="95"/>
    </row>
    <row r="20735" spans="5:8" x14ac:dyDescent="0.2">
      <c r="E20735" s="95"/>
      <c r="F20735" s="95"/>
      <c r="G20735" s="95"/>
      <c r="H20735" s="95"/>
    </row>
    <row r="20736" spans="5:8" x14ac:dyDescent="0.2">
      <c r="E20736" s="95"/>
      <c r="F20736" s="95"/>
      <c r="G20736" s="95"/>
      <c r="H20736" s="95"/>
    </row>
    <row r="20737" spans="5:8" x14ac:dyDescent="0.2">
      <c r="E20737" s="95"/>
      <c r="F20737" s="95"/>
      <c r="G20737" s="95"/>
      <c r="H20737" s="95"/>
    </row>
    <row r="20738" spans="5:8" x14ac:dyDescent="0.2">
      <c r="E20738" s="95"/>
      <c r="F20738" s="95"/>
      <c r="G20738" s="95"/>
      <c r="H20738" s="95"/>
    </row>
    <row r="20739" spans="5:8" x14ac:dyDescent="0.2">
      <c r="E20739" s="95"/>
      <c r="F20739" s="95"/>
      <c r="G20739" s="95"/>
      <c r="H20739" s="95"/>
    </row>
    <row r="20740" spans="5:8" x14ac:dyDescent="0.2">
      <c r="E20740" s="95"/>
      <c r="F20740" s="95"/>
      <c r="G20740" s="95"/>
      <c r="H20740" s="95"/>
    </row>
    <row r="20741" spans="5:8" x14ac:dyDescent="0.2">
      <c r="E20741" s="95"/>
      <c r="F20741" s="95"/>
      <c r="G20741" s="95"/>
      <c r="H20741" s="95"/>
    </row>
    <row r="20742" spans="5:8" x14ac:dyDescent="0.2">
      <c r="E20742" s="95"/>
      <c r="F20742" s="95"/>
      <c r="G20742" s="95"/>
      <c r="H20742" s="95"/>
    </row>
    <row r="20743" spans="5:8" x14ac:dyDescent="0.2">
      <c r="E20743" s="95"/>
      <c r="F20743" s="95"/>
      <c r="G20743" s="95"/>
      <c r="H20743" s="95"/>
    </row>
    <row r="20744" spans="5:8" x14ac:dyDescent="0.2">
      <c r="E20744" s="95"/>
      <c r="F20744" s="95"/>
      <c r="G20744" s="95"/>
      <c r="H20744" s="95"/>
    </row>
    <row r="20745" spans="5:8" x14ac:dyDescent="0.2">
      <c r="E20745" s="95"/>
      <c r="F20745" s="95"/>
      <c r="G20745" s="95"/>
      <c r="H20745" s="95"/>
    </row>
    <row r="20746" spans="5:8" x14ac:dyDescent="0.2">
      <c r="E20746" s="95"/>
      <c r="F20746" s="95"/>
      <c r="G20746" s="95"/>
      <c r="H20746" s="95"/>
    </row>
    <row r="20747" spans="5:8" x14ac:dyDescent="0.2">
      <c r="E20747" s="95"/>
      <c r="F20747" s="95"/>
      <c r="G20747" s="95"/>
      <c r="H20747" s="95"/>
    </row>
    <row r="20748" spans="5:8" x14ac:dyDescent="0.2">
      <c r="E20748" s="95"/>
      <c r="F20748" s="95"/>
      <c r="G20748" s="95"/>
      <c r="H20748" s="95"/>
    </row>
    <row r="20749" spans="5:8" x14ac:dyDescent="0.2">
      <c r="E20749" s="95"/>
      <c r="F20749" s="95"/>
      <c r="G20749" s="95"/>
      <c r="H20749" s="95"/>
    </row>
    <row r="20750" spans="5:8" x14ac:dyDescent="0.2">
      <c r="E20750" s="95"/>
      <c r="F20750" s="95"/>
      <c r="G20750" s="95"/>
      <c r="H20750" s="95"/>
    </row>
    <row r="20751" spans="5:8" x14ac:dyDescent="0.2">
      <c r="E20751" s="95"/>
      <c r="F20751" s="95"/>
      <c r="G20751" s="95"/>
      <c r="H20751" s="95"/>
    </row>
    <row r="20752" spans="5:8" x14ac:dyDescent="0.2">
      <c r="E20752" s="95"/>
      <c r="F20752" s="95"/>
      <c r="G20752" s="95"/>
      <c r="H20752" s="95"/>
    </row>
    <row r="20753" spans="5:8" x14ac:dyDescent="0.2">
      <c r="E20753" s="95"/>
      <c r="F20753" s="95"/>
      <c r="G20753" s="95"/>
      <c r="H20753" s="95"/>
    </row>
    <row r="20754" spans="5:8" x14ac:dyDescent="0.2">
      <c r="E20754" s="95"/>
      <c r="F20754" s="95"/>
      <c r="G20754" s="95"/>
      <c r="H20754" s="95"/>
    </row>
    <row r="20755" spans="5:8" x14ac:dyDescent="0.2">
      <c r="E20755" s="95"/>
      <c r="F20755" s="95"/>
      <c r="G20755" s="95"/>
      <c r="H20755" s="95"/>
    </row>
    <row r="20756" spans="5:8" x14ac:dyDescent="0.2">
      <c r="E20756" s="95"/>
      <c r="F20756" s="95"/>
      <c r="G20756" s="95"/>
      <c r="H20756" s="95"/>
    </row>
    <row r="20757" spans="5:8" x14ac:dyDescent="0.2">
      <c r="E20757" s="95"/>
      <c r="F20757" s="95"/>
      <c r="G20757" s="95"/>
      <c r="H20757" s="95"/>
    </row>
    <row r="20758" spans="5:8" x14ac:dyDescent="0.2">
      <c r="E20758" s="95"/>
      <c r="F20758" s="95"/>
      <c r="G20758" s="95"/>
      <c r="H20758" s="95"/>
    </row>
    <row r="20759" spans="5:8" x14ac:dyDescent="0.2">
      <c r="E20759" s="95"/>
      <c r="F20759" s="95"/>
      <c r="G20759" s="95"/>
      <c r="H20759" s="95"/>
    </row>
    <row r="20760" spans="5:8" x14ac:dyDescent="0.2">
      <c r="E20760" s="95"/>
      <c r="F20760" s="95"/>
      <c r="G20760" s="95"/>
      <c r="H20760" s="95"/>
    </row>
    <row r="20761" spans="5:8" x14ac:dyDescent="0.2">
      <c r="E20761" s="95"/>
      <c r="F20761" s="95"/>
      <c r="G20761" s="95"/>
      <c r="H20761" s="95"/>
    </row>
    <row r="20762" spans="5:8" x14ac:dyDescent="0.2">
      <c r="E20762" s="95"/>
      <c r="F20762" s="95"/>
      <c r="G20762" s="95"/>
      <c r="H20762" s="95"/>
    </row>
    <row r="20763" spans="5:8" x14ac:dyDescent="0.2">
      <c r="E20763" s="95"/>
      <c r="F20763" s="95"/>
      <c r="G20763" s="95"/>
      <c r="H20763" s="95"/>
    </row>
    <row r="20764" spans="5:8" x14ac:dyDescent="0.2">
      <c r="E20764" s="95"/>
      <c r="F20764" s="95"/>
      <c r="G20764" s="95"/>
      <c r="H20764" s="95"/>
    </row>
    <row r="20765" spans="5:8" x14ac:dyDescent="0.2">
      <c r="E20765" s="95"/>
      <c r="F20765" s="95"/>
      <c r="G20765" s="95"/>
      <c r="H20765" s="95"/>
    </row>
    <row r="20766" spans="5:8" x14ac:dyDescent="0.2">
      <c r="E20766" s="95"/>
      <c r="F20766" s="95"/>
      <c r="G20766" s="95"/>
      <c r="H20766" s="95"/>
    </row>
    <row r="20767" spans="5:8" x14ac:dyDescent="0.2">
      <c r="E20767" s="95"/>
      <c r="F20767" s="95"/>
      <c r="G20767" s="95"/>
      <c r="H20767" s="95"/>
    </row>
    <row r="20768" spans="5:8" x14ac:dyDescent="0.2">
      <c r="E20768" s="95"/>
      <c r="F20768" s="95"/>
      <c r="G20768" s="95"/>
      <c r="H20768" s="95"/>
    </row>
    <row r="20769" spans="5:8" x14ac:dyDescent="0.2">
      <c r="E20769" s="95"/>
      <c r="F20769" s="95"/>
      <c r="G20769" s="95"/>
      <c r="H20769" s="95"/>
    </row>
    <row r="20770" spans="5:8" x14ac:dyDescent="0.2">
      <c r="E20770" s="95"/>
      <c r="F20770" s="95"/>
      <c r="G20770" s="95"/>
      <c r="H20770" s="95"/>
    </row>
    <row r="20771" spans="5:8" x14ac:dyDescent="0.2">
      <c r="E20771" s="95"/>
      <c r="F20771" s="95"/>
      <c r="G20771" s="95"/>
      <c r="H20771" s="95"/>
    </row>
    <row r="20772" spans="5:8" x14ac:dyDescent="0.2">
      <c r="E20772" s="95"/>
      <c r="F20772" s="95"/>
      <c r="G20772" s="95"/>
      <c r="H20772" s="95"/>
    </row>
    <row r="20773" spans="5:8" x14ac:dyDescent="0.2">
      <c r="E20773" s="95"/>
      <c r="F20773" s="95"/>
      <c r="G20773" s="95"/>
      <c r="H20773" s="95"/>
    </row>
    <row r="20774" spans="5:8" x14ac:dyDescent="0.2">
      <c r="E20774" s="95"/>
      <c r="F20774" s="95"/>
      <c r="G20774" s="95"/>
      <c r="H20774" s="95"/>
    </row>
    <row r="20775" spans="5:8" x14ac:dyDescent="0.2">
      <c r="E20775" s="95"/>
      <c r="F20775" s="95"/>
      <c r="G20775" s="95"/>
      <c r="H20775" s="95"/>
    </row>
    <row r="20776" spans="5:8" x14ac:dyDescent="0.2">
      <c r="E20776" s="95"/>
      <c r="F20776" s="95"/>
      <c r="G20776" s="95"/>
      <c r="H20776" s="95"/>
    </row>
    <row r="20777" spans="5:8" x14ac:dyDescent="0.2">
      <c r="E20777" s="95"/>
      <c r="F20777" s="95"/>
      <c r="G20777" s="95"/>
      <c r="H20777" s="95"/>
    </row>
    <row r="20778" spans="5:8" x14ac:dyDescent="0.2">
      <c r="E20778" s="95"/>
      <c r="F20778" s="95"/>
      <c r="G20778" s="95"/>
      <c r="H20778" s="95"/>
    </row>
    <row r="20779" spans="5:8" x14ac:dyDescent="0.2">
      <c r="E20779" s="95"/>
      <c r="F20779" s="95"/>
      <c r="G20779" s="95"/>
      <c r="H20779" s="95"/>
    </row>
    <row r="20780" spans="5:8" x14ac:dyDescent="0.2">
      <c r="E20780" s="95"/>
      <c r="F20780" s="95"/>
      <c r="G20780" s="95"/>
      <c r="H20780" s="95"/>
    </row>
    <row r="20781" spans="5:8" x14ac:dyDescent="0.2">
      <c r="E20781" s="95"/>
      <c r="F20781" s="95"/>
      <c r="G20781" s="95"/>
      <c r="H20781" s="95"/>
    </row>
    <row r="20782" spans="5:8" x14ac:dyDescent="0.2">
      <c r="E20782" s="95"/>
      <c r="F20782" s="95"/>
      <c r="G20782" s="95"/>
      <c r="H20782" s="95"/>
    </row>
    <row r="20783" spans="5:8" x14ac:dyDescent="0.2">
      <c r="E20783" s="95"/>
      <c r="F20783" s="95"/>
      <c r="G20783" s="95"/>
      <c r="H20783" s="95"/>
    </row>
    <row r="20784" spans="5:8" x14ac:dyDescent="0.2">
      <c r="E20784" s="95"/>
      <c r="F20784" s="95"/>
      <c r="G20784" s="95"/>
      <c r="H20784" s="95"/>
    </row>
    <row r="20785" spans="5:8" x14ac:dyDescent="0.2">
      <c r="E20785" s="95"/>
      <c r="F20785" s="95"/>
      <c r="G20785" s="95"/>
      <c r="H20785" s="95"/>
    </row>
    <row r="20786" spans="5:8" x14ac:dyDescent="0.2">
      <c r="E20786" s="95"/>
      <c r="F20786" s="95"/>
      <c r="G20786" s="95"/>
      <c r="H20786" s="95"/>
    </row>
    <row r="20787" spans="5:8" x14ac:dyDescent="0.2">
      <c r="E20787" s="95"/>
      <c r="F20787" s="95"/>
      <c r="G20787" s="95"/>
      <c r="H20787" s="95"/>
    </row>
    <row r="20788" spans="5:8" x14ac:dyDescent="0.2">
      <c r="E20788" s="95"/>
      <c r="F20788" s="95"/>
      <c r="G20788" s="95"/>
      <c r="H20788" s="95"/>
    </row>
    <row r="20789" spans="5:8" x14ac:dyDescent="0.2">
      <c r="E20789" s="95"/>
      <c r="F20789" s="95"/>
      <c r="G20789" s="95"/>
      <c r="H20789" s="95"/>
    </row>
    <row r="20790" spans="5:8" x14ac:dyDescent="0.2">
      <c r="E20790" s="95"/>
      <c r="F20790" s="95"/>
      <c r="G20790" s="95"/>
      <c r="H20790" s="95"/>
    </row>
    <row r="20791" spans="5:8" x14ac:dyDescent="0.2">
      <c r="E20791" s="95"/>
      <c r="F20791" s="95"/>
      <c r="G20791" s="95"/>
      <c r="H20791" s="95"/>
    </row>
    <row r="20792" spans="5:8" x14ac:dyDescent="0.2">
      <c r="E20792" s="95"/>
      <c r="F20792" s="95"/>
      <c r="G20792" s="95"/>
      <c r="H20792" s="95"/>
    </row>
    <row r="20793" spans="5:8" x14ac:dyDescent="0.2">
      <c r="E20793" s="95"/>
      <c r="F20793" s="95"/>
      <c r="G20793" s="95"/>
      <c r="H20793" s="95"/>
    </row>
    <row r="20794" spans="5:8" x14ac:dyDescent="0.2">
      <c r="E20794" s="95"/>
      <c r="F20794" s="95"/>
      <c r="G20794" s="95"/>
      <c r="H20794" s="95"/>
    </row>
    <row r="20795" spans="5:8" x14ac:dyDescent="0.2">
      <c r="E20795" s="95"/>
      <c r="F20795" s="95"/>
      <c r="G20795" s="95"/>
      <c r="H20795" s="95"/>
    </row>
    <row r="20796" spans="5:8" x14ac:dyDescent="0.2">
      <c r="E20796" s="95"/>
      <c r="F20796" s="95"/>
      <c r="G20796" s="95"/>
      <c r="H20796" s="95"/>
    </row>
    <row r="20797" spans="5:8" x14ac:dyDescent="0.2">
      <c r="E20797" s="95"/>
      <c r="F20797" s="95"/>
      <c r="G20797" s="95"/>
      <c r="H20797" s="95"/>
    </row>
    <row r="20798" spans="5:8" x14ac:dyDescent="0.2">
      <c r="E20798" s="95"/>
      <c r="F20798" s="95"/>
      <c r="G20798" s="95"/>
      <c r="H20798" s="95"/>
    </row>
    <row r="20799" spans="5:8" x14ac:dyDescent="0.2">
      <c r="E20799" s="95"/>
      <c r="F20799" s="95"/>
      <c r="G20799" s="95"/>
      <c r="H20799" s="95"/>
    </row>
    <row r="20800" spans="5:8" x14ac:dyDescent="0.2">
      <c r="E20800" s="95"/>
      <c r="F20800" s="95"/>
      <c r="G20800" s="95"/>
      <c r="H20800" s="95"/>
    </row>
    <row r="20801" spans="5:8" x14ac:dyDescent="0.2">
      <c r="E20801" s="95"/>
      <c r="F20801" s="95"/>
      <c r="G20801" s="95"/>
      <c r="H20801" s="95"/>
    </row>
    <row r="20802" spans="5:8" x14ac:dyDescent="0.2">
      <c r="E20802" s="95"/>
      <c r="F20802" s="95"/>
      <c r="G20802" s="95"/>
      <c r="H20802" s="95"/>
    </row>
    <row r="20803" spans="5:8" x14ac:dyDescent="0.2">
      <c r="E20803" s="95"/>
      <c r="F20803" s="95"/>
      <c r="G20803" s="95"/>
      <c r="H20803" s="95"/>
    </row>
    <row r="20804" spans="5:8" x14ac:dyDescent="0.2">
      <c r="E20804" s="95"/>
      <c r="F20804" s="95"/>
      <c r="G20804" s="95"/>
      <c r="H20804" s="95"/>
    </row>
    <row r="20805" spans="5:8" x14ac:dyDescent="0.2">
      <c r="E20805" s="95"/>
      <c r="F20805" s="95"/>
      <c r="G20805" s="95"/>
      <c r="H20805" s="95"/>
    </row>
    <row r="20806" spans="5:8" x14ac:dyDescent="0.2">
      <c r="E20806" s="95"/>
      <c r="F20806" s="95"/>
      <c r="G20806" s="95"/>
      <c r="H20806" s="95"/>
    </row>
    <row r="20807" spans="5:8" x14ac:dyDescent="0.2">
      <c r="E20807" s="95"/>
      <c r="F20807" s="95"/>
      <c r="G20807" s="95"/>
      <c r="H20807" s="95"/>
    </row>
    <row r="20808" spans="5:8" x14ac:dyDescent="0.2">
      <c r="E20808" s="95"/>
      <c r="F20808" s="95"/>
      <c r="G20808" s="95"/>
      <c r="H20808" s="95"/>
    </row>
    <row r="20809" spans="5:8" x14ac:dyDescent="0.2">
      <c r="E20809" s="95"/>
      <c r="F20809" s="95"/>
      <c r="G20809" s="95"/>
      <c r="H20809" s="95"/>
    </row>
    <row r="20810" spans="5:8" x14ac:dyDescent="0.2">
      <c r="E20810" s="95"/>
      <c r="F20810" s="95"/>
      <c r="G20810" s="95"/>
      <c r="H20810" s="95"/>
    </row>
    <row r="20811" spans="5:8" x14ac:dyDescent="0.2">
      <c r="E20811" s="95"/>
      <c r="F20811" s="95"/>
      <c r="G20811" s="95"/>
      <c r="H20811" s="95"/>
    </row>
    <row r="20812" spans="5:8" x14ac:dyDescent="0.2">
      <c r="E20812" s="95"/>
      <c r="F20812" s="95"/>
      <c r="G20812" s="95"/>
      <c r="H20812" s="95"/>
    </row>
    <row r="20813" spans="5:8" x14ac:dyDescent="0.2">
      <c r="E20813" s="95"/>
      <c r="F20813" s="95"/>
      <c r="G20813" s="95"/>
      <c r="H20813" s="95"/>
    </row>
    <row r="20814" spans="5:8" x14ac:dyDescent="0.2">
      <c r="E20814" s="95"/>
      <c r="F20814" s="95"/>
      <c r="G20814" s="95"/>
      <c r="H20814" s="95"/>
    </row>
    <row r="20815" spans="5:8" x14ac:dyDescent="0.2">
      <c r="E20815" s="95"/>
      <c r="F20815" s="95"/>
      <c r="G20815" s="95"/>
      <c r="H20815" s="95"/>
    </row>
    <row r="20816" spans="5:8" x14ac:dyDescent="0.2">
      <c r="E20816" s="95"/>
      <c r="F20816" s="95"/>
      <c r="G20816" s="95"/>
      <c r="H20816" s="95"/>
    </row>
    <row r="20817" spans="5:8" x14ac:dyDescent="0.2">
      <c r="E20817" s="95"/>
      <c r="F20817" s="95"/>
      <c r="G20817" s="95"/>
      <c r="H20817" s="95"/>
    </row>
    <row r="20818" spans="5:8" x14ac:dyDescent="0.2">
      <c r="E20818" s="95"/>
      <c r="F20818" s="95"/>
      <c r="G20818" s="95"/>
      <c r="H20818" s="95"/>
    </row>
    <row r="20819" spans="5:8" x14ac:dyDescent="0.2">
      <c r="E20819" s="95"/>
      <c r="F20819" s="95"/>
      <c r="G20819" s="95"/>
      <c r="H20819" s="95"/>
    </row>
    <row r="20820" spans="5:8" x14ac:dyDescent="0.2">
      <c r="E20820" s="95"/>
      <c r="F20820" s="95"/>
      <c r="G20820" s="95"/>
      <c r="H20820" s="95"/>
    </row>
    <row r="20821" spans="5:8" x14ac:dyDescent="0.2">
      <c r="E20821" s="95"/>
      <c r="F20821" s="95"/>
      <c r="G20821" s="95"/>
      <c r="H20821" s="95"/>
    </row>
    <row r="20822" spans="5:8" x14ac:dyDescent="0.2">
      <c r="E20822" s="95"/>
      <c r="F20822" s="95"/>
      <c r="G20822" s="95"/>
      <c r="H20822" s="95"/>
    </row>
    <row r="20823" spans="5:8" x14ac:dyDescent="0.2">
      <c r="E20823" s="95"/>
      <c r="F20823" s="95"/>
      <c r="G20823" s="95"/>
      <c r="H20823" s="95"/>
    </row>
    <row r="20824" spans="5:8" x14ac:dyDescent="0.2">
      <c r="E20824" s="95"/>
      <c r="F20824" s="95"/>
      <c r="G20824" s="95"/>
      <c r="H20824" s="95"/>
    </row>
    <row r="20825" spans="5:8" x14ac:dyDescent="0.2">
      <c r="E20825" s="95"/>
      <c r="F20825" s="95"/>
      <c r="G20825" s="95"/>
      <c r="H20825" s="95"/>
    </row>
    <row r="20826" spans="5:8" x14ac:dyDescent="0.2">
      <c r="E20826" s="95"/>
      <c r="F20826" s="95"/>
      <c r="G20826" s="95"/>
      <c r="H20826" s="95"/>
    </row>
    <row r="20827" spans="5:8" x14ac:dyDescent="0.2">
      <c r="E20827" s="95"/>
      <c r="F20827" s="95"/>
      <c r="G20827" s="95"/>
      <c r="H20827" s="95"/>
    </row>
    <row r="20828" spans="5:8" x14ac:dyDescent="0.2">
      <c r="E20828" s="95"/>
      <c r="F20828" s="95"/>
      <c r="G20828" s="95"/>
      <c r="H20828" s="95"/>
    </row>
    <row r="20829" spans="5:8" x14ac:dyDescent="0.2">
      <c r="E20829" s="95"/>
      <c r="F20829" s="95"/>
      <c r="G20829" s="95"/>
      <c r="H20829" s="95"/>
    </row>
    <row r="20830" spans="5:8" x14ac:dyDescent="0.2">
      <c r="E20830" s="95"/>
      <c r="F20830" s="95"/>
      <c r="G20830" s="95"/>
      <c r="H20830" s="95"/>
    </row>
    <row r="20831" spans="5:8" x14ac:dyDescent="0.2">
      <c r="E20831" s="95"/>
      <c r="F20831" s="95"/>
      <c r="G20831" s="95"/>
      <c r="H20831" s="95"/>
    </row>
    <row r="20832" spans="5:8" x14ac:dyDescent="0.2">
      <c r="E20832" s="95"/>
      <c r="F20832" s="95"/>
      <c r="G20832" s="95"/>
      <c r="H20832" s="95"/>
    </row>
    <row r="20833" spans="5:8" x14ac:dyDescent="0.2">
      <c r="E20833" s="95"/>
      <c r="F20833" s="95"/>
      <c r="G20833" s="95"/>
      <c r="H20833" s="95"/>
    </row>
    <row r="20834" spans="5:8" x14ac:dyDescent="0.2">
      <c r="E20834" s="95"/>
      <c r="F20834" s="95"/>
      <c r="G20834" s="95"/>
      <c r="H20834" s="95"/>
    </row>
    <row r="20835" spans="5:8" x14ac:dyDescent="0.2">
      <c r="E20835" s="95"/>
      <c r="F20835" s="95"/>
      <c r="G20835" s="95"/>
      <c r="H20835" s="95"/>
    </row>
    <row r="20836" spans="5:8" x14ac:dyDescent="0.2">
      <c r="E20836" s="95"/>
      <c r="F20836" s="95"/>
      <c r="G20836" s="95"/>
      <c r="H20836" s="95"/>
    </row>
    <row r="20837" spans="5:8" x14ac:dyDescent="0.2">
      <c r="E20837" s="95"/>
      <c r="F20837" s="95"/>
      <c r="G20837" s="95"/>
      <c r="H20837" s="95"/>
    </row>
    <row r="20838" spans="5:8" x14ac:dyDescent="0.2">
      <c r="E20838" s="95"/>
      <c r="F20838" s="95"/>
      <c r="G20838" s="95"/>
      <c r="H20838" s="95"/>
    </row>
    <row r="20839" spans="5:8" x14ac:dyDescent="0.2">
      <c r="E20839" s="95"/>
      <c r="F20839" s="95"/>
      <c r="G20839" s="95"/>
      <c r="H20839" s="95"/>
    </row>
    <row r="20840" spans="5:8" x14ac:dyDescent="0.2">
      <c r="E20840" s="95"/>
      <c r="F20840" s="95"/>
      <c r="G20840" s="95"/>
      <c r="H20840" s="95"/>
    </row>
    <row r="20841" spans="5:8" x14ac:dyDescent="0.2">
      <c r="E20841" s="95"/>
      <c r="F20841" s="95"/>
      <c r="G20841" s="95"/>
      <c r="H20841" s="95"/>
    </row>
    <row r="20842" spans="5:8" x14ac:dyDescent="0.2">
      <c r="E20842" s="95"/>
      <c r="F20842" s="95"/>
      <c r="G20842" s="95"/>
      <c r="H20842" s="95"/>
    </row>
    <row r="20843" spans="5:8" x14ac:dyDescent="0.2">
      <c r="E20843" s="95"/>
      <c r="F20843" s="95"/>
      <c r="G20843" s="95"/>
      <c r="H20843" s="95"/>
    </row>
    <row r="20844" spans="5:8" x14ac:dyDescent="0.2">
      <c r="E20844" s="95"/>
      <c r="F20844" s="95"/>
      <c r="G20844" s="95"/>
      <c r="H20844" s="95"/>
    </row>
    <row r="20845" spans="5:8" x14ac:dyDescent="0.2">
      <c r="E20845" s="95"/>
      <c r="F20845" s="95"/>
      <c r="G20845" s="95"/>
      <c r="H20845" s="95"/>
    </row>
    <row r="20846" spans="5:8" x14ac:dyDescent="0.2">
      <c r="E20846" s="95"/>
      <c r="F20846" s="95"/>
      <c r="G20846" s="95"/>
      <c r="H20846" s="95"/>
    </row>
    <row r="20847" spans="5:8" x14ac:dyDescent="0.2">
      <c r="E20847" s="95"/>
      <c r="F20847" s="95"/>
      <c r="G20847" s="95"/>
      <c r="H20847" s="95"/>
    </row>
    <row r="20848" spans="5:8" x14ac:dyDescent="0.2">
      <c r="E20848" s="95"/>
      <c r="F20848" s="95"/>
      <c r="G20848" s="95"/>
      <c r="H20848" s="95"/>
    </row>
    <row r="20849" spans="5:8" x14ac:dyDescent="0.2">
      <c r="E20849" s="95"/>
      <c r="F20849" s="95"/>
      <c r="G20849" s="95"/>
      <c r="H20849" s="95"/>
    </row>
    <row r="20850" spans="5:8" x14ac:dyDescent="0.2">
      <c r="E20850" s="95"/>
      <c r="F20850" s="95"/>
      <c r="G20850" s="95"/>
      <c r="H20850" s="95"/>
    </row>
    <row r="20851" spans="5:8" x14ac:dyDescent="0.2">
      <c r="E20851" s="95"/>
      <c r="F20851" s="95"/>
      <c r="G20851" s="95"/>
      <c r="H20851" s="95"/>
    </row>
    <row r="20852" spans="5:8" x14ac:dyDescent="0.2">
      <c r="E20852" s="95"/>
      <c r="F20852" s="95"/>
      <c r="G20852" s="95"/>
      <c r="H20852" s="95"/>
    </row>
    <row r="20853" spans="5:8" x14ac:dyDescent="0.2">
      <c r="E20853" s="95"/>
      <c r="F20853" s="95"/>
      <c r="G20853" s="95"/>
      <c r="H20853" s="95"/>
    </row>
    <row r="20854" spans="5:8" x14ac:dyDescent="0.2">
      <c r="E20854" s="95"/>
      <c r="F20854" s="95"/>
      <c r="G20854" s="95"/>
      <c r="H20854" s="95"/>
    </row>
    <row r="20855" spans="5:8" x14ac:dyDescent="0.2">
      <c r="E20855" s="95"/>
      <c r="F20855" s="95"/>
      <c r="G20855" s="95"/>
      <c r="H20855" s="95"/>
    </row>
    <row r="20856" spans="5:8" x14ac:dyDescent="0.2">
      <c r="E20856" s="95"/>
      <c r="F20856" s="95"/>
      <c r="G20856" s="95"/>
      <c r="H20856" s="95"/>
    </row>
    <row r="20857" spans="5:8" x14ac:dyDescent="0.2">
      <c r="E20857" s="95"/>
      <c r="F20857" s="95"/>
      <c r="G20857" s="95"/>
      <c r="H20857" s="95"/>
    </row>
    <row r="20858" spans="5:8" x14ac:dyDescent="0.2">
      <c r="E20858" s="95"/>
      <c r="F20858" s="95"/>
      <c r="G20858" s="95"/>
      <c r="H20858" s="95"/>
    </row>
    <row r="20859" spans="5:8" x14ac:dyDescent="0.2">
      <c r="E20859" s="95"/>
      <c r="F20859" s="95"/>
      <c r="G20859" s="95"/>
      <c r="H20859" s="95"/>
    </row>
    <row r="20860" spans="5:8" x14ac:dyDescent="0.2">
      <c r="E20860" s="95"/>
      <c r="F20860" s="95"/>
      <c r="G20860" s="95"/>
      <c r="H20860" s="95"/>
    </row>
    <row r="20861" spans="5:8" x14ac:dyDescent="0.2">
      <c r="E20861" s="95"/>
      <c r="F20861" s="95"/>
      <c r="G20861" s="95"/>
      <c r="H20861" s="95"/>
    </row>
    <row r="20862" spans="5:8" x14ac:dyDescent="0.2">
      <c r="E20862" s="95"/>
      <c r="F20862" s="95"/>
      <c r="G20862" s="95"/>
      <c r="H20862" s="95"/>
    </row>
    <row r="20863" spans="5:8" x14ac:dyDescent="0.2">
      <c r="E20863" s="95"/>
      <c r="F20863" s="95"/>
      <c r="G20863" s="95"/>
      <c r="H20863" s="95"/>
    </row>
    <row r="20864" spans="5:8" x14ac:dyDescent="0.2">
      <c r="E20864" s="95"/>
      <c r="F20864" s="95"/>
      <c r="G20864" s="95"/>
      <c r="H20864" s="95"/>
    </row>
    <row r="20865" spans="5:8" x14ac:dyDescent="0.2">
      <c r="E20865" s="95"/>
      <c r="F20865" s="95"/>
      <c r="G20865" s="95"/>
      <c r="H20865" s="95"/>
    </row>
    <row r="20866" spans="5:8" x14ac:dyDescent="0.2">
      <c r="E20866" s="95"/>
      <c r="F20866" s="95"/>
      <c r="G20866" s="95"/>
      <c r="H20866" s="95"/>
    </row>
    <row r="20867" spans="5:8" x14ac:dyDescent="0.2">
      <c r="E20867" s="95"/>
      <c r="F20867" s="95"/>
      <c r="G20867" s="95"/>
      <c r="H20867" s="95"/>
    </row>
    <row r="20868" spans="5:8" x14ac:dyDescent="0.2">
      <c r="E20868" s="95"/>
      <c r="F20868" s="95"/>
      <c r="G20868" s="95"/>
      <c r="H20868" s="95"/>
    </row>
    <row r="20869" spans="5:8" x14ac:dyDescent="0.2">
      <c r="E20869" s="95"/>
      <c r="F20869" s="95"/>
      <c r="G20869" s="95"/>
      <c r="H20869" s="95"/>
    </row>
    <row r="20870" spans="5:8" x14ac:dyDescent="0.2">
      <c r="E20870" s="95"/>
      <c r="F20870" s="95"/>
      <c r="G20870" s="95"/>
      <c r="H20870" s="95"/>
    </row>
    <row r="20871" spans="5:8" x14ac:dyDescent="0.2">
      <c r="E20871" s="95"/>
      <c r="F20871" s="95"/>
      <c r="G20871" s="95"/>
      <c r="H20871" s="95"/>
    </row>
    <row r="20872" spans="5:8" x14ac:dyDescent="0.2">
      <c r="E20872" s="95"/>
      <c r="F20872" s="95"/>
      <c r="G20872" s="95"/>
      <c r="H20872" s="95"/>
    </row>
    <row r="20873" spans="5:8" x14ac:dyDescent="0.2">
      <c r="E20873" s="95"/>
      <c r="F20873" s="95"/>
      <c r="G20873" s="95"/>
      <c r="H20873" s="95"/>
    </row>
    <row r="20874" spans="5:8" x14ac:dyDescent="0.2">
      <c r="E20874" s="95"/>
      <c r="F20874" s="95"/>
      <c r="G20874" s="95"/>
      <c r="H20874" s="95"/>
    </row>
    <row r="20875" spans="5:8" x14ac:dyDescent="0.2">
      <c r="E20875" s="95"/>
      <c r="F20875" s="95"/>
      <c r="G20875" s="95"/>
      <c r="H20875" s="95"/>
    </row>
    <row r="20876" spans="5:8" x14ac:dyDescent="0.2">
      <c r="E20876" s="95"/>
      <c r="F20876" s="95"/>
      <c r="G20876" s="95"/>
      <c r="H20876" s="95"/>
    </row>
    <row r="20877" spans="5:8" x14ac:dyDescent="0.2">
      <c r="E20877" s="95"/>
      <c r="F20877" s="95"/>
      <c r="G20877" s="95"/>
      <c r="H20877" s="95"/>
    </row>
    <row r="20878" spans="5:8" x14ac:dyDescent="0.2">
      <c r="E20878" s="95"/>
      <c r="F20878" s="95"/>
      <c r="G20878" s="95"/>
      <c r="H20878" s="95"/>
    </row>
    <row r="20879" spans="5:8" x14ac:dyDescent="0.2">
      <c r="E20879" s="95"/>
      <c r="F20879" s="95"/>
      <c r="G20879" s="95"/>
      <c r="H20879" s="95"/>
    </row>
    <row r="20880" spans="5:8" x14ac:dyDescent="0.2">
      <c r="E20880" s="95"/>
      <c r="F20880" s="95"/>
      <c r="G20880" s="95"/>
      <c r="H20880" s="95"/>
    </row>
    <row r="20881" spans="5:8" x14ac:dyDescent="0.2">
      <c r="E20881" s="95"/>
      <c r="F20881" s="95"/>
      <c r="G20881" s="95"/>
      <c r="H20881" s="95"/>
    </row>
    <row r="20882" spans="5:8" x14ac:dyDescent="0.2">
      <c r="E20882" s="95"/>
      <c r="F20882" s="95"/>
      <c r="G20882" s="95"/>
      <c r="H20882" s="95"/>
    </row>
    <row r="20883" spans="5:8" x14ac:dyDescent="0.2">
      <c r="E20883" s="95"/>
      <c r="F20883" s="95"/>
      <c r="G20883" s="95"/>
      <c r="H20883" s="95"/>
    </row>
    <row r="20884" spans="5:8" x14ac:dyDescent="0.2">
      <c r="E20884" s="95"/>
      <c r="F20884" s="95"/>
      <c r="G20884" s="95"/>
      <c r="H20884" s="95"/>
    </row>
    <row r="20885" spans="5:8" x14ac:dyDescent="0.2">
      <c r="E20885" s="95"/>
      <c r="F20885" s="95"/>
      <c r="G20885" s="95"/>
      <c r="H20885" s="95"/>
    </row>
    <row r="20886" spans="5:8" x14ac:dyDescent="0.2">
      <c r="E20886" s="95"/>
      <c r="F20886" s="95"/>
      <c r="G20886" s="95"/>
      <c r="H20886" s="95"/>
    </row>
    <row r="20887" spans="5:8" x14ac:dyDescent="0.2">
      <c r="E20887" s="95"/>
      <c r="F20887" s="95"/>
      <c r="G20887" s="95"/>
      <c r="H20887" s="95"/>
    </row>
    <row r="20888" spans="5:8" x14ac:dyDescent="0.2">
      <c r="E20888" s="95"/>
      <c r="F20888" s="95"/>
      <c r="G20888" s="95"/>
      <c r="H20888" s="95"/>
    </row>
    <row r="20889" spans="5:8" x14ac:dyDescent="0.2">
      <c r="E20889" s="95"/>
      <c r="F20889" s="95"/>
      <c r="G20889" s="95"/>
      <c r="H20889" s="95"/>
    </row>
    <row r="20890" spans="5:8" x14ac:dyDescent="0.2">
      <c r="E20890" s="95"/>
      <c r="F20890" s="95"/>
      <c r="G20890" s="95"/>
      <c r="H20890" s="95"/>
    </row>
    <row r="20891" spans="5:8" x14ac:dyDescent="0.2">
      <c r="E20891" s="95"/>
      <c r="F20891" s="95"/>
      <c r="G20891" s="95"/>
      <c r="H20891" s="95"/>
    </row>
    <row r="20892" spans="5:8" x14ac:dyDescent="0.2">
      <c r="E20892" s="95"/>
      <c r="F20892" s="95"/>
      <c r="G20892" s="95"/>
      <c r="H20892" s="95"/>
    </row>
    <row r="20893" spans="5:8" x14ac:dyDescent="0.2">
      <c r="E20893" s="95"/>
      <c r="F20893" s="95"/>
      <c r="G20893" s="95"/>
      <c r="H20893" s="95"/>
    </row>
    <row r="20894" spans="5:8" x14ac:dyDescent="0.2">
      <c r="E20894" s="95"/>
      <c r="F20894" s="95"/>
      <c r="G20894" s="95"/>
      <c r="H20894" s="95"/>
    </row>
    <row r="20895" spans="5:8" x14ac:dyDescent="0.2">
      <c r="E20895" s="95"/>
      <c r="F20895" s="95"/>
      <c r="G20895" s="95"/>
      <c r="H20895" s="95"/>
    </row>
    <row r="20896" spans="5:8" x14ac:dyDescent="0.2">
      <c r="E20896" s="95"/>
      <c r="F20896" s="95"/>
      <c r="G20896" s="95"/>
      <c r="H20896" s="95"/>
    </row>
    <row r="20897" spans="5:8" x14ac:dyDescent="0.2">
      <c r="E20897" s="95"/>
      <c r="F20897" s="95"/>
      <c r="G20897" s="95"/>
      <c r="H20897" s="95"/>
    </row>
    <row r="20898" spans="5:8" x14ac:dyDescent="0.2">
      <c r="E20898" s="95"/>
      <c r="F20898" s="95"/>
      <c r="G20898" s="95"/>
      <c r="H20898" s="95"/>
    </row>
    <row r="20899" spans="5:8" x14ac:dyDescent="0.2">
      <c r="E20899" s="95"/>
      <c r="F20899" s="95"/>
      <c r="G20899" s="95"/>
      <c r="H20899" s="95"/>
    </row>
    <row r="20900" spans="5:8" x14ac:dyDescent="0.2">
      <c r="E20900" s="95"/>
      <c r="F20900" s="95"/>
      <c r="G20900" s="95"/>
      <c r="H20900" s="95"/>
    </row>
    <row r="20901" spans="5:8" x14ac:dyDescent="0.2">
      <c r="E20901" s="95"/>
      <c r="F20901" s="95"/>
      <c r="G20901" s="95"/>
      <c r="H20901" s="95"/>
    </row>
    <row r="20902" spans="5:8" x14ac:dyDescent="0.2">
      <c r="E20902" s="95"/>
      <c r="F20902" s="95"/>
      <c r="G20902" s="95"/>
      <c r="H20902" s="95"/>
    </row>
    <row r="20903" spans="5:8" x14ac:dyDescent="0.2">
      <c r="E20903" s="95"/>
      <c r="F20903" s="95"/>
      <c r="G20903" s="95"/>
      <c r="H20903" s="95"/>
    </row>
    <row r="20904" spans="5:8" x14ac:dyDescent="0.2">
      <c r="E20904" s="95"/>
      <c r="F20904" s="95"/>
      <c r="G20904" s="95"/>
      <c r="H20904" s="95"/>
    </row>
    <row r="20905" spans="5:8" x14ac:dyDescent="0.2">
      <c r="E20905" s="95"/>
      <c r="F20905" s="95"/>
      <c r="G20905" s="95"/>
      <c r="H20905" s="95"/>
    </row>
    <row r="20906" spans="5:8" x14ac:dyDescent="0.2">
      <c r="E20906" s="95"/>
      <c r="F20906" s="95"/>
      <c r="G20906" s="95"/>
      <c r="H20906" s="95"/>
    </row>
    <row r="20907" spans="5:8" x14ac:dyDescent="0.2">
      <c r="E20907" s="95"/>
      <c r="F20907" s="95"/>
      <c r="G20907" s="95"/>
      <c r="H20907" s="95"/>
    </row>
    <row r="20908" spans="5:8" x14ac:dyDescent="0.2">
      <c r="E20908" s="95"/>
      <c r="F20908" s="95"/>
      <c r="G20908" s="95"/>
      <c r="H20908" s="95"/>
    </row>
    <row r="20909" spans="5:8" x14ac:dyDescent="0.2">
      <c r="E20909" s="95"/>
      <c r="F20909" s="95"/>
      <c r="G20909" s="95"/>
      <c r="H20909" s="95"/>
    </row>
    <row r="20910" spans="5:8" x14ac:dyDescent="0.2">
      <c r="E20910" s="95"/>
      <c r="F20910" s="95"/>
      <c r="G20910" s="95"/>
      <c r="H20910" s="95"/>
    </row>
    <row r="20911" spans="5:8" x14ac:dyDescent="0.2">
      <c r="E20911" s="95"/>
      <c r="F20911" s="95"/>
      <c r="G20911" s="95"/>
      <c r="H20911" s="95"/>
    </row>
    <row r="20912" spans="5:8" x14ac:dyDescent="0.2">
      <c r="E20912" s="95"/>
      <c r="F20912" s="95"/>
      <c r="G20912" s="95"/>
      <c r="H20912" s="95"/>
    </row>
    <row r="20913" spans="5:8" x14ac:dyDescent="0.2">
      <c r="E20913" s="95"/>
      <c r="F20913" s="95"/>
      <c r="G20913" s="95"/>
      <c r="H20913" s="95"/>
    </row>
    <row r="20914" spans="5:8" x14ac:dyDescent="0.2">
      <c r="E20914" s="95"/>
      <c r="F20914" s="95"/>
      <c r="G20914" s="95"/>
      <c r="H20914" s="95"/>
    </row>
    <row r="20915" spans="5:8" x14ac:dyDescent="0.2">
      <c r="E20915" s="95"/>
      <c r="F20915" s="95"/>
      <c r="G20915" s="95"/>
      <c r="H20915" s="95"/>
    </row>
    <row r="20916" spans="5:8" x14ac:dyDescent="0.2">
      <c r="E20916" s="95"/>
      <c r="F20916" s="95"/>
      <c r="G20916" s="95"/>
      <c r="H20916" s="95"/>
    </row>
    <row r="20917" spans="5:8" x14ac:dyDescent="0.2">
      <c r="E20917" s="95"/>
      <c r="F20917" s="95"/>
      <c r="G20917" s="95"/>
      <c r="H20917" s="95"/>
    </row>
    <row r="20918" spans="5:8" x14ac:dyDescent="0.2">
      <c r="E20918" s="95"/>
      <c r="F20918" s="95"/>
      <c r="G20918" s="95"/>
      <c r="H20918" s="95"/>
    </row>
    <row r="20919" spans="5:8" x14ac:dyDescent="0.2">
      <c r="E20919" s="95"/>
      <c r="F20919" s="95"/>
      <c r="G20919" s="95"/>
      <c r="H20919" s="95"/>
    </row>
    <row r="20920" spans="5:8" x14ac:dyDescent="0.2">
      <c r="E20920" s="95"/>
      <c r="F20920" s="95"/>
      <c r="G20920" s="95"/>
      <c r="H20920" s="95"/>
    </row>
    <row r="20921" spans="5:8" x14ac:dyDescent="0.2">
      <c r="E20921" s="95"/>
      <c r="F20921" s="95"/>
      <c r="G20921" s="95"/>
      <c r="H20921" s="95"/>
    </row>
    <row r="20922" spans="5:8" x14ac:dyDescent="0.2">
      <c r="E20922" s="95"/>
      <c r="F20922" s="95"/>
      <c r="G20922" s="95"/>
      <c r="H20922" s="95"/>
    </row>
    <row r="20923" spans="5:8" x14ac:dyDescent="0.2">
      <c r="E20923" s="95"/>
      <c r="F20923" s="95"/>
      <c r="G20923" s="95"/>
      <c r="H20923" s="95"/>
    </row>
    <row r="20924" spans="5:8" x14ac:dyDescent="0.2">
      <c r="E20924" s="95"/>
      <c r="F20924" s="95"/>
      <c r="G20924" s="95"/>
      <c r="H20924" s="95"/>
    </row>
    <row r="20925" spans="5:8" x14ac:dyDescent="0.2">
      <c r="E20925" s="95"/>
      <c r="F20925" s="95"/>
      <c r="G20925" s="95"/>
      <c r="H20925" s="95"/>
    </row>
    <row r="20926" spans="5:8" x14ac:dyDescent="0.2">
      <c r="E20926" s="95"/>
      <c r="F20926" s="95"/>
      <c r="G20926" s="95"/>
      <c r="H20926" s="95"/>
    </row>
    <row r="20927" spans="5:8" x14ac:dyDescent="0.2">
      <c r="E20927" s="95"/>
      <c r="F20927" s="95"/>
      <c r="G20927" s="95"/>
      <c r="H20927" s="95"/>
    </row>
    <row r="20928" spans="5:8" x14ac:dyDescent="0.2">
      <c r="E20928" s="95"/>
      <c r="F20928" s="95"/>
      <c r="G20928" s="95"/>
      <c r="H20928" s="95"/>
    </row>
    <row r="20929" spans="5:8" x14ac:dyDescent="0.2">
      <c r="E20929" s="95"/>
      <c r="F20929" s="95"/>
      <c r="G20929" s="95"/>
      <c r="H20929" s="95"/>
    </row>
    <row r="20930" spans="5:8" x14ac:dyDescent="0.2">
      <c r="E20930" s="95"/>
      <c r="F20930" s="95"/>
      <c r="G20930" s="95"/>
      <c r="H20930" s="95"/>
    </row>
    <row r="20931" spans="5:8" x14ac:dyDescent="0.2">
      <c r="E20931" s="95"/>
      <c r="F20931" s="95"/>
      <c r="G20931" s="95"/>
      <c r="H20931" s="95"/>
    </row>
    <row r="20932" spans="5:8" x14ac:dyDescent="0.2">
      <c r="E20932" s="95"/>
      <c r="F20932" s="95"/>
      <c r="G20932" s="95"/>
      <c r="H20932" s="95"/>
    </row>
    <row r="20933" spans="5:8" x14ac:dyDescent="0.2">
      <c r="E20933" s="95"/>
      <c r="F20933" s="95"/>
      <c r="G20933" s="95"/>
      <c r="H20933" s="95"/>
    </row>
    <row r="20934" spans="5:8" x14ac:dyDescent="0.2">
      <c r="E20934" s="95"/>
      <c r="F20934" s="95"/>
      <c r="G20934" s="95"/>
      <c r="H20934" s="95"/>
    </row>
    <row r="20935" spans="5:8" x14ac:dyDescent="0.2">
      <c r="E20935" s="95"/>
      <c r="F20935" s="95"/>
      <c r="G20935" s="95"/>
      <c r="H20935" s="95"/>
    </row>
    <row r="20936" spans="5:8" x14ac:dyDescent="0.2">
      <c r="E20936" s="95"/>
      <c r="F20936" s="95"/>
      <c r="G20936" s="95"/>
      <c r="H20936" s="95"/>
    </row>
    <row r="20937" spans="5:8" x14ac:dyDescent="0.2">
      <c r="E20937" s="95"/>
      <c r="F20937" s="95"/>
      <c r="G20937" s="95"/>
      <c r="H20937" s="95"/>
    </row>
    <row r="20938" spans="5:8" x14ac:dyDescent="0.2">
      <c r="E20938" s="95"/>
      <c r="F20938" s="95"/>
      <c r="G20938" s="95"/>
      <c r="H20938" s="95"/>
    </row>
    <row r="20939" spans="5:8" x14ac:dyDescent="0.2">
      <c r="E20939" s="95"/>
      <c r="F20939" s="95"/>
      <c r="G20939" s="95"/>
      <c r="H20939" s="95"/>
    </row>
    <row r="20940" spans="5:8" x14ac:dyDescent="0.2">
      <c r="E20940" s="95"/>
      <c r="F20940" s="95"/>
      <c r="G20940" s="95"/>
      <c r="H20940" s="95"/>
    </row>
    <row r="20941" spans="5:8" x14ac:dyDescent="0.2">
      <c r="E20941" s="95"/>
      <c r="F20941" s="95"/>
      <c r="G20941" s="95"/>
      <c r="H20941" s="95"/>
    </row>
    <row r="20942" spans="5:8" x14ac:dyDescent="0.2">
      <c r="E20942" s="95"/>
      <c r="F20942" s="95"/>
      <c r="G20942" s="95"/>
      <c r="H20942" s="95"/>
    </row>
    <row r="20943" spans="5:8" x14ac:dyDescent="0.2">
      <c r="E20943" s="95"/>
      <c r="F20943" s="95"/>
      <c r="G20943" s="95"/>
      <c r="H20943" s="95"/>
    </row>
    <row r="20944" spans="5:8" x14ac:dyDescent="0.2">
      <c r="E20944" s="95"/>
      <c r="F20944" s="95"/>
      <c r="G20944" s="95"/>
      <c r="H20944" s="95"/>
    </row>
    <row r="20945" spans="5:8" x14ac:dyDescent="0.2">
      <c r="E20945" s="95"/>
      <c r="F20945" s="95"/>
      <c r="G20945" s="95"/>
      <c r="H20945" s="95"/>
    </row>
    <row r="20946" spans="5:8" x14ac:dyDescent="0.2">
      <c r="E20946" s="95"/>
      <c r="F20946" s="95"/>
      <c r="G20946" s="95"/>
      <c r="H20946" s="95"/>
    </row>
    <row r="20947" spans="5:8" x14ac:dyDescent="0.2">
      <c r="E20947" s="95"/>
      <c r="F20947" s="95"/>
      <c r="G20947" s="95"/>
      <c r="H20947" s="95"/>
    </row>
    <row r="20948" spans="5:8" x14ac:dyDescent="0.2">
      <c r="E20948" s="95"/>
      <c r="F20948" s="95"/>
      <c r="G20948" s="95"/>
      <c r="H20948" s="95"/>
    </row>
    <row r="20949" spans="5:8" x14ac:dyDescent="0.2">
      <c r="E20949" s="95"/>
      <c r="F20949" s="95"/>
      <c r="G20949" s="95"/>
      <c r="H20949" s="95"/>
    </row>
    <row r="20950" spans="5:8" x14ac:dyDescent="0.2">
      <c r="E20950" s="95"/>
      <c r="F20950" s="95"/>
      <c r="G20950" s="95"/>
      <c r="H20950" s="95"/>
    </row>
    <row r="20951" spans="5:8" x14ac:dyDescent="0.2">
      <c r="E20951" s="95"/>
      <c r="F20951" s="95"/>
      <c r="G20951" s="95"/>
      <c r="H20951" s="95"/>
    </row>
    <row r="20952" spans="5:8" x14ac:dyDescent="0.2">
      <c r="E20952" s="95"/>
      <c r="F20952" s="95"/>
      <c r="G20952" s="95"/>
      <c r="H20952" s="95"/>
    </row>
    <row r="20953" spans="5:8" x14ac:dyDescent="0.2">
      <c r="E20953" s="95"/>
      <c r="F20953" s="95"/>
      <c r="G20953" s="95"/>
      <c r="H20953" s="95"/>
    </row>
    <row r="20954" spans="5:8" x14ac:dyDescent="0.2">
      <c r="E20954" s="95"/>
      <c r="F20954" s="95"/>
      <c r="G20954" s="95"/>
      <c r="H20954" s="95"/>
    </row>
    <row r="20955" spans="5:8" x14ac:dyDescent="0.2">
      <c r="E20955" s="95"/>
      <c r="F20955" s="95"/>
      <c r="G20955" s="95"/>
      <c r="H20955" s="95"/>
    </row>
    <row r="20956" spans="5:8" x14ac:dyDescent="0.2">
      <c r="E20956" s="95"/>
      <c r="F20956" s="95"/>
      <c r="G20956" s="95"/>
      <c r="H20956" s="95"/>
    </row>
    <row r="20957" spans="5:8" x14ac:dyDescent="0.2">
      <c r="E20957" s="95"/>
      <c r="F20957" s="95"/>
      <c r="G20957" s="95"/>
      <c r="H20957" s="95"/>
    </row>
    <row r="20958" spans="5:8" x14ac:dyDescent="0.2">
      <c r="E20958" s="95"/>
      <c r="F20958" s="95"/>
      <c r="G20958" s="95"/>
      <c r="H20958" s="95"/>
    </row>
    <row r="20959" spans="5:8" x14ac:dyDescent="0.2">
      <c r="E20959" s="95"/>
      <c r="F20959" s="95"/>
      <c r="G20959" s="95"/>
      <c r="H20959" s="95"/>
    </row>
    <row r="20960" spans="5:8" x14ac:dyDescent="0.2">
      <c r="E20960" s="95"/>
      <c r="F20960" s="95"/>
      <c r="G20960" s="95"/>
      <c r="H20960" s="95"/>
    </row>
    <row r="20961" spans="5:8" x14ac:dyDescent="0.2">
      <c r="E20961" s="95"/>
      <c r="F20961" s="95"/>
      <c r="G20961" s="95"/>
      <c r="H20961" s="95"/>
    </row>
    <row r="20962" spans="5:8" x14ac:dyDescent="0.2">
      <c r="E20962" s="95"/>
      <c r="F20962" s="95"/>
      <c r="G20962" s="95"/>
      <c r="H20962" s="95"/>
    </row>
    <row r="20963" spans="5:8" x14ac:dyDescent="0.2">
      <c r="E20963" s="95"/>
      <c r="F20963" s="95"/>
      <c r="G20963" s="95"/>
      <c r="H20963" s="95"/>
    </row>
    <row r="20964" spans="5:8" x14ac:dyDescent="0.2">
      <c r="E20964" s="95"/>
      <c r="F20964" s="95"/>
      <c r="G20964" s="95"/>
      <c r="H20964" s="95"/>
    </row>
    <row r="20965" spans="5:8" x14ac:dyDescent="0.2">
      <c r="E20965" s="95"/>
      <c r="F20965" s="95"/>
      <c r="G20965" s="95"/>
      <c r="H20965" s="95"/>
    </row>
    <row r="20966" spans="5:8" x14ac:dyDescent="0.2">
      <c r="E20966" s="95"/>
      <c r="F20966" s="95"/>
      <c r="G20966" s="95"/>
      <c r="H20966" s="95"/>
    </row>
    <row r="20967" spans="5:8" x14ac:dyDescent="0.2">
      <c r="E20967" s="95"/>
      <c r="F20967" s="95"/>
      <c r="G20967" s="95"/>
      <c r="H20967" s="95"/>
    </row>
    <row r="20968" spans="5:8" x14ac:dyDescent="0.2">
      <c r="E20968" s="95"/>
      <c r="F20968" s="95"/>
      <c r="G20968" s="95"/>
      <c r="H20968" s="95"/>
    </row>
    <row r="20969" spans="5:8" x14ac:dyDescent="0.2">
      <c r="E20969" s="95"/>
      <c r="F20969" s="95"/>
      <c r="G20969" s="95"/>
      <c r="H20969" s="95"/>
    </row>
    <row r="20970" spans="5:8" x14ac:dyDescent="0.2">
      <c r="E20970" s="95"/>
      <c r="F20970" s="95"/>
      <c r="G20970" s="95"/>
      <c r="H20970" s="95"/>
    </row>
    <row r="20971" spans="5:8" x14ac:dyDescent="0.2">
      <c r="E20971" s="95"/>
      <c r="F20971" s="95"/>
      <c r="G20971" s="95"/>
      <c r="H20971" s="95"/>
    </row>
    <row r="20972" spans="5:8" x14ac:dyDescent="0.2">
      <c r="E20972" s="95"/>
      <c r="F20972" s="95"/>
      <c r="G20972" s="95"/>
      <c r="H20972" s="95"/>
    </row>
    <row r="20973" spans="5:8" x14ac:dyDescent="0.2">
      <c r="E20973" s="95"/>
      <c r="F20973" s="95"/>
      <c r="G20973" s="95"/>
      <c r="H20973" s="95"/>
    </row>
    <row r="20974" spans="5:8" x14ac:dyDescent="0.2">
      <c r="E20974" s="95"/>
      <c r="F20974" s="95"/>
      <c r="G20974" s="95"/>
      <c r="H20974" s="95"/>
    </row>
    <row r="20975" spans="5:8" x14ac:dyDescent="0.2">
      <c r="E20975" s="95"/>
      <c r="F20975" s="95"/>
      <c r="G20975" s="95"/>
      <c r="H20975" s="95"/>
    </row>
    <row r="20976" spans="5:8" x14ac:dyDescent="0.2">
      <c r="E20976" s="95"/>
      <c r="F20976" s="95"/>
      <c r="G20976" s="95"/>
      <c r="H20976" s="95"/>
    </row>
    <row r="20977" spans="5:8" x14ac:dyDescent="0.2">
      <c r="E20977" s="95"/>
      <c r="F20977" s="95"/>
      <c r="G20977" s="95"/>
      <c r="H20977" s="95"/>
    </row>
    <row r="20978" spans="5:8" x14ac:dyDescent="0.2">
      <c r="E20978" s="95"/>
      <c r="F20978" s="95"/>
      <c r="G20978" s="95"/>
      <c r="H20978" s="95"/>
    </row>
    <row r="20979" spans="5:8" x14ac:dyDescent="0.2">
      <c r="E20979" s="95"/>
      <c r="F20979" s="95"/>
      <c r="G20979" s="95"/>
      <c r="H20979" s="95"/>
    </row>
    <row r="20980" spans="5:8" x14ac:dyDescent="0.2">
      <c r="E20980" s="95"/>
      <c r="F20980" s="95"/>
      <c r="G20980" s="95"/>
      <c r="H20980" s="95"/>
    </row>
    <row r="20981" spans="5:8" x14ac:dyDescent="0.2">
      <c r="E20981" s="95"/>
      <c r="F20981" s="95"/>
      <c r="G20981" s="95"/>
      <c r="H20981" s="95"/>
    </row>
    <row r="20982" spans="5:8" x14ac:dyDescent="0.2">
      <c r="E20982" s="95"/>
      <c r="F20982" s="95"/>
      <c r="G20982" s="95"/>
      <c r="H20982" s="95"/>
    </row>
    <row r="20983" spans="5:8" x14ac:dyDescent="0.2">
      <c r="E20983" s="95"/>
      <c r="F20983" s="95"/>
      <c r="G20983" s="95"/>
      <c r="H20983" s="95"/>
    </row>
    <row r="20984" spans="5:8" x14ac:dyDescent="0.2">
      <c r="E20984" s="95"/>
      <c r="F20984" s="95"/>
      <c r="G20984" s="95"/>
      <c r="H20984" s="95"/>
    </row>
    <row r="20985" spans="5:8" x14ac:dyDescent="0.2">
      <c r="E20985" s="95"/>
      <c r="F20985" s="95"/>
      <c r="G20985" s="95"/>
      <c r="H20985" s="95"/>
    </row>
    <row r="20986" spans="5:8" x14ac:dyDescent="0.2">
      <c r="E20986" s="95"/>
      <c r="F20986" s="95"/>
      <c r="G20986" s="95"/>
      <c r="H20986" s="95"/>
    </row>
    <row r="20987" spans="5:8" x14ac:dyDescent="0.2">
      <c r="E20987" s="95"/>
      <c r="F20987" s="95"/>
      <c r="G20987" s="95"/>
      <c r="H20987" s="95"/>
    </row>
    <row r="20988" spans="5:8" x14ac:dyDescent="0.2">
      <c r="E20988" s="95"/>
      <c r="F20988" s="95"/>
      <c r="G20988" s="95"/>
      <c r="H20988" s="95"/>
    </row>
    <row r="20989" spans="5:8" x14ac:dyDescent="0.2">
      <c r="E20989" s="95"/>
      <c r="F20989" s="95"/>
      <c r="G20989" s="95"/>
      <c r="H20989" s="95"/>
    </row>
    <row r="20990" spans="5:8" x14ac:dyDescent="0.2">
      <c r="E20990" s="95"/>
      <c r="F20990" s="95"/>
      <c r="G20990" s="95"/>
      <c r="H20990" s="95"/>
    </row>
    <row r="20991" spans="5:8" x14ac:dyDescent="0.2">
      <c r="E20991" s="95"/>
      <c r="F20991" s="95"/>
      <c r="G20991" s="95"/>
      <c r="H20991" s="95"/>
    </row>
    <row r="20992" spans="5:8" x14ac:dyDescent="0.2">
      <c r="E20992" s="95"/>
      <c r="F20992" s="95"/>
      <c r="G20992" s="95"/>
      <c r="H20992" s="95"/>
    </row>
    <row r="20993" spans="5:8" x14ac:dyDescent="0.2">
      <c r="E20993" s="95"/>
      <c r="F20993" s="95"/>
      <c r="G20993" s="95"/>
      <c r="H20993" s="95"/>
    </row>
    <row r="20994" spans="5:8" x14ac:dyDescent="0.2">
      <c r="E20994" s="95"/>
      <c r="F20994" s="95"/>
      <c r="G20994" s="95"/>
      <c r="H20994" s="95"/>
    </row>
    <row r="20995" spans="5:8" x14ac:dyDescent="0.2">
      <c r="E20995" s="95"/>
      <c r="F20995" s="95"/>
      <c r="G20995" s="95"/>
      <c r="H20995" s="95"/>
    </row>
    <row r="20996" spans="5:8" x14ac:dyDescent="0.2">
      <c r="E20996" s="95"/>
      <c r="F20996" s="95"/>
      <c r="G20996" s="95"/>
      <c r="H20996" s="95"/>
    </row>
    <row r="20997" spans="5:8" x14ac:dyDescent="0.2">
      <c r="E20997" s="95"/>
      <c r="F20997" s="95"/>
      <c r="G20997" s="95"/>
      <c r="H20997" s="95"/>
    </row>
    <row r="20998" spans="5:8" x14ac:dyDescent="0.2">
      <c r="E20998" s="95"/>
      <c r="F20998" s="95"/>
      <c r="G20998" s="95"/>
      <c r="H20998" s="95"/>
    </row>
    <row r="20999" spans="5:8" x14ac:dyDescent="0.2">
      <c r="E20999" s="95"/>
      <c r="F20999" s="95"/>
      <c r="G20999" s="95"/>
      <c r="H20999" s="95"/>
    </row>
    <row r="21000" spans="5:8" x14ac:dyDescent="0.2">
      <c r="E21000" s="95"/>
      <c r="F21000" s="95"/>
      <c r="G21000" s="95"/>
      <c r="H21000" s="95"/>
    </row>
    <row r="21001" spans="5:8" x14ac:dyDescent="0.2">
      <c r="E21001" s="95"/>
      <c r="F21001" s="95"/>
      <c r="G21001" s="95"/>
      <c r="H21001" s="95"/>
    </row>
    <row r="21002" spans="5:8" x14ac:dyDescent="0.2">
      <c r="E21002" s="95"/>
      <c r="F21002" s="95"/>
      <c r="G21002" s="95"/>
      <c r="H21002" s="95"/>
    </row>
    <row r="21003" spans="5:8" x14ac:dyDescent="0.2">
      <c r="E21003" s="95"/>
      <c r="F21003" s="95"/>
      <c r="G21003" s="95"/>
      <c r="H21003" s="95"/>
    </row>
    <row r="21004" spans="5:8" x14ac:dyDescent="0.2">
      <c r="E21004" s="95"/>
      <c r="F21004" s="95"/>
      <c r="G21004" s="95"/>
      <c r="H21004" s="95"/>
    </row>
    <row r="21005" spans="5:8" x14ac:dyDescent="0.2">
      <c r="E21005" s="95"/>
      <c r="F21005" s="95"/>
      <c r="G21005" s="95"/>
      <c r="H21005" s="95"/>
    </row>
    <row r="21006" spans="5:8" x14ac:dyDescent="0.2">
      <c r="E21006" s="95"/>
      <c r="F21006" s="95"/>
      <c r="G21006" s="95"/>
      <c r="H21006" s="95"/>
    </row>
    <row r="21007" spans="5:8" x14ac:dyDescent="0.2">
      <c r="E21007" s="95"/>
      <c r="F21007" s="95"/>
      <c r="G21007" s="95"/>
      <c r="H21007" s="95"/>
    </row>
    <row r="21008" spans="5:8" x14ac:dyDescent="0.2">
      <c r="E21008" s="95"/>
      <c r="F21008" s="95"/>
      <c r="G21008" s="95"/>
      <c r="H21008" s="95"/>
    </row>
    <row r="21009" spans="5:8" x14ac:dyDescent="0.2">
      <c r="E21009" s="95"/>
      <c r="F21009" s="95"/>
      <c r="G21009" s="95"/>
      <c r="H21009" s="95"/>
    </row>
    <row r="21010" spans="5:8" x14ac:dyDescent="0.2">
      <c r="E21010" s="95"/>
      <c r="F21010" s="95"/>
      <c r="G21010" s="95"/>
      <c r="H21010" s="95"/>
    </row>
    <row r="21011" spans="5:8" x14ac:dyDescent="0.2">
      <c r="E21011" s="95"/>
      <c r="F21011" s="95"/>
      <c r="G21011" s="95"/>
      <c r="H21011" s="95"/>
    </row>
    <row r="21012" spans="5:8" x14ac:dyDescent="0.2">
      <c r="E21012" s="95"/>
      <c r="F21012" s="95"/>
      <c r="G21012" s="95"/>
      <c r="H21012" s="95"/>
    </row>
    <row r="21013" spans="5:8" x14ac:dyDescent="0.2">
      <c r="E21013" s="95"/>
      <c r="F21013" s="95"/>
      <c r="G21013" s="95"/>
      <c r="H21013" s="95"/>
    </row>
    <row r="21014" spans="5:8" x14ac:dyDescent="0.2">
      <c r="E21014" s="95"/>
      <c r="F21014" s="95"/>
      <c r="G21014" s="95"/>
      <c r="H21014" s="95"/>
    </row>
    <row r="21015" spans="5:8" x14ac:dyDescent="0.2">
      <c r="E21015" s="95"/>
      <c r="F21015" s="95"/>
      <c r="G21015" s="95"/>
      <c r="H21015" s="95"/>
    </row>
    <row r="21016" spans="5:8" x14ac:dyDescent="0.2">
      <c r="E21016" s="95"/>
      <c r="F21016" s="95"/>
      <c r="G21016" s="95"/>
      <c r="H21016" s="95"/>
    </row>
    <row r="21017" spans="5:8" x14ac:dyDescent="0.2">
      <c r="E21017" s="95"/>
      <c r="F21017" s="95"/>
      <c r="G21017" s="95"/>
      <c r="H21017" s="95"/>
    </row>
    <row r="21018" spans="5:8" x14ac:dyDescent="0.2">
      <c r="E21018" s="95"/>
      <c r="F21018" s="95"/>
      <c r="G21018" s="95"/>
      <c r="H21018" s="95"/>
    </row>
    <row r="21019" spans="5:8" x14ac:dyDescent="0.2">
      <c r="E21019" s="95"/>
      <c r="F21019" s="95"/>
      <c r="G21019" s="95"/>
      <c r="H21019" s="95"/>
    </row>
    <row r="21020" spans="5:8" x14ac:dyDescent="0.2">
      <c r="E21020" s="95"/>
      <c r="F21020" s="95"/>
      <c r="G21020" s="95"/>
      <c r="H21020" s="95"/>
    </row>
    <row r="21021" spans="5:8" x14ac:dyDescent="0.2">
      <c r="E21021" s="95"/>
      <c r="F21021" s="95"/>
      <c r="G21021" s="95"/>
      <c r="H21021" s="95"/>
    </row>
    <row r="21022" spans="5:8" x14ac:dyDescent="0.2">
      <c r="E21022" s="95"/>
      <c r="F21022" s="95"/>
      <c r="G21022" s="95"/>
      <c r="H21022" s="95"/>
    </row>
    <row r="21023" spans="5:8" x14ac:dyDescent="0.2">
      <c r="E21023" s="95"/>
      <c r="F21023" s="95"/>
      <c r="G21023" s="95"/>
      <c r="H21023" s="95"/>
    </row>
    <row r="21024" spans="5:8" x14ac:dyDescent="0.2">
      <c r="E21024" s="95"/>
      <c r="F21024" s="95"/>
      <c r="G21024" s="95"/>
      <c r="H21024" s="95"/>
    </row>
    <row r="21025" spans="5:8" x14ac:dyDescent="0.2">
      <c r="E21025" s="95"/>
      <c r="F21025" s="95"/>
      <c r="G21025" s="95"/>
      <c r="H21025" s="95"/>
    </row>
    <row r="21026" spans="5:8" x14ac:dyDescent="0.2">
      <c r="E21026" s="95"/>
      <c r="F21026" s="95"/>
      <c r="G21026" s="95"/>
      <c r="H21026" s="95"/>
    </row>
    <row r="21027" spans="5:8" x14ac:dyDescent="0.2">
      <c r="E21027" s="95"/>
      <c r="F21027" s="95"/>
      <c r="G21027" s="95"/>
      <c r="H21027" s="95"/>
    </row>
    <row r="21028" spans="5:8" x14ac:dyDescent="0.2">
      <c r="E21028" s="95"/>
      <c r="F21028" s="95"/>
      <c r="G21028" s="95"/>
      <c r="H21028" s="95"/>
    </row>
    <row r="21029" spans="5:8" x14ac:dyDescent="0.2">
      <c r="E21029" s="95"/>
      <c r="F21029" s="95"/>
      <c r="G21029" s="95"/>
      <c r="H21029" s="95"/>
    </row>
    <row r="21030" spans="5:8" x14ac:dyDescent="0.2">
      <c r="E21030" s="95"/>
      <c r="F21030" s="95"/>
      <c r="G21030" s="95"/>
      <c r="H21030" s="95"/>
    </row>
    <row r="21031" spans="5:8" x14ac:dyDescent="0.2">
      <c r="E21031" s="95"/>
      <c r="F21031" s="95"/>
      <c r="G21031" s="95"/>
      <c r="H21031" s="95"/>
    </row>
    <row r="21032" spans="5:8" x14ac:dyDescent="0.2">
      <c r="E21032" s="95"/>
      <c r="F21032" s="95"/>
      <c r="G21032" s="95"/>
      <c r="H21032" s="95"/>
    </row>
    <row r="21033" spans="5:8" x14ac:dyDescent="0.2">
      <c r="E21033" s="95"/>
      <c r="F21033" s="95"/>
      <c r="G21033" s="95"/>
      <c r="H21033" s="95"/>
    </row>
    <row r="21034" spans="5:8" x14ac:dyDescent="0.2">
      <c r="E21034" s="95"/>
      <c r="F21034" s="95"/>
      <c r="G21034" s="95"/>
      <c r="H21034" s="95"/>
    </row>
    <row r="21035" spans="5:8" x14ac:dyDescent="0.2">
      <c r="E21035" s="95"/>
      <c r="F21035" s="95"/>
      <c r="G21035" s="95"/>
      <c r="H21035" s="95"/>
    </row>
    <row r="21036" spans="5:8" x14ac:dyDescent="0.2">
      <c r="E21036" s="95"/>
      <c r="F21036" s="95"/>
      <c r="G21036" s="95"/>
      <c r="H21036" s="95"/>
    </row>
    <row r="21037" spans="5:8" x14ac:dyDescent="0.2">
      <c r="E21037" s="95"/>
      <c r="F21037" s="95"/>
      <c r="G21037" s="95"/>
      <c r="H21037" s="95"/>
    </row>
    <row r="21038" spans="5:8" x14ac:dyDescent="0.2">
      <c r="E21038" s="95"/>
      <c r="F21038" s="95"/>
      <c r="G21038" s="95"/>
      <c r="H21038" s="95"/>
    </row>
    <row r="21039" spans="5:8" x14ac:dyDescent="0.2">
      <c r="E21039" s="95"/>
      <c r="F21039" s="95"/>
      <c r="G21039" s="95"/>
      <c r="H21039" s="95"/>
    </row>
    <row r="21040" spans="5:8" x14ac:dyDescent="0.2">
      <c r="E21040" s="95"/>
      <c r="F21040" s="95"/>
      <c r="G21040" s="95"/>
      <c r="H21040" s="95"/>
    </row>
    <row r="21041" spans="5:8" x14ac:dyDescent="0.2">
      <c r="E21041" s="95"/>
      <c r="F21041" s="95"/>
      <c r="G21041" s="95"/>
      <c r="H21041" s="95"/>
    </row>
    <row r="21042" spans="5:8" x14ac:dyDescent="0.2">
      <c r="E21042" s="95"/>
      <c r="F21042" s="95"/>
      <c r="G21042" s="95"/>
      <c r="H21042" s="95"/>
    </row>
    <row r="21043" spans="5:8" x14ac:dyDescent="0.2">
      <c r="E21043" s="95"/>
      <c r="F21043" s="95"/>
      <c r="G21043" s="95"/>
      <c r="H21043" s="95"/>
    </row>
    <row r="21044" spans="5:8" x14ac:dyDescent="0.2">
      <c r="E21044" s="95"/>
      <c r="F21044" s="95"/>
      <c r="G21044" s="95"/>
      <c r="H21044" s="95"/>
    </row>
    <row r="21045" spans="5:8" x14ac:dyDescent="0.2">
      <c r="E21045" s="95"/>
      <c r="F21045" s="95"/>
      <c r="G21045" s="95"/>
      <c r="H21045" s="95"/>
    </row>
    <row r="21046" spans="5:8" x14ac:dyDescent="0.2">
      <c r="E21046" s="95"/>
      <c r="F21046" s="95"/>
      <c r="G21046" s="95"/>
      <c r="H21046" s="95"/>
    </row>
    <row r="21047" spans="5:8" x14ac:dyDescent="0.2">
      <c r="E21047" s="95"/>
      <c r="F21047" s="95"/>
      <c r="G21047" s="95"/>
      <c r="H21047" s="95"/>
    </row>
    <row r="21048" spans="5:8" x14ac:dyDescent="0.2">
      <c r="E21048" s="95"/>
      <c r="F21048" s="95"/>
      <c r="G21048" s="95"/>
      <c r="H21048" s="95"/>
    </row>
    <row r="21049" spans="5:8" x14ac:dyDescent="0.2">
      <c r="E21049" s="95"/>
      <c r="F21049" s="95"/>
      <c r="G21049" s="95"/>
      <c r="H21049" s="95"/>
    </row>
    <row r="21050" spans="5:8" x14ac:dyDescent="0.2">
      <c r="E21050" s="95"/>
      <c r="F21050" s="95"/>
      <c r="G21050" s="95"/>
      <c r="H21050" s="95"/>
    </row>
    <row r="21051" spans="5:8" x14ac:dyDescent="0.2">
      <c r="E21051" s="95"/>
      <c r="F21051" s="95"/>
      <c r="G21051" s="95"/>
      <c r="H21051" s="95"/>
    </row>
    <row r="21052" spans="5:8" x14ac:dyDescent="0.2">
      <c r="E21052" s="95"/>
      <c r="F21052" s="95"/>
      <c r="G21052" s="95"/>
      <c r="H21052" s="95"/>
    </row>
    <row r="21053" spans="5:8" x14ac:dyDescent="0.2">
      <c r="E21053" s="95"/>
      <c r="F21053" s="95"/>
      <c r="G21053" s="95"/>
      <c r="H21053" s="95"/>
    </row>
    <row r="21054" spans="5:8" x14ac:dyDescent="0.2">
      <c r="E21054" s="95"/>
      <c r="F21054" s="95"/>
      <c r="G21054" s="95"/>
      <c r="H21054" s="95"/>
    </row>
    <row r="21055" spans="5:8" x14ac:dyDescent="0.2">
      <c r="E21055" s="95"/>
      <c r="F21055" s="95"/>
      <c r="G21055" s="95"/>
      <c r="H21055" s="95"/>
    </row>
    <row r="21056" spans="5:8" x14ac:dyDescent="0.2">
      <c r="E21056" s="95"/>
      <c r="F21056" s="95"/>
      <c r="G21056" s="95"/>
      <c r="H21056" s="95"/>
    </row>
    <row r="21057" spans="5:8" x14ac:dyDescent="0.2">
      <c r="E21057" s="95"/>
      <c r="F21057" s="95"/>
      <c r="G21057" s="95"/>
      <c r="H21057" s="95"/>
    </row>
    <row r="21058" spans="5:8" x14ac:dyDescent="0.2">
      <c r="E21058" s="95"/>
      <c r="F21058" s="95"/>
      <c r="G21058" s="95"/>
      <c r="H21058" s="95"/>
    </row>
    <row r="21059" spans="5:8" x14ac:dyDescent="0.2">
      <c r="E21059" s="95"/>
      <c r="F21059" s="95"/>
      <c r="G21059" s="95"/>
      <c r="H21059" s="95"/>
    </row>
    <row r="21060" spans="5:8" x14ac:dyDescent="0.2">
      <c r="E21060" s="95"/>
      <c r="F21060" s="95"/>
      <c r="G21060" s="95"/>
      <c r="H21060" s="95"/>
    </row>
    <row r="21061" spans="5:8" x14ac:dyDescent="0.2">
      <c r="E21061" s="95"/>
      <c r="F21061" s="95"/>
      <c r="G21061" s="95"/>
      <c r="H21061" s="95"/>
    </row>
    <row r="21062" spans="5:8" x14ac:dyDescent="0.2">
      <c r="E21062" s="95"/>
      <c r="F21062" s="95"/>
      <c r="G21062" s="95"/>
      <c r="H21062" s="95"/>
    </row>
    <row r="21063" spans="5:8" x14ac:dyDescent="0.2">
      <c r="E21063" s="95"/>
      <c r="F21063" s="95"/>
      <c r="G21063" s="95"/>
      <c r="H21063" s="95"/>
    </row>
    <row r="21064" spans="5:8" x14ac:dyDescent="0.2">
      <c r="E21064" s="95"/>
      <c r="F21064" s="95"/>
      <c r="G21064" s="95"/>
      <c r="H21064" s="95"/>
    </row>
    <row r="21065" spans="5:8" x14ac:dyDescent="0.2">
      <c r="E21065" s="95"/>
      <c r="F21065" s="95"/>
      <c r="G21065" s="95"/>
      <c r="H21065" s="95"/>
    </row>
    <row r="21066" spans="5:8" x14ac:dyDescent="0.2">
      <c r="E21066" s="95"/>
      <c r="F21066" s="95"/>
      <c r="G21066" s="95"/>
      <c r="H21066" s="95"/>
    </row>
    <row r="21067" spans="5:8" x14ac:dyDescent="0.2">
      <c r="E21067" s="95"/>
      <c r="F21067" s="95"/>
      <c r="G21067" s="95"/>
      <c r="H21067" s="95"/>
    </row>
    <row r="21068" spans="5:8" x14ac:dyDescent="0.2">
      <c r="E21068" s="95"/>
      <c r="F21068" s="95"/>
      <c r="G21068" s="95"/>
      <c r="H21068" s="95"/>
    </row>
    <row r="21069" spans="5:8" x14ac:dyDescent="0.2">
      <c r="E21069" s="95"/>
      <c r="F21069" s="95"/>
      <c r="G21069" s="95"/>
      <c r="H21069" s="95"/>
    </row>
    <row r="21070" spans="5:8" x14ac:dyDescent="0.2">
      <c r="E21070" s="95"/>
      <c r="F21070" s="95"/>
      <c r="G21070" s="95"/>
      <c r="H21070" s="95"/>
    </row>
    <row r="21071" spans="5:8" x14ac:dyDescent="0.2">
      <c r="E21071" s="95"/>
      <c r="F21071" s="95"/>
      <c r="G21071" s="95"/>
      <c r="H21071" s="95"/>
    </row>
    <row r="21072" spans="5:8" x14ac:dyDescent="0.2">
      <c r="E21072" s="95"/>
      <c r="F21072" s="95"/>
      <c r="G21072" s="95"/>
      <c r="H21072" s="95"/>
    </row>
    <row r="21073" spans="5:8" x14ac:dyDescent="0.2">
      <c r="E21073" s="95"/>
      <c r="F21073" s="95"/>
      <c r="G21073" s="95"/>
      <c r="H21073" s="95"/>
    </row>
    <row r="21074" spans="5:8" x14ac:dyDescent="0.2">
      <c r="E21074" s="95"/>
      <c r="F21074" s="95"/>
      <c r="G21074" s="95"/>
      <c r="H21074" s="95"/>
    </row>
    <row r="21075" spans="5:8" x14ac:dyDescent="0.2">
      <c r="E21075" s="95"/>
      <c r="F21075" s="95"/>
      <c r="G21075" s="95"/>
      <c r="H21075" s="95"/>
    </row>
    <row r="21076" spans="5:8" x14ac:dyDescent="0.2">
      <c r="E21076" s="95"/>
      <c r="F21076" s="95"/>
      <c r="G21076" s="95"/>
      <c r="H21076" s="95"/>
    </row>
    <row r="21077" spans="5:8" x14ac:dyDescent="0.2">
      <c r="E21077" s="95"/>
      <c r="F21077" s="95"/>
      <c r="G21077" s="95"/>
      <c r="H21077" s="95"/>
    </row>
    <row r="21078" spans="5:8" x14ac:dyDescent="0.2">
      <c r="E21078" s="95"/>
      <c r="F21078" s="95"/>
      <c r="G21078" s="95"/>
      <c r="H21078" s="95"/>
    </row>
    <row r="21079" spans="5:8" x14ac:dyDescent="0.2">
      <c r="E21079" s="95"/>
      <c r="F21079" s="95"/>
      <c r="G21079" s="95"/>
      <c r="H21079" s="95"/>
    </row>
    <row r="21080" spans="5:8" x14ac:dyDescent="0.2">
      <c r="E21080" s="95"/>
      <c r="F21080" s="95"/>
      <c r="G21080" s="95"/>
      <c r="H21080" s="95"/>
    </row>
    <row r="21081" spans="5:8" x14ac:dyDescent="0.2">
      <c r="E21081" s="95"/>
      <c r="F21081" s="95"/>
      <c r="G21081" s="95"/>
      <c r="H21081" s="95"/>
    </row>
    <row r="21082" spans="5:8" x14ac:dyDescent="0.2">
      <c r="E21082" s="95"/>
      <c r="F21082" s="95"/>
      <c r="G21082" s="95"/>
      <c r="H21082" s="95"/>
    </row>
    <row r="21083" spans="5:8" x14ac:dyDescent="0.2">
      <c r="E21083" s="95"/>
      <c r="F21083" s="95"/>
      <c r="G21083" s="95"/>
      <c r="H21083" s="95"/>
    </row>
    <row r="21084" spans="5:8" x14ac:dyDescent="0.2">
      <c r="E21084" s="95"/>
      <c r="F21084" s="95"/>
      <c r="G21084" s="95"/>
      <c r="H21084" s="95"/>
    </row>
    <row r="21085" spans="5:8" x14ac:dyDescent="0.2">
      <c r="E21085" s="95"/>
      <c r="F21085" s="95"/>
      <c r="G21085" s="95"/>
      <c r="H21085" s="95"/>
    </row>
    <row r="21086" spans="5:8" x14ac:dyDescent="0.2">
      <c r="E21086" s="95"/>
      <c r="F21086" s="95"/>
      <c r="G21086" s="95"/>
      <c r="H21086" s="95"/>
    </row>
    <row r="21087" spans="5:8" x14ac:dyDescent="0.2">
      <c r="E21087" s="95"/>
      <c r="F21087" s="95"/>
      <c r="G21087" s="95"/>
      <c r="H21087" s="95"/>
    </row>
    <row r="21088" spans="5:8" x14ac:dyDescent="0.2">
      <c r="E21088" s="95"/>
      <c r="F21088" s="95"/>
      <c r="G21088" s="95"/>
      <c r="H21088" s="95"/>
    </row>
    <row r="21089" spans="5:8" x14ac:dyDescent="0.2">
      <c r="E21089" s="95"/>
      <c r="F21089" s="95"/>
      <c r="G21089" s="95"/>
      <c r="H21089" s="95"/>
    </row>
    <row r="21090" spans="5:8" x14ac:dyDescent="0.2">
      <c r="E21090" s="95"/>
      <c r="F21090" s="95"/>
      <c r="G21090" s="95"/>
      <c r="H21090" s="95"/>
    </row>
    <row r="21091" spans="5:8" x14ac:dyDescent="0.2">
      <c r="E21091" s="95"/>
      <c r="F21091" s="95"/>
      <c r="G21091" s="95"/>
      <c r="H21091" s="95"/>
    </row>
    <row r="21092" spans="5:8" x14ac:dyDescent="0.2">
      <c r="E21092" s="95"/>
      <c r="F21092" s="95"/>
      <c r="G21092" s="95"/>
      <c r="H21092" s="95"/>
    </row>
    <row r="21093" spans="5:8" x14ac:dyDescent="0.2">
      <c r="E21093" s="95"/>
      <c r="F21093" s="95"/>
      <c r="G21093" s="95"/>
      <c r="H21093" s="95"/>
    </row>
    <row r="21094" spans="5:8" x14ac:dyDescent="0.2">
      <c r="E21094" s="95"/>
      <c r="F21094" s="95"/>
      <c r="G21094" s="95"/>
      <c r="H21094" s="95"/>
    </row>
    <row r="21095" spans="5:8" x14ac:dyDescent="0.2">
      <c r="E21095" s="95"/>
      <c r="F21095" s="95"/>
      <c r="G21095" s="95"/>
      <c r="H21095" s="95"/>
    </row>
    <row r="21096" spans="5:8" x14ac:dyDescent="0.2">
      <c r="E21096" s="95"/>
      <c r="F21096" s="95"/>
      <c r="G21096" s="95"/>
      <c r="H21096" s="95"/>
    </row>
    <row r="21097" spans="5:8" x14ac:dyDescent="0.2">
      <c r="E21097" s="95"/>
      <c r="F21097" s="95"/>
      <c r="G21097" s="95"/>
      <c r="H21097" s="95"/>
    </row>
    <row r="21098" spans="5:8" x14ac:dyDescent="0.2">
      <c r="E21098" s="95"/>
      <c r="F21098" s="95"/>
      <c r="G21098" s="95"/>
      <c r="H21098" s="95"/>
    </row>
    <row r="21099" spans="5:8" x14ac:dyDescent="0.2">
      <c r="E21099" s="95"/>
      <c r="F21099" s="95"/>
      <c r="G21099" s="95"/>
      <c r="H21099" s="95"/>
    </row>
    <row r="21100" spans="5:8" x14ac:dyDescent="0.2">
      <c r="E21100" s="95"/>
      <c r="F21100" s="95"/>
      <c r="G21100" s="95"/>
      <c r="H21100" s="95"/>
    </row>
    <row r="21101" spans="5:8" x14ac:dyDescent="0.2">
      <c r="E21101" s="95"/>
      <c r="F21101" s="95"/>
      <c r="G21101" s="95"/>
      <c r="H21101" s="95"/>
    </row>
    <row r="21102" spans="5:8" x14ac:dyDescent="0.2">
      <c r="E21102" s="95"/>
      <c r="F21102" s="95"/>
      <c r="G21102" s="95"/>
      <c r="H21102" s="95"/>
    </row>
    <row r="21103" spans="5:8" x14ac:dyDescent="0.2">
      <c r="E21103" s="95"/>
      <c r="F21103" s="95"/>
      <c r="G21103" s="95"/>
      <c r="H21103" s="95"/>
    </row>
    <row r="21104" spans="5:8" x14ac:dyDescent="0.2">
      <c r="E21104" s="95"/>
      <c r="F21104" s="95"/>
      <c r="G21104" s="95"/>
      <c r="H21104" s="95"/>
    </row>
    <row r="21105" spans="5:8" x14ac:dyDescent="0.2">
      <c r="E21105" s="95"/>
      <c r="F21105" s="95"/>
      <c r="G21105" s="95"/>
      <c r="H21105" s="95"/>
    </row>
    <row r="21106" spans="5:8" x14ac:dyDescent="0.2">
      <c r="E21106" s="95"/>
      <c r="F21106" s="95"/>
      <c r="G21106" s="95"/>
      <c r="H21106" s="95"/>
    </row>
    <row r="21107" spans="5:8" x14ac:dyDescent="0.2">
      <c r="E21107" s="95"/>
      <c r="F21107" s="95"/>
      <c r="G21107" s="95"/>
      <c r="H21107" s="95"/>
    </row>
    <row r="21108" spans="5:8" x14ac:dyDescent="0.2">
      <c r="E21108" s="95"/>
      <c r="F21108" s="95"/>
      <c r="G21108" s="95"/>
      <c r="H21108" s="95"/>
    </row>
    <row r="21109" spans="5:8" x14ac:dyDescent="0.2">
      <c r="E21109" s="95"/>
      <c r="F21109" s="95"/>
      <c r="G21109" s="95"/>
      <c r="H21109" s="95"/>
    </row>
    <row r="21110" spans="5:8" x14ac:dyDescent="0.2">
      <c r="E21110" s="95"/>
      <c r="F21110" s="95"/>
      <c r="G21110" s="95"/>
      <c r="H21110" s="95"/>
    </row>
    <row r="21111" spans="5:8" x14ac:dyDescent="0.2">
      <c r="E21111" s="95"/>
      <c r="F21111" s="95"/>
      <c r="G21111" s="95"/>
      <c r="H21111" s="95"/>
    </row>
    <row r="21112" spans="5:8" x14ac:dyDescent="0.2">
      <c r="E21112" s="95"/>
      <c r="F21112" s="95"/>
      <c r="G21112" s="95"/>
      <c r="H21112" s="95"/>
    </row>
    <row r="21113" spans="5:8" x14ac:dyDescent="0.2">
      <c r="E21113" s="95"/>
      <c r="F21113" s="95"/>
      <c r="G21113" s="95"/>
      <c r="H21113" s="95"/>
    </row>
    <row r="21114" spans="5:8" x14ac:dyDescent="0.2">
      <c r="E21114" s="95"/>
      <c r="F21114" s="95"/>
      <c r="G21114" s="95"/>
      <c r="H21114" s="95"/>
    </row>
    <row r="21115" spans="5:8" x14ac:dyDescent="0.2">
      <c r="E21115" s="95"/>
      <c r="F21115" s="95"/>
      <c r="G21115" s="95"/>
      <c r="H21115" s="95"/>
    </row>
    <row r="21116" spans="5:8" x14ac:dyDescent="0.2">
      <c r="E21116" s="95"/>
      <c r="F21116" s="95"/>
      <c r="G21116" s="95"/>
      <c r="H21116" s="95"/>
    </row>
    <row r="21117" spans="5:8" x14ac:dyDescent="0.2">
      <c r="E21117" s="95"/>
      <c r="F21117" s="95"/>
      <c r="G21117" s="95"/>
      <c r="H21117" s="95"/>
    </row>
    <row r="21118" spans="5:8" x14ac:dyDescent="0.2">
      <c r="E21118" s="95"/>
      <c r="F21118" s="95"/>
      <c r="G21118" s="95"/>
      <c r="H21118" s="95"/>
    </row>
    <row r="21119" spans="5:8" x14ac:dyDescent="0.2">
      <c r="E21119" s="95"/>
      <c r="F21119" s="95"/>
      <c r="G21119" s="95"/>
      <c r="H21119" s="95"/>
    </row>
    <row r="21120" spans="5:8" x14ac:dyDescent="0.2">
      <c r="E21120" s="95"/>
      <c r="F21120" s="95"/>
      <c r="G21120" s="95"/>
      <c r="H21120" s="95"/>
    </row>
    <row r="21121" spans="5:8" x14ac:dyDescent="0.2">
      <c r="E21121" s="95"/>
      <c r="F21121" s="95"/>
      <c r="G21121" s="95"/>
      <c r="H21121" s="95"/>
    </row>
    <row r="21122" spans="5:8" x14ac:dyDescent="0.2">
      <c r="E21122" s="95"/>
      <c r="F21122" s="95"/>
      <c r="G21122" s="95"/>
      <c r="H21122" s="95"/>
    </row>
    <row r="21123" spans="5:8" x14ac:dyDescent="0.2">
      <c r="E21123" s="95"/>
      <c r="F21123" s="95"/>
      <c r="G21123" s="95"/>
      <c r="H21123" s="95"/>
    </row>
    <row r="21124" spans="5:8" x14ac:dyDescent="0.2">
      <c r="E21124" s="95"/>
      <c r="F21124" s="95"/>
      <c r="G21124" s="95"/>
      <c r="H21124" s="95"/>
    </row>
    <row r="21125" spans="5:8" x14ac:dyDescent="0.2">
      <c r="E21125" s="95"/>
      <c r="F21125" s="95"/>
      <c r="G21125" s="95"/>
      <c r="H21125" s="95"/>
    </row>
    <row r="21126" spans="5:8" x14ac:dyDescent="0.2">
      <c r="E21126" s="95"/>
      <c r="F21126" s="95"/>
      <c r="G21126" s="95"/>
      <c r="H21126" s="95"/>
    </row>
    <row r="21127" spans="5:8" x14ac:dyDescent="0.2">
      <c r="E21127" s="95"/>
      <c r="F21127" s="95"/>
      <c r="G21127" s="95"/>
      <c r="H21127" s="95"/>
    </row>
    <row r="21128" spans="5:8" x14ac:dyDescent="0.2">
      <c r="E21128" s="95"/>
      <c r="F21128" s="95"/>
      <c r="G21128" s="95"/>
      <c r="H21128" s="95"/>
    </row>
    <row r="21129" spans="5:8" x14ac:dyDescent="0.2">
      <c r="E21129" s="95"/>
      <c r="F21129" s="95"/>
      <c r="G21129" s="95"/>
      <c r="H21129" s="95"/>
    </row>
    <row r="21130" spans="5:8" x14ac:dyDescent="0.2">
      <c r="E21130" s="95"/>
      <c r="F21130" s="95"/>
      <c r="G21130" s="95"/>
      <c r="H21130" s="95"/>
    </row>
    <row r="21131" spans="5:8" x14ac:dyDescent="0.2">
      <c r="E21131" s="95"/>
      <c r="F21131" s="95"/>
      <c r="G21131" s="95"/>
      <c r="H21131" s="95"/>
    </row>
    <row r="21132" spans="5:8" x14ac:dyDescent="0.2">
      <c r="E21132" s="95"/>
      <c r="F21132" s="95"/>
      <c r="G21132" s="95"/>
      <c r="H21132" s="95"/>
    </row>
    <row r="21133" spans="5:8" x14ac:dyDescent="0.2">
      <c r="E21133" s="95"/>
      <c r="F21133" s="95"/>
      <c r="G21133" s="95"/>
      <c r="H21133" s="95"/>
    </row>
    <row r="21134" spans="5:8" x14ac:dyDescent="0.2">
      <c r="E21134" s="95"/>
      <c r="F21134" s="95"/>
      <c r="G21134" s="95"/>
      <c r="H21134" s="95"/>
    </row>
    <row r="21135" spans="5:8" x14ac:dyDescent="0.2">
      <c r="E21135" s="95"/>
      <c r="F21135" s="95"/>
      <c r="G21135" s="95"/>
      <c r="H21135" s="95"/>
    </row>
    <row r="21136" spans="5:8" x14ac:dyDescent="0.2">
      <c r="E21136" s="95"/>
      <c r="F21136" s="95"/>
      <c r="G21136" s="95"/>
      <c r="H21136" s="95"/>
    </row>
    <row r="21137" spans="5:8" x14ac:dyDescent="0.2">
      <c r="E21137" s="95"/>
      <c r="F21137" s="95"/>
      <c r="G21137" s="95"/>
      <c r="H21137" s="95"/>
    </row>
    <row r="21138" spans="5:8" x14ac:dyDescent="0.2">
      <c r="E21138" s="95"/>
      <c r="F21138" s="95"/>
      <c r="G21138" s="95"/>
      <c r="H21138" s="95"/>
    </row>
    <row r="21139" spans="5:8" x14ac:dyDescent="0.2">
      <c r="E21139" s="95"/>
      <c r="F21139" s="95"/>
      <c r="G21139" s="95"/>
      <c r="H21139" s="95"/>
    </row>
    <row r="21140" spans="5:8" x14ac:dyDescent="0.2">
      <c r="E21140" s="95"/>
      <c r="F21140" s="95"/>
      <c r="G21140" s="95"/>
      <c r="H21140" s="95"/>
    </row>
    <row r="21141" spans="5:8" x14ac:dyDescent="0.2">
      <c r="E21141" s="95"/>
      <c r="F21141" s="95"/>
      <c r="G21141" s="95"/>
      <c r="H21141" s="95"/>
    </row>
    <row r="21142" spans="5:8" x14ac:dyDescent="0.2">
      <c r="E21142" s="95"/>
      <c r="F21142" s="95"/>
      <c r="G21142" s="95"/>
      <c r="H21142" s="95"/>
    </row>
    <row r="21143" spans="5:8" x14ac:dyDescent="0.2">
      <c r="E21143" s="95"/>
      <c r="F21143" s="95"/>
      <c r="G21143" s="95"/>
      <c r="H21143" s="95"/>
    </row>
    <row r="21144" spans="5:8" x14ac:dyDescent="0.2">
      <c r="E21144" s="95"/>
      <c r="F21144" s="95"/>
      <c r="G21144" s="95"/>
      <c r="H21144" s="95"/>
    </row>
    <row r="21145" spans="5:8" x14ac:dyDescent="0.2">
      <c r="E21145" s="95"/>
      <c r="F21145" s="95"/>
      <c r="G21145" s="95"/>
      <c r="H21145" s="95"/>
    </row>
    <row r="21146" spans="5:8" x14ac:dyDescent="0.2">
      <c r="E21146" s="95"/>
      <c r="F21146" s="95"/>
      <c r="G21146" s="95"/>
      <c r="H21146" s="95"/>
    </row>
    <row r="21147" spans="5:8" x14ac:dyDescent="0.2">
      <c r="E21147" s="95"/>
      <c r="F21147" s="95"/>
      <c r="G21147" s="95"/>
      <c r="H21147" s="95"/>
    </row>
    <row r="21148" spans="5:8" x14ac:dyDescent="0.2">
      <c r="E21148" s="95"/>
      <c r="F21148" s="95"/>
      <c r="G21148" s="95"/>
      <c r="H21148" s="95"/>
    </row>
    <row r="21149" spans="5:8" x14ac:dyDescent="0.2">
      <c r="E21149" s="95"/>
      <c r="F21149" s="95"/>
      <c r="G21149" s="95"/>
      <c r="H21149" s="95"/>
    </row>
    <row r="21150" spans="5:8" x14ac:dyDescent="0.2">
      <c r="E21150" s="95"/>
      <c r="F21150" s="95"/>
      <c r="G21150" s="95"/>
      <c r="H21150" s="95"/>
    </row>
    <row r="21151" spans="5:8" x14ac:dyDescent="0.2">
      <c r="E21151" s="95"/>
      <c r="F21151" s="95"/>
      <c r="G21151" s="95"/>
      <c r="H21151" s="95"/>
    </row>
    <row r="21152" spans="5:8" x14ac:dyDescent="0.2">
      <c r="E21152" s="95"/>
      <c r="F21152" s="95"/>
      <c r="G21152" s="95"/>
      <c r="H21152" s="95"/>
    </row>
    <row r="21153" spans="5:8" x14ac:dyDescent="0.2">
      <c r="E21153" s="95"/>
      <c r="F21153" s="95"/>
      <c r="G21153" s="95"/>
      <c r="H21153" s="95"/>
    </row>
    <row r="21154" spans="5:8" x14ac:dyDescent="0.2">
      <c r="E21154" s="95"/>
      <c r="F21154" s="95"/>
      <c r="G21154" s="95"/>
      <c r="H21154" s="95"/>
    </row>
    <row r="21155" spans="5:8" x14ac:dyDescent="0.2">
      <c r="E21155" s="95"/>
      <c r="F21155" s="95"/>
      <c r="G21155" s="95"/>
      <c r="H21155" s="95"/>
    </row>
    <row r="21156" spans="5:8" x14ac:dyDescent="0.2">
      <c r="E21156" s="95"/>
      <c r="F21156" s="95"/>
      <c r="G21156" s="95"/>
      <c r="H21156" s="95"/>
    </row>
    <row r="21157" spans="5:8" x14ac:dyDescent="0.2">
      <c r="E21157" s="95"/>
      <c r="F21157" s="95"/>
      <c r="G21157" s="95"/>
      <c r="H21157" s="95"/>
    </row>
    <row r="21158" spans="5:8" x14ac:dyDescent="0.2">
      <c r="E21158" s="95"/>
      <c r="F21158" s="95"/>
      <c r="G21158" s="95"/>
      <c r="H21158" s="95"/>
    </row>
    <row r="21159" spans="5:8" x14ac:dyDescent="0.2">
      <c r="E21159" s="95"/>
      <c r="F21159" s="95"/>
      <c r="G21159" s="95"/>
      <c r="H21159" s="95"/>
    </row>
    <row r="21160" spans="5:8" x14ac:dyDescent="0.2">
      <c r="E21160" s="95"/>
      <c r="F21160" s="95"/>
      <c r="G21160" s="95"/>
      <c r="H21160" s="95"/>
    </row>
    <row r="21161" spans="5:8" x14ac:dyDescent="0.2">
      <c r="E21161" s="95"/>
      <c r="F21161" s="95"/>
      <c r="G21161" s="95"/>
      <c r="H21161" s="95"/>
    </row>
    <row r="21162" spans="5:8" x14ac:dyDescent="0.2">
      <c r="E21162" s="95"/>
      <c r="F21162" s="95"/>
      <c r="G21162" s="95"/>
      <c r="H21162" s="95"/>
    </row>
    <row r="21163" spans="5:8" x14ac:dyDescent="0.2">
      <c r="E21163" s="95"/>
      <c r="F21163" s="95"/>
      <c r="G21163" s="95"/>
      <c r="H21163" s="95"/>
    </row>
    <row r="21164" spans="5:8" x14ac:dyDescent="0.2">
      <c r="E21164" s="95"/>
      <c r="F21164" s="95"/>
      <c r="G21164" s="95"/>
      <c r="H21164" s="95"/>
    </row>
    <row r="21165" spans="5:8" x14ac:dyDescent="0.2">
      <c r="E21165" s="95"/>
      <c r="F21165" s="95"/>
      <c r="G21165" s="95"/>
      <c r="H21165" s="95"/>
    </row>
    <row r="21166" spans="5:8" x14ac:dyDescent="0.2">
      <c r="E21166" s="95"/>
      <c r="F21166" s="95"/>
      <c r="G21166" s="95"/>
      <c r="H21166" s="95"/>
    </row>
    <row r="21167" spans="5:8" x14ac:dyDescent="0.2">
      <c r="E21167" s="95"/>
      <c r="F21167" s="95"/>
      <c r="G21167" s="95"/>
      <c r="H21167" s="95"/>
    </row>
    <row r="21168" spans="5:8" x14ac:dyDescent="0.2">
      <c r="E21168" s="95"/>
      <c r="F21168" s="95"/>
      <c r="G21168" s="95"/>
      <c r="H21168" s="95"/>
    </row>
    <row r="21169" spans="5:8" x14ac:dyDescent="0.2">
      <c r="E21169" s="95"/>
      <c r="F21169" s="95"/>
      <c r="G21169" s="95"/>
      <c r="H21169" s="95"/>
    </row>
    <row r="21170" spans="5:8" x14ac:dyDescent="0.2">
      <c r="E21170" s="95"/>
      <c r="F21170" s="95"/>
      <c r="G21170" s="95"/>
      <c r="H21170" s="95"/>
    </row>
    <row r="21171" spans="5:8" x14ac:dyDescent="0.2">
      <c r="E21171" s="95"/>
      <c r="F21171" s="95"/>
      <c r="G21171" s="95"/>
      <c r="H21171" s="95"/>
    </row>
    <row r="21172" spans="5:8" x14ac:dyDescent="0.2">
      <c r="E21172" s="95"/>
      <c r="F21172" s="95"/>
      <c r="G21172" s="95"/>
      <c r="H21172" s="95"/>
    </row>
    <row r="21173" spans="5:8" x14ac:dyDescent="0.2">
      <c r="E21173" s="95"/>
      <c r="F21173" s="95"/>
      <c r="G21173" s="95"/>
      <c r="H21173" s="95"/>
    </row>
    <row r="21174" spans="5:8" x14ac:dyDescent="0.2">
      <c r="E21174" s="95"/>
      <c r="F21174" s="95"/>
      <c r="G21174" s="95"/>
      <c r="H21174" s="95"/>
    </row>
    <row r="21175" spans="5:8" x14ac:dyDescent="0.2">
      <c r="E21175" s="95"/>
      <c r="F21175" s="95"/>
      <c r="G21175" s="95"/>
      <c r="H21175" s="95"/>
    </row>
    <row r="21176" spans="5:8" x14ac:dyDescent="0.2">
      <c r="E21176" s="95"/>
      <c r="F21176" s="95"/>
      <c r="G21176" s="95"/>
      <c r="H21176" s="95"/>
    </row>
    <row r="21177" spans="5:8" x14ac:dyDescent="0.2">
      <c r="E21177" s="95"/>
      <c r="F21177" s="95"/>
      <c r="G21177" s="95"/>
      <c r="H21177" s="95"/>
    </row>
    <row r="21178" spans="5:8" x14ac:dyDescent="0.2">
      <c r="E21178" s="95"/>
      <c r="F21178" s="95"/>
      <c r="G21178" s="95"/>
      <c r="H21178" s="95"/>
    </row>
    <row r="21179" spans="5:8" x14ac:dyDescent="0.2">
      <c r="E21179" s="95"/>
      <c r="F21179" s="95"/>
      <c r="G21179" s="95"/>
      <c r="H21179" s="95"/>
    </row>
    <row r="21180" spans="5:8" x14ac:dyDescent="0.2">
      <c r="E21180" s="95"/>
      <c r="F21180" s="95"/>
      <c r="G21180" s="95"/>
      <c r="H21180" s="95"/>
    </row>
    <row r="21181" spans="5:8" x14ac:dyDescent="0.2">
      <c r="E21181" s="95"/>
      <c r="F21181" s="95"/>
      <c r="G21181" s="95"/>
      <c r="H21181" s="95"/>
    </row>
    <row r="21182" spans="5:8" x14ac:dyDescent="0.2">
      <c r="E21182" s="95"/>
      <c r="F21182" s="95"/>
      <c r="G21182" s="95"/>
      <c r="H21182" s="95"/>
    </row>
    <row r="21183" spans="5:8" x14ac:dyDescent="0.2">
      <c r="E21183" s="95"/>
      <c r="F21183" s="95"/>
      <c r="G21183" s="95"/>
      <c r="H21183" s="95"/>
    </row>
    <row r="21184" spans="5:8" x14ac:dyDescent="0.2">
      <c r="E21184" s="95"/>
      <c r="F21184" s="95"/>
      <c r="G21184" s="95"/>
      <c r="H21184" s="95"/>
    </row>
    <row r="21185" spans="5:8" x14ac:dyDescent="0.2">
      <c r="E21185" s="95"/>
      <c r="F21185" s="95"/>
      <c r="G21185" s="95"/>
      <c r="H21185" s="95"/>
    </row>
    <row r="21186" spans="5:8" x14ac:dyDescent="0.2">
      <c r="E21186" s="95"/>
      <c r="F21186" s="95"/>
      <c r="G21186" s="95"/>
      <c r="H21186" s="95"/>
    </row>
    <row r="21187" spans="5:8" x14ac:dyDescent="0.2">
      <c r="E21187" s="95"/>
      <c r="F21187" s="95"/>
      <c r="G21187" s="95"/>
      <c r="H21187" s="95"/>
    </row>
    <row r="21188" spans="5:8" x14ac:dyDescent="0.2">
      <c r="E21188" s="95"/>
      <c r="F21188" s="95"/>
      <c r="G21188" s="95"/>
      <c r="H21188" s="95"/>
    </row>
    <row r="21189" spans="5:8" x14ac:dyDescent="0.2">
      <c r="E21189" s="95"/>
      <c r="F21189" s="95"/>
      <c r="G21189" s="95"/>
      <c r="H21189" s="95"/>
    </row>
    <row r="21190" spans="5:8" x14ac:dyDescent="0.2">
      <c r="E21190" s="95"/>
      <c r="F21190" s="95"/>
      <c r="G21190" s="95"/>
      <c r="H21190" s="95"/>
    </row>
    <row r="21191" spans="5:8" x14ac:dyDescent="0.2">
      <c r="E21191" s="95"/>
      <c r="F21191" s="95"/>
      <c r="G21191" s="95"/>
      <c r="H21191" s="95"/>
    </row>
    <row r="21192" spans="5:8" x14ac:dyDescent="0.2">
      <c r="E21192" s="95"/>
      <c r="F21192" s="95"/>
      <c r="G21192" s="95"/>
      <c r="H21192" s="95"/>
    </row>
    <row r="21193" spans="5:8" x14ac:dyDescent="0.2">
      <c r="E21193" s="95"/>
      <c r="F21193" s="95"/>
      <c r="G21193" s="95"/>
      <c r="H21193" s="95"/>
    </row>
    <row r="21194" spans="5:8" x14ac:dyDescent="0.2">
      <c r="E21194" s="95"/>
      <c r="F21194" s="95"/>
      <c r="G21194" s="95"/>
      <c r="H21194" s="95"/>
    </row>
    <row r="21195" spans="5:8" x14ac:dyDescent="0.2">
      <c r="E21195" s="95"/>
      <c r="F21195" s="95"/>
      <c r="G21195" s="95"/>
      <c r="H21195" s="95"/>
    </row>
    <row r="21196" spans="5:8" x14ac:dyDescent="0.2">
      <c r="E21196" s="95"/>
      <c r="F21196" s="95"/>
      <c r="G21196" s="95"/>
      <c r="H21196" s="95"/>
    </row>
    <row r="21197" spans="5:8" x14ac:dyDescent="0.2">
      <c r="E21197" s="95"/>
      <c r="F21197" s="95"/>
      <c r="G21197" s="95"/>
      <c r="H21197" s="95"/>
    </row>
    <row r="21198" spans="5:8" x14ac:dyDescent="0.2">
      <c r="E21198" s="95"/>
      <c r="F21198" s="95"/>
      <c r="G21198" s="95"/>
      <c r="H21198" s="95"/>
    </row>
    <row r="21199" spans="5:8" x14ac:dyDescent="0.2">
      <c r="E21199" s="95"/>
      <c r="F21199" s="95"/>
      <c r="G21199" s="95"/>
      <c r="H21199" s="95"/>
    </row>
    <row r="21200" spans="5:8" x14ac:dyDescent="0.2">
      <c r="E21200" s="95"/>
      <c r="F21200" s="95"/>
      <c r="G21200" s="95"/>
      <c r="H21200" s="95"/>
    </row>
    <row r="21201" spans="5:8" x14ac:dyDescent="0.2">
      <c r="E21201" s="95"/>
      <c r="F21201" s="95"/>
      <c r="G21201" s="95"/>
      <c r="H21201" s="95"/>
    </row>
    <row r="21202" spans="5:8" x14ac:dyDescent="0.2">
      <c r="E21202" s="95"/>
      <c r="F21202" s="95"/>
      <c r="G21202" s="95"/>
      <c r="H21202" s="95"/>
    </row>
    <row r="21203" spans="5:8" x14ac:dyDescent="0.2">
      <c r="E21203" s="95"/>
      <c r="F21203" s="95"/>
      <c r="G21203" s="95"/>
      <c r="H21203" s="95"/>
    </row>
    <row r="21204" spans="5:8" x14ac:dyDescent="0.2">
      <c r="E21204" s="95"/>
      <c r="F21204" s="95"/>
      <c r="G21204" s="95"/>
      <c r="H21204" s="95"/>
    </row>
    <row r="21205" spans="5:8" x14ac:dyDescent="0.2">
      <c r="E21205" s="95"/>
      <c r="F21205" s="95"/>
      <c r="G21205" s="95"/>
      <c r="H21205" s="95"/>
    </row>
    <row r="21206" spans="5:8" x14ac:dyDescent="0.2">
      <c r="E21206" s="95"/>
      <c r="F21206" s="95"/>
      <c r="G21206" s="95"/>
      <c r="H21206" s="95"/>
    </row>
    <row r="21207" spans="5:8" x14ac:dyDescent="0.2">
      <c r="E21207" s="95"/>
      <c r="F21207" s="95"/>
      <c r="G21207" s="95"/>
      <c r="H21207" s="95"/>
    </row>
    <row r="21208" spans="5:8" x14ac:dyDescent="0.2">
      <c r="E21208" s="95"/>
      <c r="F21208" s="95"/>
      <c r="G21208" s="95"/>
      <c r="H21208" s="95"/>
    </row>
    <row r="21209" spans="5:8" x14ac:dyDescent="0.2">
      <c r="E21209" s="95"/>
      <c r="F21209" s="95"/>
      <c r="G21209" s="95"/>
      <c r="H21209" s="95"/>
    </row>
    <row r="21210" spans="5:8" x14ac:dyDescent="0.2">
      <c r="E21210" s="95"/>
      <c r="F21210" s="95"/>
      <c r="G21210" s="95"/>
      <c r="H21210" s="95"/>
    </row>
    <row r="21211" spans="5:8" x14ac:dyDescent="0.2">
      <c r="E21211" s="95"/>
      <c r="F21211" s="95"/>
      <c r="G21211" s="95"/>
      <c r="H21211" s="95"/>
    </row>
    <row r="21212" spans="5:8" x14ac:dyDescent="0.2">
      <c r="E21212" s="95"/>
      <c r="F21212" s="95"/>
      <c r="G21212" s="95"/>
      <c r="H21212" s="95"/>
    </row>
    <row r="21213" spans="5:8" x14ac:dyDescent="0.2">
      <c r="E21213" s="95"/>
      <c r="F21213" s="95"/>
      <c r="G21213" s="95"/>
      <c r="H21213" s="95"/>
    </row>
    <row r="21214" spans="5:8" x14ac:dyDescent="0.2">
      <c r="E21214" s="95"/>
      <c r="F21214" s="95"/>
      <c r="G21214" s="95"/>
      <c r="H21214" s="95"/>
    </row>
    <row r="21215" spans="5:8" x14ac:dyDescent="0.2">
      <c r="E21215" s="95"/>
      <c r="F21215" s="95"/>
      <c r="G21215" s="95"/>
      <c r="H21215" s="95"/>
    </row>
    <row r="21216" spans="5:8" x14ac:dyDescent="0.2">
      <c r="E21216" s="95"/>
      <c r="F21216" s="95"/>
      <c r="G21216" s="95"/>
      <c r="H21216" s="95"/>
    </row>
    <row r="21217" spans="5:8" x14ac:dyDescent="0.2">
      <c r="E21217" s="95"/>
      <c r="F21217" s="95"/>
      <c r="G21217" s="95"/>
      <c r="H21217" s="95"/>
    </row>
    <row r="21218" spans="5:8" x14ac:dyDescent="0.2">
      <c r="E21218" s="95"/>
      <c r="F21218" s="95"/>
      <c r="G21218" s="95"/>
      <c r="H21218" s="95"/>
    </row>
    <row r="21219" spans="5:8" x14ac:dyDescent="0.2">
      <c r="E21219" s="95"/>
      <c r="F21219" s="95"/>
      <c r="G21219" s="95"/>
      <c r="H21219" s="95"/>
    </row>
    <row r="21220" spans="5:8" x14ac:dyDescent="0.2">
      <c r="E21220" s="95"/>
      <c r="F21220" s="95"/>
      <c r="G21220" s="95"/>
      <c r="H21220" s="95"/>
    </row>
    <row r="21221" spans="5:8" x14ac:dyDescent="0.2">
      <c r="E21221" s="95"/>
      <c r="F21221" s="95"/>
      <c r="G21221" s="95"/>
      <c r="H21221" s="95"/>
    </row>
    <row r="21222" spans="5:8" x14ac:dyDescent="0.2">
      <c r="E21222" s="95"/>
      <c r="F21222" s="95"/>
      <c r="G21222" s="95"/>
      <c r="H21222" s="95"/>
    </row>
    <row r="21223" spans="5:8" x14ac:dyDescent="0.2">
      <c r="E21223" s="95"/>
      <c r="F21223" s="95"/>
      <c r="G21223" s="95"/>
      <c r="H21223" s="95"/>
    </row>
    <row r="21224" spans="5:8" x14ac:dyDescent="0.2">
      <c r="E21224" s="95"/>
      <c r="F21224" s="95"/>
      <c r="G21224" s="95"/>
      <c r="H21224" s="95"/>
    </row>
    <row r="21225" spans="5:8" x14ac:dyDescent="0.2">
      <c r="E21225" s="95"/>
      <c r="F21225" s="95"/>
      <c r="G21225" s="95"/>
      <c r="H21225" s="95"/>
    </row>
    <row r="21226" spans="5:8" x14ac:dyDescent="0.2">
      <c r="E21226" s="95"/>
      <c r="F21226" s="95"/>
      <c r="G21226" s="95"/>
      <c r="H21226" s="95"/>
    </row>
    <row r="21227" spans="5:8" x14ac:dyDescent="0.2">
      <c r="E21227" s="95"/>
      <c r="F21227" s="95"/>
      <c r="G21227" s="95"/>
      <c r="H21227" s="95"/>
    </row>
    <row r="21228" spans="5:8" x14ac:dyDescent="0.2">
      <c r="E21228" s="95"/>
      <c r="F21228" s="95"/>
      <c r="G21228" s="95"/>
      <c r="H21228" s="95"/>
    </row>
    <row r="21229" spans="5:8" x14ac:dyDescent="0.2">
      <c r="E21229" s="95"/>
      <c r="F21229" s="95"/>
      <c r="G21229" s="95"/>
      <c r="H21229" s="95"/>
    </row>
    <row r="21230" spans="5:8" x14ac:dyDescent="0.2">
      <c r="E21230" s="95"/>
      <c r="F21230" s="95"/>
      <c r="G21230" s="95"/>
      <c r="H21230" s="95"/>
    </row>
    <row r="21231" spans="5:8" x14ac:dyDescent="0.2">
      <c r="E21231" s="95"/>
      <c r="F21231" s="95"/>
      <c r="G21231" s="95"/>
      <c r="H21231" s="95"/>
    </row>
    <row r="21232" spans="5:8" x14ac:dyDescent="0.2">
      <c r="E21232" s="95"/>
      <c r="F21232" s="95"/>
      <c r="G21232" s="95"/>
      <c r="H21232" s="95"/>
    </row>
    <row r="21233" spans="5:8" x14ac:dyDescent="0.2">
      <c r="E21233" s="95"/>
      <c r="F21233" s="95"/>
      <c r="G21233" s="95"/>
      <c r="H21233" s="95"/>
    </row>
    <row r="21234" spans="5:8" x14ac:dyDescent="0.2">
      <c r="E21234" s="95"/>
      <c r="F21234" s="95"/>
      <c r="G21234" s="95"/>
      <c r="H21234" s="95"/>
    </row>
    <row r="21235" spans="5:8" x14ac:dyDescent="0.2">
      <c r="E21235" s="95"/>
      <c r="F21235" s="95"/>
      <c r="G21235" s="95"/>
      <c r="H21235" s="95"/>
    </row>
    <row r="21236" spans="5:8" x14ac:dyDescent="0.2">
      <c r="E21236" s="95"/>
      <c r="F21236" s="95"/>
      <c r="G21236" s="95"/>
      <c r="H21236" s="95"/>
    </row>
    <row r="21237" spans="5:8" x14ac:dyDescent="0.2">
      <c r="E21237" s="95"/>
      <c r="F21237" s="95"/>
      <c r="G21237" s="95"/>
      <c r="H21237" s="95"/>
    </row>
    <row r="21238" spans="5:8" x14ac:dyDescent="0.2">
      <c r="E21238" s="95"/>
      <c r="F21238" s="95"/>
      <c r="G21238" s="95"/>
      <c r="H21238" s="95"/>
    </row>
    <row r="21239" spans="5:8" x14ac:dyDescent="0.2">
      <c r="E21239" s="95"/>
      <c r="F21239" s="95"/>
      <c r="G21239" s="95"/>
      <c r="H21239" s="95"/>
    </row>
    <row r="21240" spans="5:8" x14ac:dyDescent="0.2">
      <c r="E21240" s="95"/>
      <c r="F21240" s="95"/>
      <c r="G21240" s="95"/>
      <c r="H21240" s="95"/>
    </row>
    <row r="21241" spans="5:8" x14ac:dyDescent="0.2">
      <c r="E21241" s="95"/>
      <c r="F21241" s="95"/>
      <c r="G21241" s="95"/>
      <c r="H21241" s="95"/>
    </row>
    <row r="21242" spans="5:8" x14ac:dyDescent="0.2">
      <c r="E21242" s="95"/>
      <c r="F21242" s="95"/>
      <c r="G21242" s="95"/>
      <c r="H21242" s="95"/>
    </row>
    <row r="21243" spans="5:8" x14ac:dyDescent="0.2">
      <c r="E21243" s="95"/>
      <c r="F21243" s="95"/>
      <c r="G21243" s="95"/>
      <c r="H21243" s="95"/>
    </row>
    <row r="21244" spans="5:8" x14ac:dyDescent="0.2">
      <c r="E21244" s="95"/>
      <c r="F21244" s="95"/>
      <c r="G21244" s="95"/>
      <c r="H21244" s="95"/>
    </row>
    <row r="21245" spans="5:8" x14ac:dyDescent="0.2">
      <c r="E21245" s="95"/>
      <c r="F21245" s="95"/>
      <c r="G21245" s="95"/>
      <c r="H21245" s="95"/>
    </row>
    <row r="21246" spans="5:8" x14ac:dyDescent="0.2">
      <c r="E21246" s="95"/>
      <c r="F21246" s="95"/>
      <c r="G21246" s="95"/>
      <c r="H21246" s="95"/>
    </row>
    <row r="21247" spans="5:8" x14ac:dyDescent="0.2">
      <c r="E21247" s="95"/>
      <c r="F21247" s="95"/>
      <c r="G21247" s="95"/>
      <c r="H21247" s="95"/>
    </row>
    <row r="21248" spans="5:8" x14ac:dyDescent="0.2">
      <c r="E21248" s="95"/>
      <c r="F21248" s="95"/>
      <c r="G21248" s="95"/>
      <c r="H21248" s="95"/>
    </row>
    <row r="21249" spans="5:8" x14ac:dyDescent="0.2">
      <c r="E21249" s="95"/>
      <c r="F21249" s="95"/>
      <c r="G21249" s="95"/>
      <c r="H21249" s="95"/>
    </row>
    <row r="21250" spans="5:8" x14ac:dyDescent="0.2">
      <c r="E21250" s="95"/>
      <c r="F21250" s="95"/>
      <c r="G21250" s="95"/>
      <c r="H21250" s="95"/>
    </row>
    <row r="21251" spans="5:8" x14ac:dyDescent="0.2">
      <c r="E21251" s="95"/>
      <c r="F21251" s="95"/>
      <c r="G21251" s="95"/>
      <c r="H21251" s="95"/>
    </row>
    <row r="21252" spans="5:8" x14ac:dyDescent="0.2">
      <c r="E21252" s="95"/>
      <c r="F21252" s="95"/>
      <c r="G21252" s="95"/>
      <c r="H21252" s="95"/>
    </row>
    <row r="21253" spans="5:8" x14ac:dyDescent="0.2">
      <c r="E21253" s="95"/>
      <c r="F21253" s="95"/>
      <c r="G21253" s="95"/>
      <c r="H21253" s="95"/>
    </row>
    <row r="21254" spans="5:8" x14ac:dyDescent="0.2">
      <c r="E21254" s="95"/>
      <c r="F21254" s="95"/>
      <c r="G21254" s="95"/>
      <c r="H21254" s="95"/>
    </row>
    <row r="21255" spans="5:8" x14ac:dyDescent="0.2">
      <c r="E21255" s="95"/>
      <c r="F21255" s="95"/>
      <c r="G21255" s="95"/>
      <c r="H21255" s="95"/>
    </row>
    <row r="21256" spans="5:8" x14ac:dyDescent="0.2">
      <c r="E21256" s="95"/>
      <c r="F21256" s="95"/>
      <c r="G21256" s="95"/>
      <c r="H21256" s="95"/>
    </row>
    <row r="21257" spans="5:8" x14ac:dyDescent="0.2">
      <c r="E21257" s="95"/>
      <c r="F21257" s="95"/>
      <c r="G21257" s="95"/>
      <c r="H21257" s="95"/>
    </row>
    <row r="21258" spans="5:8" x14ac:dyDescent="0.2">
      <c r="E21258" s="95"/>
      <c r="F21258" s="95"/>
      <c r="G21258" s="95"/>
      <c r="H21258" s="95"/>
    </row>
    <row r="21259" spans="5:8" x14ac:dyDescent="0.2">
      <c r="E21259" s="95"/>
      <c r="F21259" s="95"/>
      <c r="G21259" s="95"/>
      <c r="H21259" s="95"/>
    </row>
    <row r="21260" spans="5:8" x14ac:dyDescent="0.2">
      <c r="E21260" s="95"/>
      <c r="F21260" s="95"/>
      <c r="G21260" s="95"/>
      <c r="H21260" s="95"/>
    </row>
    <row r="21261" spans="5:8" x14ac:dyDescent="0.2">
      <c r="E21261" s="95"/>
      <c r="F21261" s="95"/>
      <c r="G21261" s="95"/>
      <c r="H21261" s="95"/>
    </row>
    <row r="21262" spans="5:8" x14ac:dyDescent="0.2">
      <c r="E21262" s="95"/>
      <c r="F21262" s="95"/>
      <c r="G21262" s="95"/>
      <c r="H21262" s="95"/>
    </row>
    <row r="21263" spans="5:8" x14ac:dyDescent="0.2">
      <c r="E21263" s="95"/>
      <c r="F21263" s="95"/>
      <c r="G21263" s="95"/>
      <c r="H21263" s="95"/>
    </row>
    <row r="21264" spans="5:8" x14ac:dyDescent="0.2">
      <c r="E21264" s="95"/>
      <c r="F21264" s="95"/>
      <c r="G21264" s="95"/>
      <c r="H21264" s="95"/>
    </row>
    <row r="21265" spans="5:8" x14ac:dyDescent="0.2">
      <c r="E21265" s="95"/>
      <c r="F21265" s="95"/>
      <c r="G21265" s="95"/>
      <c r="H21265" s="95"/>
    </row>
    <row r="21266" spans="5:8" x14ac:dyDescent="0.2">
      <c r="E21266" s="95"/>
      <c r="F21266" s="95"/>
      <c r="G21266" s="95"/>
      <c r="H21266" s="95"/>
    </row>
    <row r="21267" spans="5:8" x14ac:dyDescent="0.2">
      <c r="E21267" s="95"/>
      <c r="F21267" s="95"/>
      <c r="G21267" s="95"/>
      <c r="H21267" s="95"/>
    </row>
    <row r="21268" spans="5:8" x14ac:dyDescent="0.2">
      <c r="E21268" s="95"/>
      <c r="F21268" s="95"/>
      <c r="G21268" s="95"/>
      <c r="H21268" s="95"/>
    </row>
    <row r="21269" spans="5:8" x14ac:dyDescent="0.2">
      <c r="E21269" s="95"/>
      <c r="F21269" s="95"/>
      <c r="G21269" s="95"/>
      <c r="H21269" s="95"/>
    </row>
    <row r="21270" spans="5:8" x14ac:dyDescent="0.2">
      <c r="E21270" s="95"/>
      <c r="F21270" s="95"/>
      <c r="G21270" s="95"/>
      <c r="H21270" s="95"/>
    </row>
    <row r="21271" spans="5:8" x14ac:dyDescent="0.2">
      <c r="E21271" s="95"/>
      <c r="F21271" s="95"/>
      <c r="G21271" s="95"/>
      <c r="H21271" s="95"/>
    </row>
    <row r="21272" spans="5:8" x14ac:dyDescent="0.2">
      <c r="E21272" s="95"/>
      <c r="F21272" s="95"/>
      <c r="G21272" s="95"/>
      <c r="H21272" s="95"/>
    </row>
    <row r="21273" spans="5:8" x14ac:dyDescent="0.2">
      <c r="E21273" s="95"/>
      <c r="F21273" s="95"/>
      <c r="G21273" s="95"/>
      <c r="H21273" s="95"/>
    </row>
    <row r="21274" spans="5:8" x14ac:dyDescent="0.2">
      <c r="E21274" s="95"/>
      <c r="F21274" s="95"/>
      <c r="G21274" s="95"/>
      <c r="H21274" s="95"/>
    </row>
    <row r="21275" spans="5:8" x14ac:dyDescent="0.2">
      <c r="E21275" s="95"/>
      <c r="F21275" s="95"/>
      <c r="G21275" s="95"/>
      <c r="H21275" s="95"/>
    </row>
    <row r="21276" spans="5:8" x14ac:dyDescent="0.2">
      <c r="E21276" s="95"/>
      <c r="F21276" s="95"/>
      <c r="G21276" s="95"/>
      <c r="H21276" s="95"/>
    </row>
    <row r="21277" spans="5:8" x14ac:dyDescent="0.2">
      <c r="E21277" s="95"/>
      <c r="F21277" s="95"/>
      <c r="G21277" s="95"/>
      <c r="H21277" s="95"/>
    </row>
    <row r="21278" spans="5:8" x14ac:dyDescent="0.2">
      <c r="E21278" s="95"/>
      <c r="F21278" s="95"/>
      <c r="G21278" s="95"/>
      <c r="H21278" s="95"/>
    </row>
    <row r="21279" spans="5:8" x14ac:dyDescent="0.2">
      <c r="E21279" s="95"/>
      <c r="F21279" s="95"/>
      <c r="G21279" s="95"/>
      <c r="H21279" s="95"/>
    </row>
    <row r="21280" spans="5:8" x14ac:dyDescent="0.2">
      <c r="E21280" s="95"/>
      <c r="F21280" s="95"/>
      <c r="G21280" s="95"/>
      <c r="H21280" s="95"/>
    </row>
    <row r="21281" spans="5:8" x14ac:dyDescent="0.2">
      <c r="E21281" s="95"/>
      <c r="F21281" s="95"/>
      <c r="G21281" s="95"/>
      <c r="H21281" s="95"/>
    </row>
    <row r="21282" spans="5:8" x14ac:dyDescent="0.2">
      <c r="E21282" s="95"/>
      <c r="F21282" s="95"/>
      <c r="G21282" s="95"/>
      <c r="H21282" s="95"/>
    </row>
    <row r="21283" spans="5:8" x14ac:dyDescent="0.2">
      <c r="E21283" s="95"/>
      <c r="F21283" s="95"/>
      <c r="G21283" s="95"/>
      <c r="H21283" s="95"/>
    </row>
    <row r="21284" spans="5:8" x14ac:dyDescent="0.2">
      <c r="E21284" s="95"/>
      <c r="F21284" s="95"/>
      <c r="G21284" s="95"/>
      <c r="H21284" s="95"/>
    </row>
    <row r="21285" spans="5:8" x14ac:dyDescent="0.2">
      <c r="E21285" s="95"/>
      <c r="F21285" s="95"/>
      <c r="G21285" s="95"/>
      <c r="H21285" s="95"/>
    </row>
    <row r="21286" spans="5:8" x14ac:dyDescent="0.2">
      <c r="E21286" s="95"/>
      <c r="F21286" s="95"/>
      <c r="G21286" s="95"/>
      <c r="H21286" s="95"/>
    </row>
    <row r="21287" spans="5:8" x14ac:dyDescent="0.2">
      <c r="E21287" s="95"/>
      <c r="F21287" s="95"/>
      <c r="G21287" s="95"/>
      <c r="H21287" s="95"/>
    </row>
    <row r="21288" spans="5:8" x14ac:dyDescent="0.2">
      <c r="E21288" s="95"/>
      <c r="F21288" s="95"/>
      <c r="G21288" s="95"/>
      <c r="H21288" s="95"/>
    </row>
    <row r="21289" spans="5:8" x14ac:dyDescent="0.2">
      <c r="E21289" s="95"/>
      <c r="F21289" s="95"/>
      <c r="G21289" s="95"/>
      <c r="H21289" s="95"/>
    </row>
    <row r="21290" spans="5:8" x14ac:dyDescent="0.2">
      <c r="E21290" s="95"/>
      <c r="F21290" s="95"/>
      <c r="G21290" s="95"/>
      <c r="H21290" s="95"/>
    </row>
    <row r="21291" spans="5:8" x14ac:dyDescent="0.2">
      <c r="E21291" s="95"/>
      <c r="F21291" s="95"/>
      <c r="G21291" s="95"/>
      <c r="H21291" s="95"/>
    </row>
    <row r="21292" spans="5:8" x14ac:dyDescent="0.2">
      <c r="E21292" s="95"/>
      <c r="F21292" s="95"/>
      <c r="G21292" s="95"/>
      <c r="H21292" s="95"/>
    </row>
    <row r="21293" spans="5:8" x14ac:dyDescent="0.2">
      <c r="E21293" s="95"/>
      <c r="F21293" s="95"/>
      <c r="G21293" s="95"/>
      <c r="H21293" s="95"/>
    </row>
    <row r="21294" spans="5:8" x14ac:dyDescent="0.2">
      <c r="E21294" s="95"/>
      <c r="F21294" s="95"/>
      <c r="G21294" s="95"/>
      <c r="H21294" s="95"/>
    </row>
    <row r="21295" spans="5:8" x14ac:dyDescent="0.2">
      <c r="E21295" s="95"/>
      <c r="F21295" s="95"/>
      <c r="G21295" s="95"/>
      <c r="H21295" s="95"/>
    </row>
    <row r="21296" spans="5:8" x14ac:dyDescent="0.2">
      <c r="E21296" s="95"/>
      <c r="F21296" s="95"/>
      <c r="G21296" s="95"/>
      <c r="H21296" s="95"/>
    </row>
    <row r="21297" spans="5:8" x14ac:dyDescent="0.2">
      <c r="E21297" s="95"/>
      <c r="F21297" s="95"/>
      <c r="G21297" s="95"/>
      <c r="H21297" s="95"/>
    </row>
    <row r="21298" spans="5:8" x14ac:dyDescent="0.2">
      <c r="E21298" s="95"/>
      <c r="F21298" s="95"/>
      <c r="G21298" s="95"/>
      <c r="H21298" s="95"/>
    </row>
    <row r="21299" spans="5:8" x14ac:dyDescent="0.2">
      <c r="E21299" s="95"/>
      <c r="F21299" s="95"/>
      <c r="G21299" s="95"/>
      <c r="H21299" s="95"/>
    </row>
    <row r="21300" spans="5:8" x14ac:dyDescent="0.2">
      <c r="E21300" s="95"/>
      <c r="F21300" s="95"/>
      <c r="G21300" s="95"/>
      <c r="H21300" s="95"/>
    </row>
    <row r="21301" spans="5:8" x14ac:dyDescent="0.2">
      <c r="E21301" s="95"/>
      <c r="F21301" s="95"/>
      <c r="G21301" s="95"/>
      <c r="H21301" s="95"/>
    </row>
    <row r="21302" spans="5:8" x14ac:dyDescent="0.2">
      <c r="E21302" s="95"/>
      <c r="F21302" s="95"/>
      <c r="G21302" s="95"/>
      <c r="H21302" s="95"/>
    </row>
    <row r="21303" spans="5:8" x14ac:dyDescent="0.2">
      <c r="E21303" s="95"/>
      <c r="F21303" s="95"/>
      <c r="G21303" s="95"/>
      <c r="H21303" s="95"/>
    </row>
    <row r="21304" spans="5:8" x14ac:dyDescent="0.2">
      <c r="E21304" s="95"/>
      <c r="F21304" s="95"/>
      <c r="G21304" s="95"/>
      <c r="H21304" s="95"/>
    </row>
    <row r="21305" spans="5:8" x14ac:dyDescent="0.2">
      <c r="E21305" s="95"/>
      <c r="F21305" s="95"/>
      <c r="G21305" s="95"/>
      <c r="H21305" s="95"/>
    </row>
    <row r="21306" spans="5:8" x14ac:dyDescent="0.2">
      <c r="E21306" s="95"/>
      <c r="F21306" s="95"/>
      <c r="G21306" s="95"/>
      <c r="H21306" s="95"/>
    </row>
    <row r="21307" spans="5:8" x14ac:dyDescent="0.2">
      <c r="E21307" s="95"/>
      <c r="F21307" s="95"/>
      <c r="G21307" s="95"/>
      <c r="H21307" s="95"/>
    </row>
    <row r="21308" spans="5:8" x14ac:dyDescent="0.2">
      <c r="E21308" s="95"/>
      <c r="F21308" s="95"/>
      <c r="G21308" s="95"/>
      <c r="H21308" s="95"/>
    </row>
    <row r="21309" spans="5:8" x14ac:dyDescent="0.2">
      <c r="E21309" s="95"/>
      <c r="F21309" s="95"/>
      <c r="G21309" s="95"/>
      <c r="H21309" s="95"/>
    </row>
    <row r="21310" spans="5:8" x14ac:dyDescent="0.2">
      <c r="E21310" s="95"/>
      <c r="F21310" s="95"/>
      <c r="G21310" s="95"/>
      <c r="H21310" s="95"/>
    </row>
    <row r="21311" spans="5:8" x14ac:dyDescent="0.2">
      <c r="E21311" s="95"/>
      <c r="F21311" s="95"/>
      <c r="G21311" s="95"/>
      <c r="H21311" s="95"/>
    </row>
    <row r="21312" spans="5:8" x14ac:dyDescent="0.2">
      <c r="E21312" s="95"/>
      <c r="F21312" s="95"/>
      <c r="G21312" s="95"/>
      <c r="H21312" s="95"/>
    </row>
    <row r="21313" spans="5:8" x14ac:dyDescent="0.2">
      <c r="E21313" s="95"/>
      <c r="F21313" s="95"/>
      <c r="G21313" s="95"/>
      <c r="H21313" s="95"/>
    </row>
    <row r="21314" spans="5:8" x14ac:dyDescent="0.2">
      <c r="E21314" s="95"/>
      <c r="F21314" s="95"/>
      <c r="G21314" s="95"/>
      <c r="H21314" s="95"/>
    </row>
    <row r="21315" spans="5:8" x14ac:dyDescent="0.2">
      <c r="E21315" s="95"/>
      <c r="F21315" s="95"/>
      <c r="G21315" s="95"/>
      <c r="H21315" s="95"/>
    </row>
    <row r="21316" spans="5:8" x14ac:dyDescent="0.2">
      <c r="E21316" s="95"/>
      <c r="F21316" s="95"/>
      <c r="G21316" s="95"/>
      <c r="H21316" s="95"/>
    </row>
    <row r="21317" spans="5:8" x14ac:dyDescent="0.2">
      <c r="E21317" s="95"/>
      <c r="F21317" s="95"/>
      <c r="G21317" s="95"/>
      <c r="H21317" s="95"/>
    </row>
    <row r="21318" spans="5:8" x14ac:dyDescent="0.2">
      <c r="E21318" s="95"/>
      <c r="F21318" s="95"/>
      <c r="G21318" s="95"/>
      <c r="H21318" s="95"/>
    </row>
    <row r="21319" spans="5:8" x14ac:dyDescent="0.2">
      <c r="E21319" s="95"/>
      <c r="F21319" s="95"/>
      <c r="G21319" s="95"/>
      <c r="H21319" s="95"/>
    </row>
    <row r="21320" spans="5:8" x14ac:dyDescent="0.2">
      <c r="E21320" s="95"/>
      <c r="F21320" s="95"/>
      <c r="G21320" s="95"/>
      <c r="H21320" s="95"/>
    </row>
    <row r="21321" spans="5:8" x14ac:dyDescent="0.2">
      <c r="E21321" s="95"/>
      <c r="F21321" s="95"/>
      <c r="G21321" s="95"/>
      <c r="H21321" s="95"/>
    </row>
    <row r="21322" spans="5:8" x14ac:dyDescent="0.2">
      <c r="E21322" s="95"/>
      <c r="F21322" s="95"/>
      <c r="G21322" s="95"/>
      <c r="H21322" s="95"/>
    </row>
    <row r="21323" spans="5:8" x14ac:dyDescent="0.2">
      <c r="E21323" s="95"/>
      <c r="F21323" s="95"/>
      <c r="G21323" s="95"/>
      <c r="H21323" s="95"/>
    </row>
    <row r="21324" spans="5:8" x14ac:dyDescent="0.2">
      <c r="E21324" s="95"/>
      <c r="F21324" s="95"/>
      <c r="G21324" s="95"/>
      <c r="H21324" s="95"/>
    </row>
    <row r="21325" spans="5:8" x14ac:dyDescent="0.2">
      <c r="E21325" s="95"/>
      <c r="F21325" s="95"/>
      <c r="G21325" s="95"/>
      <c r="H21325" s="95"/>
    </row>
    <row r="21326" spans="5:8" x14ac:dyDescent="0.2">
      <c r="E21326" s="95"/>
      <c r="F21326" s="95"/>
      <c r="G21326" s="95"/>
      <c r="H21326" s="95"/>
    </row>
    <row r="21327" spans="5:8" x14ac:dyDescent="0.2">
      <c r="E21327" s="95"/>
      <c r="F21327" s="95"/>
      <c r="G21327" s="95"/>
      <c r="H21327" s="95"/>
    </row>
    <row r="21328" spans="5:8" x14ac:dyDescent="0.2">
      <c r="E21328" s="95"/>
      <c r="F21328" s="95"/>
      <c r="G21328" s="95"/>
      <c r="H21328" s="95"/>
    </row>
    <row r="21329" spans="5:8" x14ac:dyDescent="0.2">
      <c r="E21329" s="95"/>
      <c r="F21329" s="95"/>
      <c r="G21329" s="95"/>
      <c r="H21329" s="95"/>
    </row>
    <row r="21330" spans="5:8" x14ac:dyDescent="0.2">
      <c r="E21330" s="95"/>
      <c r="F21330" s="95"/>
      <c r="G21330" s="95"/>
      <c r="H21330" s="95"/>
    </row>
    <row r="21331" spans="5:8" x14ac:dyDescent="0.2">
      <c r="E21331" s="95"/>
      <c r="F21331" s="95"/>
      <c r="G21331" s="95"/>
      <c r="H21331" s="95"/>
    </row>
    <row r="21332" spans="5:8" x14ac:dyDescent="0.2">
      <c r="E21332" s="95"/>
      <c r="F21332" s="95"/>
      <c r="G21332" s="95"/>
      <c r="H21332" s="95"/>
    </row>
    <row r="21333" spans="5:8" x14ac:dyDescent="0.2">
      <c r="E21333" s="95"/>
      <c r="F21333" s="95"/>
      <c r="G21333" s="95"/>
      <c r="H21333" s="95"/>
    </row>
    <row r="21334" spans="5:8" x14ac:dyDescent="0.2">
      <c r="E21334" s="95"/>
      <c r="F21334" s="95"/>
      <c r="G21334" s="95"/>
      <c r="H21334" s="95"/>
    </row>
    <row r="21335" spans="5:8" x14ac:dyDescent="0.2">
      <c r="E21335" s="95"/>
      <c r="F21335" s="95"/>
      <c r="G21335" s="95"/>
      <c r="H21335" s="95"/>
    </row>
    <row r="21336" spans="5:8" x14ac:dyDescent="0.2">
      <c r="E21336" s="95"/>
      <c r="F21336" s="95"/>
      <c r="G21336" s="95"/>
      <c r="H21336" s="95"/>
    </row>
    <row r="21337" spans="5:8" x14ac:dyDescent="0.2">
      <c r="E21337" s="95"/>
      <c r="F21337" s="95"/>
      <c r="G21337" s="95"/>
      <c r="H21337" s="95"/>
    </row>
    <row r="21338" spans="5:8" x14ac:dyDescent="0.2">
      <c r="E21338" s="95"/>
      <c r="F21338" s="95"/>
      <c r="G21338" s="95"/>
      <c r="H21338" s="95"/>
    </row>
    <row r="21339" spans="5:8" x14ac:dyDescent="0.2">
      <c r="E21339" s="95"/>
      <c r="F21339" s="95"/>
      <c r="G21339" s="95"/>
      <c r="H21339" s="95"/>
    </row>
    <row r="21340" spans="5:8" x14ac:dyDescent="0.2">
      <c r="E21340" s="95"/>
      <c r="F21340" s="95"/>
      <c r="G21340" s="95"/>
      <c r="H21340" s="95"/>
    </row>
    <row r="21341" spans="5:8" x14ac:dyDescent="0.2">
      <c r="E21341" s="95"/>
      <c r="F21341" s="95"/>
      <c r="G21341" s="95"/>
      <c r="H21341" s="95"/>
    </row>
    <row r="21342" spans="5:8" x14ac:dyDescent="0.2">
      <c r="E21342" s="95"/>
      <c r="F21342" s="95"/>
      <c r="G21342" s="95"/>
      <c r="H21342" s="95"/>
    </row>
    <row r="21343" spans="5:8" x14ac:dyDescent="0.2">
      <c r="E21343" s="95"/>
      <c r="F21343" s="95"/>
      <c r="G21343" s="95"/>
      <c r="H21343" s="95"/>
    </row>
    <row r="21344" spans="5:8" x14ac:dyDescent="0.2">
      <c r="E21344" s="95"/>
      <c r="F21344" s="95"/>
      <c r="G21344" s="95"/>
      <c r="H21344" s="95"/>
    </row>
    <row r="21345" spans="5:8" x14ac:dyDescent="0.2">
      <c r="E21345" s="95"/>
      <c r="F21345" s="95"/>
      <c r="G21345" s="95"/>
      <c r="H21345" s="95"/>
    </row>
    <row r="21346" spans="5:8" x14ac:dyDescent="0.2">
      <c r="E21346" s="95"/>
      <c r="F21346" s="95"/>
      <c r="G21346" s="95"/>
      <c r="H21346" s="95"/>
    </row>
    <row r="21347" spans="5:8" x14ac:dyDescent="0.2">
      <c r="E21347" s="95"/>
      <c r="F21347" s="95"/>
      <c r="G21347" s="95"/>
      <c r="H21347" s="95"/>
    </row>
    <row r="21348" spans="5:8" x14ac:dyDescent="0.2">
      <c r="E21348" s="95"/>
      <c r="F21348" s="95"/>
      <c r="G21348" s="95"/>
      <c r="H21348" s="95"/>
    </row>
    <row r="21349" spans="5:8" x14ac:dyDescent="0.2">
      <c r="E21349" s="95"/>
      <c r="F21349" s="95"/>
      <c r="G21349" s="95"/>
      <c r="H21349" s="95"/>
    </row>
    <row r="21350" spans="5:8" x14ac:dyDescent="0.2">
      <c r="E21350" s="95"/>
      <c r="F21350" s="95"/>
      <c r="G21350" s="95"/>
      <c r="H21350" s="95"/>
    </row>
    <row r="21351" spans="5:8" x14ac:dyDescent="0.2">
      <c r="E21351" s="95"/>
      <c r="F21351" s="95"/>
      <c r="G21351" s="95"/>
      <c r="H21351" s="95"/>
    </row>
    <row r="21352" spans="5:8" x14ac:dyDescent="0.2">
      <c r="E21352" s="95"/>
      <c r="F21352" s="95"/>
      <c r="G21352" s="95"/>
      <c r="H21352" s="95"/>
    </row>
    <row r="21353" spans="5:8" x14ac:dyDescent="0.2">
      <c r="E21353" s="95"/>
      <c r="F21353" s="95"/>
      <c r="G21353" s="95"/>
      <c r="H21353" s="95"/>
    </row>
    <row r="21354" spans="5:8" x14ac:dyDescent="0.2">
      <c r="E21354" s="95"/>
      <c r="F21354" s="95"/>
      <c r="G21354" s="95"/>
      <c r="H21354" s="95"/>
    </row>
    <row r="21355" spans="5:8" x14ac:dyDescent="0.2">
      <c r="E21355" s="95"/>
      <c r="F21355" s="95"/>
      <c r="G21355" s="95"/>
      <c r="H21355" s="95"/>
    </row>
    <row r="21356" spans="5:8" x14ac:dyDescent="0.2">
      <c r="E21356" s="95"/>
      <c r="F21356" s="95"/>
      <c r="G21356" s="95"/>
      <c r="H21356" s="95"/>
    </row>
    <row r="21357" spans="5:8" x14ac:dyDescent="0.2">
      <c r="E21357" s="95"/>
      <c r="F21357" s="95"/>
      <c r="G21357" s="95"/>
      <c r="H21357" s="95"/>
    </row>
    <row r="21358" spans="5:8" x14ac:dyDescent="0.2">
      <c r="E21358" s="95"/>
      <c r="F21358" s="95"/>
      <c r="G21358" s="95"/>
      <c r="H21358" s="95"/>
    </row>
    <row r="21359" spans="5:8" x14ac:dyDescent="0.2">
      <c r="E21359" s="95"/>
      <c r="F21359" s="95"/>
      <c r="G21359" s="95"/>
      <c r="H21359" s="95"/>
    </row>
    <row r="21360" spans="5:8" x14ac:dyDescent="0.2">
      <c r="E21360" s="95"/>
      <c r="F21360" s="95"/>
      <c r="G21360" s="95"/>
      <c r="H21360" s="95"/>
    </row>
    <row r="21361" spans="5:8" x14ac:dyDescent="0.2">
      <c r="E21361" s="95"/>
      <c r="F21361" s="95"/>
      <c r="G21361" s="95"/>
      <c r="H21361" s="95"/>
    </row>
    <row r="21362" spans="5:8" x14ac:dyDescent="0.2">
      <c r="E21362" s="95"/>
      <c r="F21362" s="95"/>
      <c r="G21362" s="95"/>
      <c r="H21362" s="95"/>
    </row>
    <row r="21363" spans="5:8" x14ac:dyDescent="0.2">
      <c r="E21363" s="95"/>
      <c r="F21363" s="95"/>
      <c r="G21363" s="95"/>
      <c r="H21363" s="95"/>
    </row>
    <row r="21364" spans="5:8" x14ac:dyDescent="0.2">
      <c r="E21364" s="95"/>
      <c r="F21364" s="95"/>
      <c r="G21364" s="95"/>
      <c r="H21364" s="95"/>
    </row>
    <row r="21365" spans="5:8" x14ac:dyDescent="0.2">
      <c r="E21365" s="95"/>
      <c r="F21365" s="95"/>
      <c r="G21365" s="95"/>
      <c r="H21365" s="95"/>
    </row>
    <row r="21366" spans="5:8" x14ac:dyDescent="0.2">
      <c r="E21366" s="95"/>
      <c r="F21366" s="95"/>
      <c r="G21366" s="95"/>
      <c r="H21366" s="95"/>
    </row>
    <row r="21367" spans="5:8" x14ac:dyDescent="0.2">
      <c r="E21367" s="95"/>
      <c r="F21367" s="95"/>
      <c r="G21367" s="95"/>
      <c r="H21367" s="95"/>
    </row>
    <row r="21368" spans="5:8" x14ac:dyDescent="0.2">
      <c r="E21368" s="95"/>
      <c r="F21368" s="95"/>
      <c r="G21368" s="95"/>
      <c r="H21368" s="95"/>
    </row>
    <row r="21369" spans="5:8" x14ac:dyDescent="0.2">
      <c r="E21369" s="95"/>
      <c r="F21369" s="95"/>
      <c r="G21369" s="95"/>
      <c r="H21369" s="95"/>
    </row>
    <row r="21370" spans="5:8" x14ac:dyDescent="0.2">
      <c r="E21370" s="95"/>
      <c r="F21370" s="95"/>
      <c r="G21370" s="95"/>
      <c r="H21370" s="95"/>
    </row>
    <row r="21371" spans="5:8" x14ac:dyDescent="0.2">
      <c r="E21371" s="95"/>
      <c r="F21371" s="95"/>
      <c r="G21371" s="95"/>
      <c r="H21371" s="95"/>
    </row>
    <row r="21372" spans="5:8" x14ac:dyDescent="0.2">
      <c r="E21372" s="95"/>
      <c r="F21372" s="95"/>
      <c r="G21372" s="95"/>
      <c r="H21372" s="95"/>
    </row>
    <row r="21373" spans="5:8" x14ac:dyDescent="0.2">
      <c r="E21373" s="95"/>
      <c r="F21373" s="95"/>
      <c r="G21373" s="95"/>
      <c r="H21373" s="95"/>
    </row>
    <row r="21374" spans="5:8" x14ac:dyDescent="0.2">
      <c r="E21374" s="95"/>
      <c r="F21374" s="95"/>
      <c r="G21374" s="95"/>
      <c r="H21374" s="95"/>
    </row>
    <row r="21375" spans="5:8" x14ac:dyDescent="0.2">
      <c r="E21375" s="95"/>
      <c r="F21375" s="95"/>
      <c r="G21375" s="95"/>
      <c r="H21375" s="95"/>
    </row>
    <row r="21376" spans="5:8" x14ac:dyDescent="0.2">
      <c r="E21376" s="95"/>
      <c r="F21376" s="95"/>
      <c r="G21376" s="95"/>
      <c r="H21376" s="95"/>
    </row>
    <row r="21377" spans="5:8" x14ac:dyDescent="0.2">
      <c r="E21377" s="95"/>
      <c r="F21377" s="95"/>
      <c r="G21377" s="95"/>
      <c r="H21377" s="95"/>
    </row>
    <row r="21378" spans="5:8" x14ac:dyDescent="0.2">
      <c r="E21378" s="95"/>
      <c r="F21378" s="95"/>
      <c r="G21378" s="95"/>
      <c r="H21378" s="95"/>
    </row>
    <row r="21379" spans="5:8" x14ac:dyDescent="0.2">
      <c r="E21379" s="95"/>
      <c r="F21379" s="95"/>
      <c r="G21379" s="95"/>
      <c r="H21379" s="95"/>
    </row>
    <row r="21380" spans="5:8" x14ac:dyDescent="0.2">
      <c r="E21380" s="95"/>
      <c r="F21380" s="95"/>
      <c r="G21380" s="95"/>
      <c r="H21380" s="95"/>
    </row>
    <row r="21381" spans="5:8" x14ac:dyDescent="0.2">
      <c r="E21381" s="95"/>
      <c r="F21381" s="95"/>
      <c r="G21381" s="95"/>
      <c r="H21381" s="95"/>
    </row>
    <row r="21382" spans="5:8" x14ac:dyDescent="0.2">
      <c r="E21382" s="95"/>
      <c r="F21382" s="95"/>
      <c r="G21382" s="95"/>
      <c r="H21382" s="95"/>
    </row>
    <row r="21383" spans="5:8" x14ac:dyDescent="0.2">
      <c r="E21383" s="95"/>
      <c r="F21383" s="95"/>
      <c r="G21383" s="95"/>
      <c r="H21383" s="95"/>
    </row>
    <row r="21384" spans="5:8" x14ac:dyDescent="0.2">
      <c r="E21384" s="95"/>
      <c r="F21384" s="95"/>
      <c r="G21384" s="95"/>
      <c r="H21384" s="95"/>
    </row>
    <row r="21385" spans="5:8" x14ac:dyDescent="0.2">
      <c r="E21385" s="95"/>
      <c r="F21385" s="95"/>
      <c r="G21385" s="95"/>
      <c r="H21385" s="95"/>
    </row>
    <row r="21386" spans="5:8" x14ac:dyDescent="0.2">
      <c r="E21386" s="95"/>
      <c r="F21386" s="95"/>
      <c r="G21386" s="95"/>
      <c r="H21386" s="95"/>
    </row>
    <row r="21387" spans="5:8" x14ac:dyDescent="0.2">
      <c r="E21387" s="95"/>
      <c r="F21387" s="95"/>
      <c r="G21387" s="95"/>
      <c r="H21387" s="95"/>
    </row>
    <row r="21388" spans="5:8" x14ac:dyDescent="0.2">
      <c r="E21388" s="95"/>
      <c r="F21388" s="95"/>
      <c r="G21388" s="95"/>
      <c r="H21388" s="95"/>
    </row>
    <row r="21389" spans="5:8" x14ac:dyDescent="0.2">
      <c r="E21389" s="95"/>
      <c r="F21389" s="95"/>
      <c r="G21389" s="95"/>
      <c r="H21389" s="95"/>
    </row>
    <row r="21390" spans="5:8" x14ac:dyDescent="0.2">
      <c r="E21390" s="95"/>
      <c r="F21390" s="95"/>
      <c r="G21390" s="95"/>
      <c r="H21390" s="95"/>
    </row>
    <row r="21391" spans="5:8" x14ac:dyDescent="0.2">
      <c r="E21391" s="95"/>
      <c r="F21391" s="95"/>
      <c r="G21391" s="95"/>
      <c r="H21391" s="95"/>
    </row>
    <row r="21392" spans="5:8" x14ac:dyDescent="0.2">
      <c r="E21392" s="95"/>
      <c r="F21392" s="95"/>
      <c r="G21392" s="95"/>
      <c r="H21392" s="95"/>
    </row>
    <row r="21393" spans="5:8" x14ac:dyDescent="0.2">
      <c r="E21393" s="95"/>
      <c r="F21393" s="95"/>
      <c r="G21393" s="95"/>
      <c r="H21393" s="95"/>
    </row>
    <row r="21394" spans="5:8" x14ac:dyDescent="0.2">
      <c r="E21394" s="95"/>
      <c r="F21394" s="95"/>
      <c r="G21394" s="95"/>
      <c r="H21394" s="95"/>
    </row>
    <row r="21395" spans="5:8" x14ac:dyDescent="0.2">
      <c r="E21395" s="95"/>
      <c r="F21395" s="95"/>
      <c r="G21395" s="95"/>
      <c r="H21395" s="95"/>
    </row>
    <row r="21396" spans="5:8" x14ac:dyDescent="0.2">
      <c r="E21396" s="95"/>
      <c r="F21396" s="95"/>
      <c r="G21396" s="95"/>
      <c r="H21396" s="95"/>
    </row>
    <row r="21397" spans="5:8" x14ac:dyDescent="0.2">
      <c r="E21397" s="95"/>
      <c r="F21397" s="95"/>
      <c r="G21397" s="95"/>
      <c r="H21397" s="95"/>
    </row>
    <row r="21398" spans="5:8" x14ac:dyDescent="0.2">
      <c r="E21398" s="95"/>
      <c r="F21398" s="95"/>
      <c r="G21398" s="95"/>
      <c r="H21398" s="95"/>
    </row>
    <row r="21399" spans="5:8" x14ac:dyDescent="0.2">
      <c r="E21399" s="95"/>
      <c r="F21399" s="95"/>
      <c r="G21399" s="95"/>
      <c r="H21399" s="95"/>
    </row>
    <row r="21400" spans="5:8" x14ac:dyDescent="0.2">
      <c r="E21400" s="95"/>
      <c r="F21400" s="95"/>
      <c r="G21400" s="95"/>
      <c r="H21400" s="95"/>
    </row>
    <row r="21401" spans="5:8" x14ac:dyDescent="0.2">
      <c r="E21401" s="95"/>
      <c r="F21401" s="95"/>
      <c r="G21401" s="95"/>
      <c r="H21401" s="95"/>
    </row>
    <row r="21402" spans="5:8" x14ac:dyDescent="0.2">
      <c r="E21402" s="95"/>
      <c r="F21402" s="95"/>
      <c r="G21402" s="95"/>
      <c r="H21402" s="95"/>
    </row>
    <row r="21403" spans="5:8" x14ac:dyDescent="0.2">
      <c r="E21403" s="95"/>
      <c r="F21403" s="95"/>
      <c r="G21403" s="95"/>
      <c r="H21403" s="95"/>
    </row>
    <row r="21404" spans="5:8" x14ac:dyDescent="0.2">
      <c r="E21404" s="95"/>
      <c r="F21404" s="95"/>
      <c r="G21404" s="95"/>
      <c r="H21404" s="95"/>
    </row>
    <row r="21405" spans="5:8" x14ac:dyDescent="0.2">
      <c r="E21405" s="95"/>
      <c r="F21405" s="95"/>
      <c r="G21405" s="95"/>
      <c r="H21405" s="95"/>
    </row>
    <row r="21406" spans="5:8" x14ac:dyDescent="0.2">
      <c r="E21406" s="95"/>
      <c r="F21406" s="95"/>
      <c r="G21406" s="95"/>
      <c r="H21406" s="95"/>
    </row>
    <row r="21407" spans="5:8" x14ac:dyDescent="0.2">
      <c r="E21407" s="95"/>
      <c r="F21407" s="95"/>
      <c r="G21407" s="95"/>
      <c r="H21407" s="95"/>
    </row>
    <row r="21408" spans="5:8" x14ac:dyDescent="0.2">
      <c r="E21408" s="95"/>
      <c r="F21408" s="95"/>
      <c r="G21408" s="95"/>
      <c r="H21408" s="95"/>
    </row>
    <row r="21409" spans="5:8" x14ac:dyDescent="0.2">
      <c r="E21409" s="95"/>
      <c r="F21409" s="95"/>
      <c r="G21409" s="95"/>
      <c r="H21409" s="95"/>
    </row>
    <row r="21410" spans="5:8" x14ac:dyDescent="0.2">
      <c r="E21410" s="95"/>
      <c r="F21410" s="95"/>
      <c r="G21410" s="95"/>
      <c r="H21410" s="95"/>
    </row>
    <row r="21411" spans="5:8" x14ac:dyDescent="0.2">
      <c r="E21411" s="95"/>
      <c r="F21411" s="95"/>
      <c r="G21411" s="95"/>
      <c r="H21411" s="95"/>
    </row>
    <row r="21412" spans="5:8" x14ac:dyDescent="0.2">
      <c r="E21412" s="95"/>
      <c r="F21412" s="95"/>
      <c r="G21412" s="95"/>
      <c r="H21412" s="95"/>
    </row>
    <row r="21413" spans="5:8" x14ac:dyDescent="0.2">
      <c r="E21413" s="95"/>
      <c r="F21413" s="95"/>
      <c r="G21413" s="95"/>
      <c r="H21413" s="95"/>
    </row>
    <row r="21414" spans="5:8" x14ac:dyDescent="0.2">
      <c r="E21414" s="95"/>
      <c r="F21414" s="95"/>
      <c r="G21414" s="95"/>
      <c r="H21414" s="95"/>
    </row>
    <row r="21415" spans="5:8" x14ac:dyDescent="0.2">
      <c r="E21415" s="95"/>
      <c r="F21415" s="95"/>
      <c r="G21415" s="95"/>
      <c r="H21415" s="95"/>
    </row>
    <row r="21416" spans="5:8" x14ac:dyDescent="0.2">
      <c r="E21416" s="95"/>
      <c r="F21416" s="95"/>
      <c r="G21416" s="95"/>
      <c r="H21416" s="95"/>
    </row>
    <row r="21417" spans="5:8" x14ac:dyDescent="0.2">
      <c r="E21417" s="95"/>
      <c r="F21417" s="95"/>
      <c r="G21417" s="95"/>
      <c r="H21417" s="95"/>
    </row>
    <row r="21418" spans="5:8" x14ac:dyDescent="0.2">
      <c r="E21418" s="95"/>
      <c r="F21418" s="95"/>
      <c r="G21418" s="95"/>
      <c r="H21418" s="95"/>
    </row>
    <row r="21419" spans="5:8" x14ac:dyDescent="0.2">
      <c r="E21419" s="95"/>
      <c r="F21419" s="95"/>
      <c r="G21419" s="95"/>
      <c r="H21419" s="95"/>
    </row>
    <row r="21420" spans="5:8" x14ac:dyDescent="0.2">
      <c r="E21420" s="95"/>
      <c r="F21420" s="95"/>
      <c r="G21420" s="95"/>
      <c r="H21420" s="95"/>
    </row>
    <row r="21421" spans="5:8" x14ac:dyDescent="0.2">
      <c r="E21421" s="95"/>
      <c r="F21421" s="95"/>
      <c r="G21421" s="95"/>
      <c r="H21421" s="95"/>
    </row>
    <row r="21422" spans="5:8" x14ac:dyDescent="0.2">
      <c r="E21422" s="95"/>
      <c r="F21422" s="95"/>
      <c r="G21422" s="95"/>
      <c r="H21422" s="95"/>
    </row>
    <row r="21423" spans="5:8" x14ac:dyDescent="0.2">
      <c r="E21423" s="95"/>
      <c r="F21423" s="95"/>
      <c r="G21423" s="95"/>
      <c r="H21423" s="95"/>
    </row>
    <row r="21424" spans="5:8" x14ac:dyDescent="0.2">
      <c r="E21424" s="95"/>
      <c r="F21424" s="95"/>
      <c r="G21424" s="95"/>
      <c r="H21424" s="95"/>
    </row>
    <row r="21425" spans="5:8" x14ac:dyDescent="0.2">
      <c r="E21425" s="95"/>
      <c r="F21425" s="95"/>
      <c r="G21425" s="95"/>
      <c r="H21425" s="95"/>
    </row>
    <row r="21426" spans="5:8" x14ac:dyDescent="0.2">
      <c r="E21426" s="95"/>
      <c r="F21426" s="95"/>
      <c r="G21426" s="95"/>
      <c r="H21426" s="95"/>
    </row>
    <row r="21427" spans="5:8" x14ac:dyDescent="0.2">
      <c r="E21427" s="95"/>
      <c r="F21427" s="95"/>
      <c r="G21427" s="95"/>
      <c r="H21427" s="95"/>
    </row>
    <row r="21428" spans="5:8" x14ac:dyDescent="0.2">
      <c r="E21428" s="95"/>
      <c r="F21428" s="95"/>
      <c r="G21428" s="95"/>
      <c r="H21428" s="95"/>
    </row>
    <row r="21429" spans="5:8" x14ac:dyDescent="0.2">
      <c r="E21429" s="95"/>
      <c r="F21429" s="95"/>
      <c r="G21429" s="95"/>
      <c r="H21429" s="95"/>
    </row>
    <row r="21430" spans="5:8" x14ac:dyDescent="0.2">
      <c r="E21430" s="95"/>
      <c r="F21430" s="95"/>
      <c r="G21430" s="95"/>
      <c r="H21430" s="95"/>
    </row>
    <row r="21431" spans="5:8" x14ac:dyDescent="0.2">
      <c r="E21431" s="95"/>
      <c r="F21431" s="95"/>
      <c r="G21431" s="95"/>
      <c r="H21431" s="95"/>
    </row>
    <row r="21432" spans="5:8" x14ac:dyDescent="0.2">
      <c r="E21432" s="95"/>
      <c r="F21432" s="95"/>
      <c r="G21432" s="95"/>
      <c r="H21432" s="95"/>
    </row>
    <row r="21433" spans="5:8" x14ac:dyDescent="0.2">
      <c r="E21433" s="95"/>
      <c r="F21433" s="95"/>
      <c r="G21433" s="95"/>
      <c r="H21433" s="95"/>
    </row>
    <row r="21434" spans="5:8" x14ac:dyDescent="0.2">
      <c r="E21434" s="95"/>
      <c r="F21434" s="95"/>
      <c r="G21434" s="95"/>
      <c r="H21434" s="95"/>
    </row>
    <row r="21435" spans="5:8" x14ac:dyDescent="0.2">
      <c r="E21435" s="95"/>
      <c r="F21435" s="95"/>
      <c r="G21435" s="95"/>
      <c r="H21435" s="95"/>
    </row>
    <row r="21436" spans="5:8" x14ac:dyDescent="0.2">
      <c r="E21436" s="95"/>
      <c r="F21436" s="95"/>
      <c r="G21436" s="95"/>
      <c r="H21436" s="95"/>
    </row>
    <row r="21437" spans="5:8" x14ac:dyDescent="0.2">
      <c r="E21437" s="95"/>
      <c r="F21437" s="95"/>
      <c r="G21437" s="95"/>
      <c r="H21437" s="95"/>
    </row>
    <row r="21438" spans="5:8" x14ac:dyDescent="0.2">
      <c r="E21438" s="95"/>
      <c r="F21438" s="95"/>
      <c r="G21438" s="95"/>
      <c r="H21438" s="95"/>
    </row>
    <row r="21439" spans="5:8" x14ac:dyDescent="0.2">
      <c r="E21439" s="95"/>
      <c r="F21439" s="95"/>
      <c r="G21439" s="95"/>
      <c r="H21439" s="95"/>
    </row>
    <row r="21440" spans="5:8" x14ac:dyDescent="0.2">
      <c r="E21440" s="95"/>
      <c r="F21440" s="95"/>
      <c r="G21440" s="95"/>
      <c r="H21440" s="95"/>
    </row>
    <row r="21441" spans="5:8" x14ac:dyDescent="0.2">
      <c r="E21441" s="95"/>
      <c r="F21441" s="95"/>
      <c r="G21441" s="95"/>
      <c r="H21441" s="95"/>
    </row>
    <row r="21442" spans="5:8" x14ac:dyDescent="0.2">
      <c r="E21442" s="95"/>
      <c r="F21442" s="95"/>
      <c r="G21442" s="95"/>
      <c r="H21442" s="95"/>
    </row>
    <row r="21443" spans="5:8" x14ac:dyDescent="0.2">
      <c r="E21443" s="95"/>
      <c r="F21443" s="95"/>
      <c r="G21443" s="95"/>
      <c r="H21443" s="95"/>
    </row>
    <row r="21444" spans="5:8" x14ac:dyDescent="0.2">
      <c r="E21444" s="95"/>
      <c r="F21444" s="95"/>
      <c r="G21444" s="95"/>
      <c r="H21444" s="95"/>
    </row>
    <row r="21445" spans="5:8" x14ac:dyDescent="0.2">
      <c r="E21445" s="95"/>
      <c r="F21445" s="95"/>
      <c r="G21445" s="95"/>
      <c r="H21445" s="95"/>
    </row>
    <row r="21446" spans="5:8" x14ac:dyDescent="0.2">
      <c r="E21446" s="95"/>
      <c r="F21446" s="95"/>
      <c r="G21446" s="95"/>
      <c r="H21446" s="95"/>
    </row>
    <row r="21447" spans="5:8" x14ac:dyDescent="0.2">
      <c r="E21447" s="95"/>
      <c r="F21447" s="95"/>
      <c r="G21447" s="95"/>
      <c r="H21447" s="95"/>
    </row>
    <row r="21448" spans="5:8" x14ac:dyDescent="0.2">
      <c r="E21448" s="95"/>
      <c r="F21448" s="95"/>
      <c r="G21448" s="95"/>
      <c r="H21448" s="95"/>
    </row>
    <row r="21449" spans="5:8" x14ac:dyDescent="0.2">
      <c r="E21449" s="95"/>
      <c r="F21449" s="95"/>
      <c r="G21449" s="95"/>
      <c r="H21449" s="95"/>
    </row>
    <row r="21450" spans="5:8" x14ac:dyDescent="0.2">
      <c r="E21450" s="95"/>
      <c r="F21450" s="95"/>
      <c r="G21450" s="95"/>
      <c r="H21450" s="95"/>
    </row>
    <row r="21451" spans="5:8" x14ac:dyDescent="0.2">
      <c r="E21451" s="95"/>
      <c r="F21451" s="95"/>
      <c r="G21451" s="95"/>
      <c r="H21451" s="95"/>
    </row>
    <row r="21452" spans="5:8" x14ac:dyDescent="0.2">
      <c r="E21452" s="95"/>
      <c r="F21452" s="95"/>
      <c r="G21452" s="95"/>
      <c r="H21452" s="95"/>
    </row>
    <row r="21453" spans="5:8" x14ac:dyDescent="0.2">
      <c r="E21453" s="95"/>
      <c r="F21453" s="95"/>
      <c r="G21453" s="95"/>
      <c r="H21453" s="95"/>
    </row>
    <row r="21454" spans="5:8" x14ac:dyDescent="0.2">
      <c r="E21454" s="95"/>
      <c r="F21454" s="95"/>
      <c r="G21454" s="95"/>
      <c r="H21454" s="95"/>
    </row>
    <row r="21455" spans="5:8" x14ac:dyDescent="0.2">
      <c r="E21455" s="95"/>
      <c r="F21455" s="95"/>
      <c r="G21455" s="95"/>
      <c r="H21455" s="95"/>
    </row>
    <row r="21456" spans="5:8" x14ac:dyDescent="0.2">
      <c r="E21456" s="95"/>
      <c r="F21456" s="95"/>
      <c r="G21456" s="95"/>
      <c r="H21456" s="95"/>
    </row>
    <row r="21457" spans="5:8" x14ac:dyDescent="0.2">
      <c r="E21457" s="95"/>
      <c r="F21457" s="95"/>
      <c r="G21457" s="95"/>
      <c r="H21457" s="95"/>
    </row>
    <row r="21458" spans="5:8" x14ac:dyDescent="0.2">
      <c r="E21458" s="95"/>
      <c r="F21458" s="95"/>
      <c r="G21458" s="95"/>
      <c r="H21458" s="95"/>
    </row>
    <row r="21459" spans="5:8" x14ac:dyDescent="0.2">
      <c r="E21459" s="95"/>
      <c r="F21459" s="95"/>
      <c r="G21459" s="95"/>
      <c r="H21459" s="95"/>
    </row>
    <row r="21460" spans="5:8" x14ac:dyDescent="0.2">
      <c r="E21460" s="95"/>
      <c r="F21460" s="95"/>
      <c r="G21460" s="95"/>
      <c r="H21460" s="95"/>
    </row>
    <row r="21461" spans="5:8" x14ac:dyDescent="0.2">
      <c r="E21461" s="95"/>
      <c r="F21461" s="95"/>
      <c r="G21461" s="95"/>
      <c r="H21461" s="95"/>
    </row>
    <row r="21462" spans="5:8" x14ac:dyDescent="0.2">
      <c r="E21462" s="95"/>
      <c r="F21462" s="95"/>
      <c r="G21462" s="95"/>
      <c r="H21462" s="95"/>
    </row>
    <row r="21463" spans="5:8" x14ac:dyDescent="0.2">
      <c r="E21463" s="95"/>
      <c r="F21463" s="95"/>
      <c r="G21463" s="95"/>
      <c r="H21463" s="95"/>
    </row>
    <row r="21464" spans="5:8" x14ac:dyDescent="0.2">
      <c r="E21464" s="95"/>
      <c r="F21464" s="95"/>
      <c r="G21464" s="95"/>
      <c r="H21464" s="95"/>
    </row>
    <row r="21465" spans="5:8" x14ac:dyDescent="0.2">
      <c r="E21465" s="95"/>
      <c r="F21465" s="95"/>
      <c r="G21465" s="95"/>
      <c r="H21465" s="95"/>
    </row>
    <row r="21466" spans="5:8" x14ac:dyDescent="0.2">
      <c r="E21466" s="95"/>
      <c r="F21466" s="95"/>
      <c r="G21466" s="95"/>
      <c r="H21466" s="95"/>
    </row>
    <row r="21467" spans="5:8" x14ac:dyDescent="0.2">
      <c r="E21467" s="95"/>
      <c r="F21467" s="95"/>
      <c r="G21467" s="95"/>
      <c r="H21467" s="95"/>
    </row>
    <row r="21468" spans="5:8" x14ac:dyDescent="0.2">
      <c r="E21468" s="95"/>
      <c r="F21468" s="95"/>
      <c r="G21468" s="95"/>
      <c r="H21468" s="95"/>
    </row>
    <row r="21469" spans="5:8" x14ac:dyDescent="0.2">
      <c r="E21469" s="95"/>
      <c r="F21469" s="95"/>
      <c r="G21469" s="95"/>
      <c r="H21469" s="95"/>
    </row>
    <row r="21470" spans="5:8" x14ac:dyDescent="0.2">
      <c r="E21470" s="95"/>
      <c r="F21470" s="95"/>
      <c r="G21470" s="95"/>
      <c r="H21470" s="95"/>
    </row>
    <row r="21471" spans="5:8" x14ac:dyDescent="0.2">
      <c r="E21471" s="95"/>
      <c r="F21471" s="95"/>
      <c r="G21471" s="95"/>
      <c r="H21471" s="95"/>
    </row>
    <row r="21472" spans="5:8" x14ac:dyDescent="0.2">
      <c r="E21472" s="95"/>
      <c r="F21472" s="95"/>
      <c r="G21472" s="95"/>
      <c r="H21472" s="95"/>
    </row>
    <row r="21473" spans="5:8" x14ac:dyDescent="0.2">
      <c r="E21473" s="95"/>
      <c r="F21473" s="95"/>
      <c r="G21473" s="95"/>
      <c r="H21473" s="95"/>
    </row>
    <row r="21474" spans="5:8" x14ac:dyDescent="0.2">
      <c r="E21474" s="95"/>
      <c r="F21474" s="95"/>
      <c r="G21474" s="95"/>
      <c r="H21474" s="95"/>
    </row>
    <row r="21475" spans="5:8" x14ac:dyDescent="0.2">
      <c r="E21475" s="95"/>
      <c r="F21475" s="95"/>
      <c r="G21475" s="95"/>
      <c r="H21475" s="95"/>
    </row>
    <row r="21476" spans="5:8" x14ac:dyDescent="0.2">
      <c r="E21476" s="95"/>
      <c r="F21476" s="95"/>
      <c r="G21476" s="95"/>
      <c r="H21476" s="95"/>
    </row>
    <row r="21477" spans="5:8" x14ac:dyDescent="0.2">
      <c r="E21477" s="95"/>
      <c r="F21477" s="95"/>
      <c r="G21477" s="95"/>
      <c r="H21477" s="95"/>
    </row>
    <row r="21478" spans="5:8" x14ac:dyDescent="0.2">
      <c r="E21478" s="95"/>
      <c r="F21478" s="95"/>
      <c r="G21478" s="95"/>
      <c r="H21478" s="95"/>
    </row>
    <row r="21479" spans="5:8" x14ac:dyDescent="0.2">
      <c r="E21479" s="95"/>
      <c r="F21479" s="95"/>
      <c r="G21479" s="95"/>
      <c r="H21479" s="95"/>
    </row>
    <row r="21480" spans="5:8" x14ac:dyDescent="0.2">
      <c r="E21480" s="95"/>
      <c r="F21480" s="95"/>
      <c r="G21480" s="95"/>
      <c r="H21480" s="95"/>
    </row>
    <row r="21481" spans="5:8" x14ac:dyDescent="0.2">
      <c r="E21481" s="95"/>
      <c r="F21481" s="95"/>
      <c r="G21481" s="95"/>
      <c r="H21481" s="95"/>
    </row>
    <row r="21482" spans="5:8" x14ac:dyDescent="0.2">
      <c r="E21482" s="95"/>
      <c r="F21482" s="95"/>
      <c r="G21482" s="95"/>
      <c r="H21482" s="95"/>
    </row>
    <row r="21483" spans="5:8" x14ac:dyDescent="0.2">
      <c r="E21483" s="95"/>
      <c r="F21483" s="95"/>
      <c r="G21483" s="95"/>
      <c r="H21483" s="95"/>
    </row>
    <row r="21484" spans="5:8" x14ac:dyDescent="0.2">
      <c r="E21484" s="95"/>
      <c r="F21484" s="95"/>
      <c r="G21484" s="95"/>
      <c r="H21484" s="95"/>
    </row>
    <row r="21485" spans="5:8" x14ac:dyDescent="0.2">
      <c r="E21485" s="95"/>
      <c r="F21485" s="95"/>
      <c r="G21485" s="95"/>
      <c r="H21485" s="95"/>
    </row>
    <row r="21486" spans="5:8" x14ac:dyDescent="0.2">
      <c r="E21486" s="95"/>
      <c r="F21486" s="95"/>
      <c r="G21486" s="95"/>
      <c r="H21486" s="95"/>
    </row>
    <row r="21487" spans="5:8" x14ac:dyDescent="0.2">
      <c r="E21487" s="95"/>
      <c r="F21487" s="95"/>
      <c r="G21487" s="95"/>
      <c r="H21487" s="95"/>
    </row>
    <row r="21488" spans="5:8" x14ac:dyDescent="0.2">
      <c r="E21488" s="95"/>
      <c r="F21488" s="95"/>
      <c r="G21488" s="95"/>
      <c r="H21488" s="95"/>
    </row>
    <row r="21489" spans="5:8" x14ac:dyDescent="0.2">
      <c r="E21489" s="95"/>
      <c r="F21489" s="95"/>
      <c r="G21489" s="95"/>
      <c r="H21489" s="95"/>
    </row>
    <row r="21490" spans="5:8" x14ac:dyDescent="0.2">
      <c r="E21490" s="95"/>
      <c r="F21490" s="95"/>
      <c r="G21490" s="95"/>
      <c r="H21490" s="95"/>
    </row>
    <row r="21491" spans="5:8" x14ac:dyDescent="0.2">
      <c r="E21491" s="95"/>
      <c r="F21491" s="95"/>
      <c r="G21491" s="95"/>
      <c r="H21491" s="95"/>
    </row>
    <row r="21492" spans="5:8" x14ac:dyDescent="0.2">
      <c r="E21492" s="95"/>
      <c r="F21492" s="95"/>
      <c r="G21492" s="95"/>
      <c r="H21492" s="95"/>
    </row>
    <row r="21493" spans="5:8" x14ac:dyDescent="0.2">
      <c r="E21493" s="95"/>
      <c r="F21493" s="95"/>
      <c r="G21493" s="95"/>
      <c r="H21493" s="95"/>
    </row>
    <row r="21494" spans="5:8" x14ac:dyDescent="0.2">
      <c r="E21494" s="95"/>
      <c r="F21494" s="95"/>
      <c r="G21494" s="95"/>
      <c r="H21494" s="95"/>
    </row>
    <row r="21495" spans="5:8" x14ac:dyDescent="0.2">
      <c r="E21495" s="95"/>
      <c r="F21495" s="95"/>
      <c r="G21495" s="95"/>
      <c r="H21495" s="95"/>
    </row>
    <row r="21496" spans="5:8" x14ac:dyDescent="0.2">
      <c r="E21496" s="95"/>
      <c r="F21496" s="95"/>
      <c r="G21496" s="95"/>
      <c r="H21496" s="95"/>
    </row>
    <row r="21497" spans="5:8" x14ac:dyDescent="0.2">
      <c r="E21497" s="95"/>
      <c r="F21497" s="95"/>
      <c r="G21497" s="95"/>
      <c r="H21497" s="95"/>
    </row>
    <row r="21498" spans="5:8" x14ac:dyDescent="0.2">
      <c r="E21498" s="95"/>
      <c r="F21498" s="95"/>
      <c r="G21498" s="95"/>
      <c r="H21498" s="95"/>
    </row>
    <row r="21499" spans="5:8" x14ac:dyDescent="0.2">
      <c r="E21499" s="95"/>
      <c r="F21499" s="95"/>
      <c r="G21499" s="95"/>
      <c r="H21499" s="95"/>
    </row>
    <row r="21500" spans="5:8" x14ac:dyDescent="0.2">
      <c r="E21500" s="95"/>
      <c r="F21500" s="95"/>
      <c r="G21500" s="95"/>
      <c r="H21500" s="95"/>
    </row>
    <row r="21501" spans="5:8" x14ac:dyDescent="0.2">
      <c r="E21501" s="95"/>
      <c r="F21501" s="95"/>
      <c r="G21501" s="95"/>
      <c r="H21501" s="95"/>
    </row>
    <row r="21502" spans="5:8" x14ac:dyDescent="0.2">
      <c r="E21502" s="95"/>
      <c r="F21502" s="95"/>
      <c r="G21502" s="95"/>
      <c r="H21502" s="95"/>
    </row>
    <row r="21503" spans="5:8" x14ac:dyDescent="0.2">
      <c r="E21503" s="95"/>
      <c r="F21503" s="95"/>
      <c r="G21503" s="95"/>
      <c r="H21503" s="95"/>
    </row>
    <row r="21504" spans="5:8" x14ac:dyDescent="0.2">
      <c r="E21504" s="95"/>
      <c r="F21504" s="95"/>
      <c r="G21504" s="95"/>
      <c r="H21504" s="95"/>
    </row>
    <row r="21505" spans="5:8" x14ac:dyDescent="0.2">
      <c r="E21505" s="95"/>
      <c r="F21505" s="95"/>
      <c r="G21505" s="95"/>
      <c r="H21505" s="95"/>
    </row>
    <row r="21506" spans="5:8" x14ac:dyDescent="0.2">
      <c r="E21506" s="95"/>
      <c r="F21506" s="95"/>
      <c r="G21506" s="95"/>
      <c r="H21506" s="95"/>
    </row>
    <row r="21507" spans="5:8" x14ac:dyDescent="0.2">
      <c r="E21507" s="95"/>
      <c r="F21507" s="95"/>
      <c r="G21507" s="95"/>
      <c r="H21507" s="95"/>
    </row>
    <row r="21508" spans="5:8" x14ac:dyDescent="0.2">
      <c r="E21508" s="95"/>
      <c r="F21508" s="95"/>
      <c r="G21508" s="95"/>
      <c r="H21508" s="95"/>
    </row>
    <row r="21509" spans="5:8" x14ac:dyDescent="0.2">
      <c r="E21509" s="95"/>
      <c r="F21509" s="95"/>
      <c r="G21509" s="95"/>
      <c r="H21509" s="95"/>
    </row>
    <row r="21510" spans="5:8" x14ac:dyDescent="0.2">
      <c r="E21510" s="95"/>
      <c r="F21510" s="95"/>
      <c r="G21510" s="95"/>
      <c r="H21510" s="95"/>
    </row>
    <row r="21511" spans="5:8" x14ac:dyDescent="0.2">
      <c r="E21511" s="95"/>
      <c r="F21511" s="95"/>
      <c r="G21511" s="95"/>
      <c r="H21511" s="95"/>
    </row>
    <row r="21512" spans="5:8" x14ac:dyDescent="0.2">
      <c r="E21512" s="95"/>
      <c r="F21512" s="95"/>
      <c r="G21512" s="95"/>
      <c r="H21512" s="95"/>
    </row>
    <row r="21513" spans="5:8" x14ac:dyDescent="0.2">
      <c r="E21513" s="95"/>
      <c r="F21513" s="95"/>
      <c r="G21513" s="95"/>
      <c r="H21513" s="95"/>
    </row>
    <row r="21514" spans="5:8" x14ac:dyDescent="0.2">
      <c r="E21514" s="95"/>
      <c r="F21514" s="95"/>
      <c r="G21514" s="95"/>
      <c r="H21514" s="95"/>
    </row>
    <row r="21515" spans="5:8" x14ac:dyDescent="0.2">
      <c r="E21515" s="95"/>
      <c r="F21515" s="95"/>
      <c r="G21515" s="95"/>
      <c r="H21515" s="95"/>
    </row>
    <row r="21516" spans="5:8" x14ac:dyDescent="0.2">
      <c r="E21516" s="95"/>
      <c r="F21516" s="95"/>
      <c r="G21516" s="95"/>
      <c r="H21516" s="95"/>
    </row>
    <row r="21517" spans="5:8" x14ac:dyDescent="0.2">
      <c r="E21517" s="95"/>
      <c r="F21517" s="95"/>
      <c r="G21517" s="95"/>
      <c r="H21517" s="95"/>
    </row>
    <row r="21518" spans="5:8" x14ac:dyDescent="0.2">
      <c r="E21518" s="95"/>
      <c r="F21518" s="95"/>
      <c r="G21518" s="95"/>
      <c r="H21518" s="95"/>
    </row>
    <row r="21519" spans="5:8" x14ac:dyDescent="0.2">
      <c r="E21519" s="95"/>
      <c r="F21519" s="95"/>
      <c r="G21519" s="95"/>
      <c r="H21519" s="95"/>
    </row>
    <row r="21520" spans="5:8" x14ac:dyDescent="0.2">
      <c r="E21520" s="95"/>
      <c r="F21520" s="95"/>
      <c r="G21520" s="95"/>
      <c r="H21520" s="95"/>
    </row>
    <row r="21521" spans="5:8" x14ac:dyDescent="0.2">
      <c r="E21521" s="95"/>
      <c r="F21521" s="95"/>
      <c r="G21521" s="95"/>
      <c r="H21521" s="95"/>
    </row>
    <row r="21522" spans="5:8" x14ac:dyDescent="0.2">
      <c r="E21522" s="95"/>
      <c r="F21522" s="95"/>
      <c r="G21522" s="95"/>
      <c r="H21522" s="95"/>
    </row>
    <row r="21523" spans="5:8" x14ac:dyDescent="0.2">
      <c r="E21523" s="95"/>
      <c r="F21523" s="95"/>
      <c r="G21523" s="95"/>
      <c r="H21523" s="95"/>
    </row>
    <row r="21524" spans="5:8" x14ac:dyDescent="0.2">
      <c r="E21524" s="95"/>
      <c r="F21524" s="95"/>
      <c r="G21524" s="95"/>
      <c r="H21524" s="95"/>
    </row>
    <row r="21525" spans="5:8" x14ac:dyDescent="0.2">
      <c r="E21525" s="95"/>
      <c r="F21525" s="95"/>
      <c r="G21525" s="95"/>
      <c r="H21525" s="95"/>
    </row>
    <row r="21526" spans="5:8" x14ac:dyDescent="0.2">
      <c r="E21526" s="95"/>
      <c r="F21526" s="95"/>
      <c r="G21526" s="95"/>
      <c r="H21526" s="95"/>
    </row>
    <row r="21527" spans="5:8" x14ac:dyDescent="0.2">
      <c r="E21527" s="95"/>
      <c r="F21527" s="95"/>
      <c r="G21527" s="95"/>
      <c r="H21527" s="95"/>
    </row>
    <row r="21528" spans="5:8" x14ac:dyDescent="0.2">
      <c r="E21528" s="95"/>
      <c r="F21528" s="95"/>
      <c r="G21528" s="95"/>
      <c r="H21528" s="95"/>
    </row>
    <row r="21529" spans="5:8" x14ac:dyDescent="0.2">
      <c r="E21529" s="95"/>
      <c r="F21529" s="95"/>
      <c r="G21529" s="95"/>
      <c r="H21529" s="95"/>
    </row>
    <row r="21530" spans="5:8" x14ac:dyDescent="0.2">
      <c r="E21530" s="95"/>
      <c r="F21530" s="95"/>
      <c r="G21530" s="95"/>
      <c r="H21530" s="95"/>
    </row>
    <row r="21531" spans="5:8" x14ac:dyDescent="0.2">
      <c r="E21531" s="95"/>
      <c r="F21531" s="95"/>
      <c r="G21531" s="95"/>
      <c r="H21531" s="95"/>
    </row>
    <row r="21532" spans="5:8" x14ac:dyDescent="0.2">
      <c r="E21532" s="95"/>
      <c r="F21532" s="95"/>
      <c r="G21532" s="95"/>
      <c r="H21532" s="95"/>
    </row>
    <row r="21533" spans="5:8" x14ac:dyDescent="0.2">
      <c r="E21533" s="95"/>
      <c r="F21533" s="95"/>
      <c r="G21533" s="95"/>
      <c r="H21533" s="95"/>
    </row>
    <row r="21534" spans="5:8" x14ac:dyDescent="0.2">
      <c r="E21534" s="95"/>
      <c r="F21534" s="95"/>
      <c r="G21534" s="95"/>
      <c r="H21534" s="95"/>
    </row>
    <row r="21535" spans="5:8" x14ac:dyDescent="0.2">
      <c r="E21535" s="95"/>
      <c r="F21535" s="95"/>
      <c r="G21535" s="95"/>
      <c r="H21535" s="95"/>
    </row>
    <row r="21536" spans="5:8" x14ac:dyDescent="0.2">
      <c r="E21536" s="95"/>
      <c r="F21536" s="95"/>
      <c r="G21536" s="95"/>
      <c r="H21536" s="95"/>
    </row>
    <row r="21537" spans="5:8" x14ac:dyDescent="0.2">
      <c r="E21537" s="95"/>
      <c r="F21537" s="95"/>
      <c r="G21537" s="95"/>
      <c r="H21537" s="95"/>
    </row>
    <row r="21538" spans="5:8" x14ac:dyDescent="0.2">
      <c r="E21538" s="95"/>
      <c r="F21538" s="95"/>
      <c r="G21538" s="95"/>
      <c r="H21538" s="95"/>
    </row>
    <row r="21539" spans="5:8" x14ac:dyDescent="0.2">
      <c r="E21539" s="95"/>
      <c r="F21539" s="95"/>
      <c r="G21539" s="95"/>
      <c r="H21539" s="95"/>
    </row>
    <row r="21540" spans="5:8" x14ac:dyDescent="0.2">
      <c r="E21540" s="95"/>
      <c r="F21540" s="95"/>
      <c r="G21540" s="95"/>
      <c r="H21540" s="95"/>
    </row>
    <row r="21541" spans="5:8" x14ac:dyDescent="0.2">
      <c r="E21541" s="95"/>
      <c r="F21541" s="95"/>
      <c r="G21541" s="95"/>
      <c r="H21541" s="95"/>
    </row>
    <row r="21542" spans="5:8" x14ac:dyDescent="0.2">
      <c r="E21542" s="95"/>
      <c r="F21542" s="95"/>
      <c r="G21542" s="95"/>
      <c r="H21542" s="95"/>
    </row>
    <row r="21543" spans="5:8" x14ac:dyDescent="0.2">
      <c r="E21543" s="95"/>
      <c r="F21543" s="95"/>
      <c r="G21543" s="95"/>
      <c r="H21543" s="95"/>
    </row>
    <row r="21544" spans="5:8" x14ac:dyDescent="0.2">
      <c r="E21544" s="95"/>
      <c r="F21544" s="95"/>
      <c r="G21544" s="95"/>
      <c r="H21544" s="95"/>
    </row>
    <row r="21545" spans="5:8" x14ac:dyDescent="0.2">
      <c r="E21545" s="95"/>
      <c r="F21545" s="95"/>
      <c r="G21545" s="95"/>
      <c r="H21545" s="95"/>
    </row>
    <row r="21546" spans="5:8" x14ac:dyDescent="0.2">
      <c r="E21546" s="95"/>
      <c r="F21546" s="95"/>
      <c r="G21546" s="95"/>
      <c r="H21546" s="95"/>
    </row>
    <row r="21547" spans="5:8" x14ac:dyDescent="0.2">
      <c r="E21547" s="95"/>
      <c r="F21547" s="95"/>
      <c r="G21547" s="95"/>
      <c r="H21547" s="95"/>
    </row>
    <row r="21548" spans="5:8" x14ac:dyDescent="0.2">
      <c r="E21548" s="95"/>
      <c r="F21548" s="95"/>
      <c r="G21548" s="95"/>
      <c r="H21548" s="95"/>
    </row>
    <row r="21549" spans="5:8" x14ac:dyDescent="0.2">
      <c r="E21549" s="95"/>
      <c r="F21549" s="95"/>
      <c r="G21549" s="95"/>
      <c r="H21549" s="95"/>
    </row>
    <row r="21550" spans="5:8" x14ac:dyDescent="0.2">
      <c r="E21550" s="95"/>
      <c r="F21550" s="95"/>
      <c r="G21550" s="95"/>
      <c r="H21550" s="95"/>
    </row>
    <row r="21551" spans="5:8" x14ac:dyDescent="0.2">
      <c r="E21551" s="95"/>
      <c r="F21551" s="95"/>
      <c r="G21551" s="95"/>
      <c r="H21551" s="95"/>
    </row>
    <row r="21552" spans="5:8" x14ac:dyDescent="0.2">
      <c r="E21552" s="95"/>
      <c r="F21552" s="95"/>
      <c r="G21552" s="95"/>
      <c r="H21552" s="95"/>
    </row>
    <row r="21553" spans="5:8" x14ac:dyDescent="0.2">
      <c r="E21553" s="95"/>
      <c r="F21553" s="95"/>
      <c r="G21553" s="95"/>
      <c r="H21553" s="95"/>
    </row>
    <row r="21554" spans="5:8" x14ac:dyDescent="0.2">
      <c r="E21554" s="95"/>
      <c r="F21554" s="95"/>
      <c r="G21554" s="95"/>
      <c r="H21554" s="95"/>
    </row>
    <row r="21555" spans="5:8" x14ac:dyDescent="0.2">
      <c r="E21555" s="95"/>
      <c r="F21555" s="95"/>
      <c r="G21555" s="95"/>
      <c r="H21555" s="95"/>
    </row>
    <row r="21556" spans="5:8" x14ac:dyDescent="0.2">
      <c r="E21556" s="95"/>
      <c r="F21556" s="95"/>
      <c r="G21556" s="95"/>
      <c r="H21556" s="95"/>
    </row>
    <row r="21557" spans="5:8" x14ac:dyDescent="0.2">
      <c r="E21557" s="95"/>
      <c r="F21557" s="95"/>
      <c r="G21557" s="95"/>
      <c r="H21557" s="95"/>
    </row>
    <row r="21558" spans="5:8" x14ac:dyDescent="0.2">
      <c r="E21558" s="95"/>
      <c r="F21558" s="95"/>
      <c r="G21558" s="95"/>
      <c r="H21558" s="95"/>
    </row>
    <row r="21559" spans="5:8" x14ac:dyDescent="0.2">
      <c r="E21559" s="95"/>
      <c r="F21559" s="95"/>
      <c r="G21559" s="95"/>
      <c r="H21559" s="95"/>
    </row>
    <row r="21560" spans="5:8" x14ac:dyDescent="0.2">
      <c r="E21560" s="95"/>
      <c r="F21560" s="95"/>
      <c r="G21560" s="95"/>
      <c r="H21560" s="95"/>
    </row>
    <row r="21561" spans="5:8" x14ac:dyDescent="0.2">
      <c r="E21561" s="95"/>
      <c r="F21561" s="95"/>
      <c r="G21561" s="95"/>
      <c r="H21561" s="95"/>
    </row>
    <row r="21562" spans="5:8" x14ac:dyDescent="0.2">
      <c r="E21562" s="95"/>
      <c r="F21562" s="95"/>
      <c r="G21562" s="95"/>
      <c r="H21562" s="95"/>
    </row>
    <row r="21563" spans="5:8" x14ac:dyDescent="0.2">
      <c r="E21563" s="95"/>
      <c r="F21563" s="95"/>
      <c r="G21563" s="95"/>
      <c r="H21563" s="95"/>
    </row>
    <row r="21564" spans="5:8" x14ac:dyDescent="0.2">
      <c r="E21564" s="95"/>
      <c r="F21564" s="95"/>
      <c r="G21564" s="95"/>
      <c r="H21564" s="95"/>
    </row>
    <row r="21565" spans="5:8" x14ac:dyDescent="0.2">
      <c r="E21565" s="95"/>
      <c r="F21565" s="95"/>
      <c r="G21565" s="95"/>
      <c r="H21565" s="95"/>
    </row>
    <row r="21566" spans="5:8" x14ac:dyDescent="0.2">
      <c r="E21566" s="95"/>
      <c r="F21566" s="95"/>
      <c r="G21566" s="95"/>
      <c r="H21566" s="95"/>
    </row>
    <row r="21567" spans="5:8" x14ac:dyDescent="0.2">
      <c r="E21567" s="95"/>
      <c r="F21567" s="95"/>
      <c r="G21567" s="95"/>
      <c r="H21567" s="95"/>
    </row>
    <row r="21568" spans="5:8" x14ac:dyDescent="0.2">
      <c r="E21568" s="95"/>
      <c r="F21568" s="95"/>
      <c r="G21568" s="95"/>
      <c r="H21568" s="95"/>
    </row>
    <row r="21569" spans="5:8" x14ac:dyDescent="0.2">
      <c r="E21569" s="95"/>
      <c r="F21569" s="95"/>
      <c r="G21569" s="95"/>
      <c r="H21569" s="95"/>
    </row>
    <row r="21570" spans="5:8" x14ac:dyDescent="0.2">
      <c r="E21570" s="95"/>
      <c r="F21570" s="95"/>
      <c r="G21570" s="95"/>
      <c r="H21570" s="95"/>
    </row>
    <row r="21571" spans="5:8" x14ac:dyDescent="0.2">
      <c r="E21571" s="95"/>
      <c r="F21571" s="95"/>
      <c r="G21571" s="95"/>
      <c r="H21571" s="95"/>
    </row>
    <row r="21572" spans="5:8" x14ac:dyDescent="0.2">
      <c r="E21572" s="95"/>
      <c r="F21572" s="95"/>
      <c r="G21572" s="95"/>
      <c r="H21572" s="95"/>
    </row>
    <row r="21573" spans="5:8" x14ac:dyDescent="0.2">
      <c r="E21573" s="95"/>
      <c r="F21573" s="95"/>
      <c r="G21573" s="95"/>
      <c r="H21573" s="95"/>
    </row>
    <row r="21574" spans="5:8" x14ac:dyDescent="0.2">
      <c r="E21574" s="95"/>
      <c r="F21574" s="95"/>
      <c r="G21574" s="95"/>
      <c r="H21574" s="95"/>
    </row>
    <row r="21575" spans="5:8" x14ac:dyDescent="0.2">
      <c r="E21575" s="95"/>
      <c r="F21575" s="95"/>
      <c r="G21575" s="95"/>
      <c r="H21575" s="95"/>
    </row>
    <row r="21576" spans="5:8" x14ac:dyDescent="0.2">
      <c r="E21576" s="95"/>
      <c r="F21576" s="95"/>
      <c r="G21576" s="95"/>
      <c r="H21576" s="95"/>
    </row>
    <row r="21577" spans="5:8" x14ac:dyDescent="0.2">
      <c r="E21577" s="95"/>
      <c r="F21577" s="95"/>
      <c r="G21577" s="95"/>
      <c r="H21577" s="95"/>
    </row>
    <row r="21578" spans="5:8" x14ac:dyDescent="0.2">
      <c r="E21578" s="95"/>
      <c r="F21578" s="95"/>
      <c r="G21578" s="95"/>
      <c r="H21578" s="95"/>
    </row>
    <row r="21579" spans="5:8" x14ac:dyDescent="0.2">
      <c r="E21579" s="95"/>
      <c r="F21579" s="95"/>
      <c r="G21579" s="95"/>
      <c r="H21579" s="95"/>
    </row>
    <row r="21580" spans="5:8" x14ac:dyDescent="0.2">
      <c r="E21580" s="95"/>
      <c r="F21580" s="95"/>
      <c r="G21580" s="95"/>
      <c r="H21580" s="95"/>
    </row>
    <row r="21581" spans="5:8" x14ac:dyDescent="0.2">
      <c r="E21581" s="95"/>
      <c r="F21581" s="95"/>
      <c r="G21581" s="95"/>
      <c r="H21581" s="95"/>
    </row>
    <row r="21582" spans="5:8" x14ac:dyDescent="0.2">
      <c r="E21582" s="95"/>
      <c r="F21582" s="95"/>
      <c r="G21582" s="95"/>
      <c r="H21582" s="95"/>
    </row>
    <row r="21583" spans="5:8" x14ac:dyDescent="0.2">
      <c r="E21583" s="95"/>
      <c r="F21583" s="95"/>
      <c r="G21583" s="95"/>
      <c r="H21583" s="95"/>
    </row>
    <row r="21584" spans="5:8" x14ac:dyDescent="0.2">
      <c r="E21584" s="95"/>
      <c r="F21584" s="95"/>
      <c r="G21584" s="95"/>
      <c r="H21584" s="95"/>
    </row>
    <row r="21585" spans="5:8" x14ac:dyDescent="0.2">
      <c r="E21585" s="95"/>
      <c r="F21585" s="95"/>
      <c r="G21585" s="95"/>
      <c r="H21585" s="95"/>
    </row>
    <row r="21586" spans="5:8" x14ac:dyDescent="0.2">
      <c r="E21586" s="95"/>
      <c r="F21586" s="95"/>
      <c r="G21586" s="95"/>
      <c r="H21586" s="95"/>
    </row>
    <row r="21587" spans="5:8" x14ac:dyDescent="0.2">
      <c r="E21587" s="95"/>
      <c r="F21587" s="95"/>
      <c r="G21587" s="95"/>
      <c r="H21587" s="95"/>
    </row>
    <row r="21588" spans="5:8" x14ac:dyDescent="0.2">
      <c r="E21588" s="95"/>
      <c r="F21588" s="95"/>
      <c r="G21588" s="95"/>
      <c r="H21588" s="95"/>
    </row>
    <row r="21589" spans="5:8" x14ac:dyDescent="0.2">
      <c r="E21589" s="95"/>
      <c r="F21589" s="95"/>
      <c r="G21589" s="95"/>
      <c r="H21589" s="95"/>
    </row>
    <row r="21590" spans="5:8" x14ac:dyDescent="0.2">
      <c r="E21590" s="95"/>
      <c r="F21590" s="95"/>
      <c r="G21590" s="95"/>
      <c r="H21590" s="95"/>
    </row>
    <row r="21591" spans="5:8" x14ac:dyDescent="0.2">
      <c r="E21591" s="95"/>
      <c r="F21591" s="95"/>
      <c r="G21591" s="95"/>
      <c r="H21591" s="95"/>
    </row>
    <row r="21592" spans="5:8" x14ac:dyDescent="0.2">
      <c r="E21592" s="95"/>
      <c r="F21592" s="95"/>
      <c r="G21592" s="95"/>
      <c r="H21592" s="95"/>
    </row>
    <row r="21593" spans="5:8" x14ac:dyDescent="0.2">
      <c r="E21593" s="95"/>
      <c r="F21593" s="95"/>
      <c r="G21593" s="95"/>
      <c r="H21593" s="95"/>
    </row>
    <row r="21594" spans="5:8" x14ac:dyDescent="0.2">
      <c r="E21594" s="95"/>
      <c r="F21594" s="95"/>
      <c r="G21594" s="95"/>
      <c r="H21594" s="95"/>
    </row>
    <row r="21595" spans="5:8" x14ac:dyDescent="0.2">
      <c r="E21595" s="95"/>
      <c r="F21595" s="95"/>
      <c r="G21595" s="95"/>
      <c r="H21595" s="95"/>
    </row>
    <row r="21596" spans="5:8" x14ac:dyDescent="0.2">
      <c r="E21596" s="95"/>
      <c r="F21596" s="95"/>
      <c r="G21596" s="95"/>
      <c r="H21596" s="95"/>
    </row>
    <row r="21597" spans="5:8" x14ac:dyDescent="0.2">
      <c r="E21597" s="95"/>
      <c r="F21597" s="95"/>
      <c r="G21597" s="95"/>
      <c r="H21597" s="95"/>
    </row>
    <row r="21598" spans="5:8" x14ac:dyDescent="0.2">
      <c r="E21598" s="95"/>
      <c r="F21598" s="95"/>
      <c r="G21598" s="95"/>
      <c r="H21598" s="95"/>
    </row>
    <row r="21599" spans="5:8" x14ac:dyDescent="0.2">
      <c r="E21599" s="95"/>
      <c r="F21599" s="95"/>
      <c r="G21599" s="95"/>
      <c r="H21599" s="95"/>
    </row>
    <row r="21600" spans="5:8" x14ac:dyDescent="0.2">
      <c r="E21600" s="95"/>
      <c r="F21600" s="95"/>
      <c r="G21600" s="95"/>
      <c r="H21600" s="95"/>
    </row>
    <row r="21601" spans="5:8" x14ac:dyDescent="0.2">
      <c r="E21601" s="95"/>
      <c r="F21601" s="95"/>
      <c r="G21601" s="95"/>
      <c r="H21601" s="95"/>
    </row>
    <row r="21602" spans="5:8" x14ac:dyDescent="0.2">
      <c r="E21602" s="95"/>
      <c r="F21602" s="95"/>
      <c r="G21602" s="95"/>
      <c r="H21602" s="95"/>
    </row>
    <row r="21603" spans="5:8" x14ac:dyDescent="0.2">
      <c r="E21603" s="95"/>
      <c r="F21603" s="95"/>
      <c r="G21603" s="95"/>
      <c r="H21603" s="95"/>
    </row>
    <row r="21604" spans="5:8" x14ac:dyDescent="0.2">
      <c r="E21604" s="95"/>
      <c r="F21604" s="95"/>
      <c r="G21604" s="95"/>
      <c r="H21604" s="95"/>
    </row>
    <row r="21605" spans="5:8" x14ac:dyDescent="0.2">
      <c r="E21605" s="95"/>
      <c r="F21605" s="95"/>
      <c r="G21605" s="95"/>
      <c r="H21605" s="95"/>
    </row>
    <row r="21606" spans="5:8" x14ac:dyDescent="0.2">
      <c r="E21606" s="95"/>
      <c r="F21606" s="95"/>
      <c r="G21606" s="95"/>
      <c r="H21606" s="95"/>
    </row>
    <row r="21607" spans="5:8" x14ac:dyDescent="0.2">
      <c r="E21607" s="95"/>
      <c r="F21607" s="95"/>
      <c r="G21607" s="95"/>
      <c r="H21607" s="95"/>
    </row>
    <row r="21608" spans="5:8" x14ac:dyDescent="0.2">
      <c r="E21608" s="95"/>
      <c r="F21608" s="95"/>
      <c r="G21608" s="95"/>
      <c r="H21608" s="95"/>
    </row>
    <row r="21609" spans="5:8" x14ac:dyDescent="0.2">
      <c r="E21609" s="95"/>
      <c r="F21609" s="95"/>
      <c r="G21609" s="95"/>
      <c r="H21609" s="95"/>
    </row>
    <row r="21610" spans="5:8" x14ac:dyDescent="0.2">
      <c r="E21610" s="95"/>
      <c r="F21610" s="95"/>
      <c r="G21610" s="95"/>
      <c r="H21610" s="95"/>
    </row>
    <row r="21611" spans="5:8" x14ac:dyDescent="0.2">
      <c r="E21611" s="95"/>
      <c r="F21611" s="95"/>
      <c r="G21611" s="95"/>
      <c r="H21611" s="95"/>
    </row>
    <row r="21612" spans="5:8" x14ac:dyDescent="0.2">
      <c r="E21612" s="95"/>
      <c r="F21612" s="95"/>
      <c r="G21612" s="95"/>
      <c r="H21612" s="95"/>
    </row>
    <row r="21613" spans="5:8" x14ac:dyDescent="0.2">
      <c r="E21613" s="95"/>
      <c r="F21613" s="95"/>
      <c r="G21613" s="95"/>
      <c r="H21613" s="95"/>
    </row>
    <row r="21614" spans="5:8" x14ac:dyDescent="0.2">
      <c r="E21614" s="95"/>
      <c r="F21614" s="95"/>
      <c r="G21614" s="95"/>
      <c r="H21614" s="95"/>
    </row>
    <row r="21615" spans="5:8" x14ac:dyDescent="0.2">
      <c r="E21615" s="95"/>
      <c r="F21615" s="95"/>
      <c r="G21615" s="95"/>
      <c r="H21615" s="95"/>
    </row>
    <row r="21616" spans="5:8" x14ac:dyDescent="0.2">
      <c r="E21616" s="95"/>
      <c r="F21616" s="95"/>
      <c r="G21616" s="95"/>
      <c r="H21616" s="95"/>
    </row>
    <row r="21617" spans="5:8" x14ac:dyDescent="0.2">
      <c r="E21617" s="95"/>
      <c r="F21617" s="95"/>
      <c r="G21617" s="95"/>
      <c r="H21617" s="95"/>
    </row>
    <row r="21618" spans="5:8" x14ac:dyDescent="0.2">
      <c r="E21618" s="95"/>
      <c r="F21618" s="95"/>
      <c r="G21618" s="95"/>
      <c r="H21618" s="95"/>
    </row>
    <row r="21619" spans="5:8" x14ac:dyDescent="0.2">
      <c r="E21619" s="95"/>
      <c r="F21619" s="95"/>
      <c r="G21619" s="95"/>
      <c r="H21619" s="95"/>
    </row>
    <row r="21620" spans="5:8" x14ac:dyDescent="0.2">
      <c r="E21620" s="95"/>
      <c r="F21620" s="95"/>
      <c r="G21620" s="95"/>
      <c r="H21620" s="95"/>
    </row>
    <row r="21621" spans="5:8" x14ac:dyDescent="0.2">
      <c r="E21621" s="95"/>
      <c r="F21621" s="95"/>
      <c r="G21621" s="95"/>
      <c r="H21621" s="95"/>
    </row>
    <row r="21622" spans="5:8" x14ac:dyDescent="0.2">
      <c r="E21622" s="95"/>
      <c r="F21622" s="95"/>
      <c r="G21622" s="95"/>
      <c r="H21622" s="95"/>
    </row>
    <row r="21623" spans="5:8" x14ac:dyDescent="0.2">
      <c r="E21623" s="95"/>
      <c r="F21623" s="95"/>
      <c r="G21623" s="95"/>
      <c r="H21623" s="95"/>
    </row>
    <row r="21624" spans="5:8" x14ac:dyDescent="0.2">
      <c r="E21624" s="95"/>
      <c r="F21624" s="95"/>
      <c r="G21624" s="95"/>
      <c r="H21624" s="95"/>
    </row>
    <row r="21625" spans="5:8" x14ac:dyDescent="0.2">
      <c r="E21625" s="95"/>
      <c r="F21625" s="95"/>
      <c r="G21625" s="95"/>
      <c r="H21625" s="95"/>
    </row>
    <row r="21626" spans="5:8" x14ac:dyDescent="0.2">
      <c r="E21626" s="95"/>
      <c r="F21626" s="95"/>
      <c r="G21626" s="95"/>
      <c r="H21626" s="95"/>
    </row>
    <row r="21627" spans="5:8" x14ac:dyDescent="0.2">
      <c r="E21627" s="95"/>
      <c r="F21627" s="95"/>
      <c r="G21627" s="95"/>
      <c r="H21627" s="95"/>
    </row>
    <row r="21628" spans="5:8" x14ac:dyDescent="0.2">
      <c r="E21628" s="95"/>
      <c r="F21628" s="95"/>
      <c r="G21628" s="95"/>
      <c r="H21628" s="95"/>
    </row>
    <row r="21629" spans="5:8" x14ac:dyDescent="0.2">
      <c r="E21629" s="95"/>
      <c r="F21629" s="95"/>
      <c r="G21629" s="95"/>
      <c r="H21629" s="95"/>
    </row>
    <row r="21630" spans="5:8" x14ac:dyDescent="0.2">
      <c r="E21630" s="95"/>
      <c r="F21630" s="95"/>
      <c r="G21630" s="95"/>
      <c r="H21630" s="95"/>
    </row>
    <row r="21631" spans="5:8" x14ac:dyDescent="0.2">
      <c r="E21631" s="95"/>
      <c r="F21631" s="95"/>
      <c r="G21631" s="95"/>
      <c r="H21631" s="95"/>
    </row>
    <row r="21632" spans="5:8" x14ac:dyDescent="0.2">
      <c r="E21632" s="95"/>
      <c r="F21632" s="95"/>
      <c r="G21632" s="95"/>
      <c r="H21632" s="95"/>
    </row>
    <row r="21633" spans="5:8" x14ac:dyDescent="0.2">
      <c r="E21633" s="95"/>
      <c r="F21633" s="95"/>
      <c r="G21633" s="95"/>
      <c r="H21633" s="95"/>
    </row>
    <row r="21634" spans="5:8" x14ac:dyDescent="0.2">
      <c r="E21634" s="95"/>
      <c r="F21634" s="95"/>
      <c r="G21634" s="95"/>
      <c r="H21634" s="95"/>
    </row>
    <row r="21635" spans="5:8" x14ac:dyDescent="0.2">
      <c r="E21635" s="95"/>
      <c r="F21635" s="95"/>
      <c r="G21635" s="95"/>
      <c r="H21635" s="95"/>
    </row>
    <row r="21636" spans="5:8" x14ac:dyDescent="0.2">
      <c r="E21636" s="95"/>
      <c r="F21636" s="95"/>
      <c r="G21636" s="95"/>
      <c r="H21636" s="95"/>
    </row>
    <row r="21637" spans="5:8" x14ac:dyDescent="0.2">
      <c r="E21637" s="95"/>
      <c r="F21637" s="95"/>
      <c r="G21637" s="95"/>
      <c r="H21637" s="95"/>
    </row>
    <row r="21638" spans="5:8" x14ac:dyDescent="0.2">
      <c r="E21638" s="95"/>
      <c r="F21638" s="95"/>
      <c r="G21638" s="95"/>
      <c r="H21638" s="95"/>
    </row>
    <row r="21639" spans="5:8" x14ac:dyDescent="0.2">
      <c r="E21639" s="95"/>
      <c r="F21639" s="95"/>
      <c r="G21639" s="95"/>
      <c r="H21639" s="95"/>
    </row>
    <row r="21640" spans="5:8" x14ac:dyDescent="0.2">
      <c r="E21640" s="95"/>
      <c r="F21640" s="95"/>
      <c r="G21640" s="95"/>
      <c r="H21640" s="95"/>
    </row>
    <row r="21641" spans="5:8" x14ac:dyDescent="0.2">
      <c r="E21641" s="95"/>
      <c r="F21641" s="95"/>
      <c r="G21641" s="95"/>
      <c r="H21641" s="95"/>
    </row>
    <row r="21642" spans="5:8" x14ac:dyDescent="0.2">
      <c r="E21642" s="95"/>
      <c r="F21642" s="95"/>
      <c r="G21642" s="95"/>
      <c r="H21642" s="95"/>
    </row>
    <row r="21643" spans="5:8" x14ac:dyDescent="0.2">
      <c r="E21643" s="95"/>
      <c r="F21643" s="95"/>
      <c r="G21643" s="95"/>
      <c r="H21643" s="95"/>
    </row>
    <row r="21644" spans="5:8" x14ac:dyDescent="0.2">
      <c r="E21644" s="95"/>
      <c r="F21644" s="95"/>
      <c r="G21644" s="95"/>
      <c r="H21644" s="95"/>
    </row>
    <row r="21645" spans="5:8" x14ac:dyDescent="0.2">
      <c r="E21645" s="95"/>
      <c r="F21645" s="95"/>
      <c r="G21645" s="95"/>
      <c r="H21645" s="95"/>
    </row>
    <row r="21646" spans="5:8" x14ac:dyDescent="0.2">
      <c r="E21646" s="95"/>
      <c r="F21646" s="95"/>
      <c r="G21646" s="95"/>
      <c r="H21646" s="95"/>
    </row>
    <row r="21647" spans="5:8" x14ac:dyDescent="0.2">
      <c r="E21647" s="95"/>
      <c r="F21647" s="95"/>
      <c r="G21647" s="95"/>
      <c r="H21647" s="95"/>
    </row>
    <row r="21648" spans="5:8" x14ac:dyDescent="0.2">
      <c r="E21648" s="95"/>
      <c r="F21648" s="95"/>
      <c r="G21648" s="95"/>
      <c r="H21648" s="95"/>
    </row>
    <row r="21649" spans="5:8" x14ac:dyDescent="0.2">
      <c r="E21649" s="95"/>
      <c r="F21649" s="95"/>
      <c r="G21649" s="95"/>
      <c r="H21649" s="95"/>
    </row>
    <row r="21650" spans="5:8" x14ac:dyDescent="0.2">
      <c r="E21650" s="95"/>
      <c r="F21650" s="95"/>
      <c r="G21650" s="95"/>
      <c r="H21650" s="95"/>
    </row>
    <row r="21651" spans="5:8" x14ac:dyDescent="0.2">
      <c r="E21651" s="95"/>
      <c r="F21651" s="95"/>
      <c r="G21651" s="95"/>
      <c r="H21651" s="95"/>
    </row>
    <row r="21652" spans="5:8" x14ac:dyDescent="0.2">
      <c r="E21652" s="95"/>
      <c r="F21652" s="95"/>
      <c r="G21652" s="95"/>
      <c r="H21652" s="95"/>
    </row>
    <row r="21653" spans="5:8" x14ac:dyDescent="0.2">
      <c r="E21653" s="95"/>
      <c r="F21653" s="95"/>
      <c r="G21653" s="95"/>
      <c r="H21653" s="95"/>
    </row>
    <row r="21654" spans="5:8" x14ac:dyDescent="0.2">
      <c r="E21654" s="95"/>
      <c r="F21654" s="95"/>
      <c r="G21654" s="95"/>
      <c r="H21654" s="95"/>
    </row>
    <row r="21655" spans="5:8" x14ac:dyDescent="0.2">
      <c r="E21655" s="95"/>
      <c r="F21655" s="95"/>
      <c r="G21655" s="95"/>
      <c r="H21655" s="95"/>
    </row>
    <row r="21656" spans="5:8" x14ac:dyDescent="0.2">
      <c r="E21656" s="95"/>
      <c r="F21656" s="95"/>
      <c r="G21656" s="95"/>
      <c r="H21656" s="95"/>
    </row>
    <row r="21657" spans="5:8" x14ac:dyDescent="0.2">
      <c r="E21657" s="95"/>
      <c r="F21657" s="95"/>
      <c r="G21657" s="95"/>
      <c r="H21657" s="95"/>
    </row>
    <row r="21658" spans="5:8" x14ac:dyDescent="0.2">
      <c r="E21658" s="95"/>
      <c r="F21658" s="95"/>
      <c r="G21658" s="95"/>
      <c r="H21658" s="95"/>
    </row>
    <row r="21659" spans="5:8" x14ac:dyDescent="0.2">
      <c r="E21659" s="95"/>
      <c r="F21659" s="95"/>
      <c r="G21659" s="95"/>
      <c r="H21659" s="95"/>
    </row>
    <row r="21660" spans="5:8" x14ac:dyDescent="0.2">
      <c r="E21660" s="95"/>
      <c r="F21660" s="95"/>
      <c r="G21660" s="95"/>
      <c r="H21660" s="95"/>
    </row>
    <row r="21661" spans="5:8" x14ac:dyDescent="0.2">
      <c r="E21661" s="95"/>
      <c r="F21661" s="95"/>
      <c r="G21661" s="95"/>
      <c r="H21661" s="95"/>
    </row>
    <row r="21662" spans="5:8" x14ac:dyDescent="0.2">
      <c r="E21662" s="95"/>
      <c r="F21662" s="95"/>
      <c r="G21662" s="95"/>
      <c r="H21662" s="95"/>
    </row>
    <row r="21663" spans="5:8" x14ac:dyDescent="0.2">
      <c r="E21663" s="95"/>
      <c r="F21663" s="95"/>
      <c r="G21663" s="95"/>
      <c r="H21663" s="95"/>
    </row>
    <row r="21664" spans="5:8" x14ac:dyDescent="0.2">
      <c r="E21664" s="95"/>
      <c r="F21664" s="95"/>
      <c r="G21664" s="95"/>
      <c r="H21664" s="95"/>
    </row>
    <row r="21665" spans="5:8" x14ac:dyDescent="0.2">
      <c r="E21665" s="95"/>
      <c r="F21665" s="95"/>
      <c r="G21665" s="95"/>
      <c r="H21665" s="95"/>
    </row>
    <row r="21666" spans="5:8" x14ac:dyDescent="0.2">
      <c r="E21666" s="95"/>
      <c r="F21666" s="95"/>
      <c r="G21666" s="95"/>
      <c r="H21666" s="95"/>
    </row>
    <row r="21667" spans="5:8" x14ac:dyDescent="0.2">
      <c r="E21667" s="95"/>
      <c r="F21667" s="95"/>
      <c r="G21667" s="95"/>
      <c r="H21667" s="95"/>
    </row>
    <row r="21668" spans="5:8" x14ac:dyDescent="0.2">
      <c r="E21668" s="95"/>
      <c r="F21668" s="95"/>
      <c r="G21668" s="95"/>
      <c r="H21668" s="95"/>
    </row>
    <row r="21669" spans="5:8" x14ac:dyDescent="0.2">
      <c r="E21669" s="95"/>
      <c r="F21669" s="95"/>
      <c r="G21669" s="95"/>
      <c r="H21669" s="95"/>
    </row>
    <row r="21670" spans="5:8" x14ac:dyDescent="0.2">
      <c r="E21670" s="95"/>
      <c r="F21670" s="95"/>
      <c r="G21670" s="95"/>
      <c r="H21670" s="95"/>
    </row>
    <row r="21671" spans="5:8" x14ac:dyDescent="0.2">
      <c r="E21671" s="95"/>
      <c r="F21671" s="95"/>
      <c r="G21671" s="95"/>
      <c r="H21671" s="95"/>
    </row>
    <row r="21672" spans="5:8" x14ac:dyDescent="0.2">
      <c r="E21672" s="95"/>
      <c r="F21672" s="95"/>
      <c r="G21672" s="95"/>
      <c r="H21672" s="95"/>
    </row>
    <row r="21673" spans="5:8" x14ac:dyDescent="0.2">
      <c r="E21673" s="95"/>
      <c r="F21673" s="95"/>
      <c r="G21673" s="95"/>
      <c r="H21673" s="95"/>
    </row>
    <row r="21674" spans="5:8" x14ac:dyDescent="0.2">
      <c r="E21674" s="95"/>
      <c r="F21674" s="95"/>
      <c r="G21674" s="95"/>
      <c r="H21674" s="95"/>
    </row>
    <row r="21675" spans="5:8" x14ac:dyDescent="0.2">
      <c r="E21675" s="95"/>
      <c r="F21675" s="95"/>
      <c r="G21675" s="95"/>
      <c r="H21675" s="95"/>
    </row>
    <row r="21676" spans="5:8" x14ac:dyDescent="0.2">
      <c r="E21676" s="95"/>
      <c r="F21676" s="95"/>
      <c r="G21676" s="95"/>
      <c r="H21676" s="95"/>
    </row>
    <row r="21677" spans="5:8" x14ac:dyDescent="0.2">
      <c r="E21677" s="95"/>
      <c r="F21677" s="95"/>
      <c r="G21677" s="95"/>
      <c r="H21677" s="95"/>
    </row>
    <row r="21678" spans="5:8" x14ac:dyDescent="0.2">
      <c r="E21678" s="95"/>
      <c r="F21678" s="95"/>
      <c r="G21678" s="95"/>
      <c r="H21678" s="95"/>
    </row>
    <row r="21679" spans="5:8" x14ac:dyDescent="0.2">
      <c r="E21679" s="95"/>
      <c r="F21679" s="95"/>
      <c r="G21679" s="95"/>
      <c r="H21679" s="95"/>
    </row>
    <row r="21680" spans="5:8" x14ac:dyDescent="0.2">
      <c r="E21680" s="95"/>
      <c r="F21680" s="95"/>
      <c r="G21680" s="95"/>
      <c r="H21680" s="95"/>
    </row>
    <row r="21681" spans="5:8" x14ac:dyDescent="0.2">
      <c r="E21681" s="95"/>
      <c r="F21681" s="95"/>
      <c r="G21681" s="95"/>
      <c r="H21681" s="95"/>
    </row>
    <row r="21682" spans="5:8" x14ac:dyDescent="0.2">
      <c r="E21682" s="95"/>
      <c r="F21682" s="95"/>
      <c r="G21682" s="95"/>
      <c r="H21682" s="95"/>
    </row>
    <row r="21683" spans="5:8" x14ac:dyDescent="0.2">
      <c r="E21683" s="95"/>
      <c r="F21683" s="95"/>
      <c r="G21683" s="95"/>
      <c r="H21683" s="95"/>
    </row>
    <row r="21684" spans="5:8" x14ac:dyDescent="0.2">
      <c r="E21684" s="95"/>
      <c r="F21684" s="95"/>
      <c r="G21684" s="95"/>
      <c r="H21684" s="95"/>
    </row>
    <row r="21685" spans="5:8" x14ac:dyDescent="0.2">
      <c r="E21685" s="95"/>
      <c r="F21685" s="95"/>
      <c r="G21685" s="95"/>
      <c r="H21685" s="95"/>
    </row>
    <row r="21686" spans="5:8" x14ac:dyDescent="0.2">
      <c r="E21686" s="95"/>
      <c r="F21686" s="95"/>
      <c r="G21686" s="95"/>
      <c r="H21686" s="95"/>
    </row>
    <row r="21687" spans="5:8" x14ac:dyDescent="0.2">
      <c r="E21687" s="95"/>
      <c r="F21687" s="95"/>
      <c r="G21687" s="95"/>
      <c r="H21687" s="95"/>
    </row>
    <row r="21688" spans="5:8" x14ac:dyDescent="0.2">
      <c r="E21688" s="95"/>
      <c r="F21688" s="95"/>
      <c r="G21688" s="95"/>
      <c r="H21688" s="95"/>
    </row>
    <row r="21689" spans="5:8" x14ac:dyDescent="0.2">
      <c r="E21689" s="95"/>
      <c r="F21689" s="95"/>
      <c r="G21689" s="95"/>
      <c r="H21689" s="95"/>
    </row>
    <row r="21690" spans="5:8" x14ac:dyDescent="0.2">
      <c r="E21690" s="95"/>
      <c r="F21690" s="95"/>
      <c r="G21690" s="95"/>
      <c r="H21690" s="95"/>
    </row>
    <row r="21691" spans="5:8" x14ac:dyDescent="0.2">
      <c r="E21691" s="95"/>
      <c r="F21691" s="95"/>
      <c r="G21691" s="95"/>
      <c r="H21691" s="95"/>
    </row>
    <row r="21692" spans="5:8" x14ac:dyDescent="0.2">
      <c r="E21692" s="95"/>
      <c r="F21692" s="95"/>
      <c r="G21692" s="95"/>
      <c r="H21692" s="95"/>
    </row>
    <row r="21693" spans="5:8" x14ac:dyDescent="0.2">
      <c r="E21693" s="95"/>
      <c r="F21693" s="95"/>
      <c r="G21693" s="95"/>
      <c r="H21693" s="95"/>
    </row>
    <row r="21694" spans="5:8" x14ac:dyDescent="0.2">
      <c r="E21694" s="95"/>
      <c r="F21694" s="95"/>
      <c r="G21694" s="95"/>
      <c r="H21694" s="95"/>
    </row>
    <row r="21695" spans="5:8" x14ac:dyDescent="0.2">
      <c r="E21695" s="95"/>
      <c r="F21695" s="95"/>
      <c r="G21695" s="95"/>
      <c r="H21695" s="95"/>
    </row>
    <row r="21696" spans="5:8" x14ac:dyDescent="0.2">
      <c r="E21696" s="95"/>
      <c r="F21696" s="95"/>
      <c r="G21696" s="95"/>
      <c r="H21696" s="95"/>
    </row>
    <row r="21697" spans="5:8" x14ac:dyDescent="0.2">
      <c r="E21697" s="95"/>
      <c r="F21697" s="95"/>
      <c r="G21697" s="95"/>
      <c r="H21697" s="95"/>
    </row>
    <row r="21698" spans="5:8" x14ac:dyDescent="0.2">
      <c r="E21698" s="95"/>
      <c r="F21698" s="95"/>
      <c r="G21698" s="95"/>
      <c r="H21698" s="95"/>
    </row>
    <row r="21699" spans="5:8" x14ac:dyDescent="0.2">
      <c r="E21699" s="95"/>
      <c r="F21699" s="95"/>
      <c r="G21699" s="95"/>
      <c r="H21699" s="95"/>
    </row>
    <row r="21700" spans="5:8" x14ac:dyDescent="0.2">
      <c r="E21700" s="95"/>
      <c r="F21700" s="95"/>
      <c r="G21700" s="95"/>
      <c r="H21700" s="95"/>
    </row>
    <row r="21701" spans="5:8" x14ac:dyDescent="0.2">
      <c r="E21701" s="95"/>
      <c r="F21701" s="95"/>
      <c r="G21701" s="95"/>
      <c r="H21701" s="95"/>
    </row>
    <row r="21702" spans="5:8" x14ac:dyDescent="0.2">
      <c r="E21702" s="95"/>
      <c r="F21702" s="95"/>
      <c r="G21702" s="95"/>
      <c r="H21702" s="95"/>
    </row>
    <row r="21703" spans="5:8" x14ac:dyDescent="0.2">
      <c r="E21703" s="95"/>
      <c r="F21703" s="95"/>
      <c r="G21703" s="95"/>
      <c r="H21703" s="95"/>
    </row>
    <row r="21704" spans="5:8" x14ac:dyDescent="0.2">
      <c r="E21704" s="95"/>
      <c r="F21704" s="95"/>
      <c r="G21704" s="95"/>
      <c r="H21704" s="95"/>
    </row>
    <row r="21705" spans="5:8" x14ac:dyDescent="0.2">
      <c r="E21705" s="95"/>
      <c r="F21705" s="95"/>
      <c r="G21705" s="95"/>
      <c r="H21705" s="95"/>
    </row>
    <row r="21706" spans="5:8" x14ac:dyDescent="0.2">
      <c r="E21706" s="95"/>
      <c r="F21706" s="95"/>
      <c r="G21706" s="95"/>
      <c r="H21706" s="95"/>
    </row>
    <row r="21707" spans="5:8" x14ac:dyDescent="0.2">
      <c r="E21707" s="95"/>
      <c r="F21707" s="95"/>
      <c r="G21707" s="95"/>
      <c r="H21707" s="95"/>
    </row>
    <row r="21708" spans="5:8" x14ac:dyDescent="0.2">
      <c r="E21708" s="95"/>
      <c r="F21708" s="95"/>
      <c r="G21708" s="95"/>
      <c r="H21708" s="95"/>
    </row>
    <row r="21709" spans="5:8" x14ac:dyDescent="0.2">
      <c r="E21709" s="95"/>
      <c r="F21709" s="95"/>
      <c r="G21709" s="95"/>
      <c r="H21709" s="95"/>
    </row>
    <row r="21710" spans="5:8" x14ac:dyDescent="0.2">
      <c r="E21710" s="95"/>
      <c r="F21710" s="95"/>
      <c r="G21710" s="95"/>
      <c r="H21710" s="95"/>
    </row>
    <row r="21711" spans="5:8" x14ac:dyDescent="0.2">
      <c r="E21711" s="95"/>
      <c r="F21711" s="95"/>
      <c r="G21711" s="95"/>
      <c r="H21711" s="95"/>
    </row>
    <row r="21712" spans="5:8" x14ac:dyDescent="0.2">
      <c r="E21712" s="95"/>
      <c r="F21712" s="95"/>
      <c r="G21712" s="95"/>
      <c r="H21712" s="95"/>
    </row>
    <row r="21713" spans="5:8" x14ac:dyDescent="0.2">
      <c r="E21713" s="95"/>
      <c r="F21713" s="95"/>
      <c r="G21713" s="95"/>
      <c r="H21713" s="95"/>
    </row>
    <row r="21714" spans="5:8" x14ac:dyDescent="0.2">
      <c r="E21714" s="95"/>
      <c r="F21714" s="95"/>
      <c r="G21714" s="95"/>
      <c r="H21714" s="95"/>
    </row>
    <row r="21715" spans="5:8" x14ac:dyDescent="0.2">
      <c r="E21715" s="95"/>
      <c r="F21715" s="95"/>
      <c r="G21715" s="95"/>
      <c r="H21715" s="95"/>
    </row>
    <row r="21716" spans="5:8" x14ac:dyDescent="0.2">
      <c r="E21716" s="95"/>
      <c r="F21716" s="95"/>
      <c r="G21716" s="95"/>
      <c r="H21716" s="95"/>
    </row>
    <row r="21717" spans="5:8" x14ac:dyDescent="0.2">
      <c r="E21717" s="95"/>
      <c r="F21717" s="95"/>
      <c r="G21717" s="95"/>
      <c r="H21717" s="95"/>
    </row>
    <row r="21718" spans="5:8" x14ac:dyDescent="0.2">
      <c r="E21718" s="95"/>
      <c r="F21718" s="95"/>
      <c r="G21718" s="95"/>
      <c r="H21718" s="95"/>
    </row>
    <row r="21719" spans="5:8" x14ac:dyDescent="0.2">
      <c r="E21719" s="95"/>
      <c r="F21719" s="95"/>
      <c r="G21719" s="95"/>
      <c r="H21719" s="95"/>
    </row>
    <row r="21720" spans="5:8" x14ac:dyDescent="0.2">
      <c r="E21720" s="95"/>
      <c r="F21720" s="95"/>
      <c r="G21720" s="95"/>
      <c r="H21720" s="95"/>
    </row>
    <row r="21721" spans="5:8" x14ac:dyDescent="0.2">
      <c r="E21721" s="95"/>
      <c r="F21721" s="95"/>
      <c r="G21721" s="95"/>
      <c r="H21721" s="95"/>
    </row>
    <row r="21722" spans="5:8" x14ac:dyDescent="0.2">
      <c r="E21722" s="95"/>
      <c r="F21722" s="95"/>
      <c r="G21722" s="95"/>
      <c r="H21722" s="95"/>
    </row>
    <row r="21723" spans="5:8" x14ac:dyDescent="0.2">
      <c r="E21723" s="95"/>
      <c r="F21723" s="95"/>
      <c r="G21723" s="95"/>
      <c r="H21723" s="95"/>
    </row>
    <row r="21724" spans="5:8" x14ac:dyDescent="0.2">
      <c r="E21724" s="95"/>
      <c r="F21724" s="95"/>
      <c r="G21724" s="95"/>
      <c r="H21724" s="95"/>
    </row>
    <row r="21725" spans="5:8" x14ac:dyDescent="0.2">
      <c r="E21725" s="95"/>
      <c r="F21725" s="95"/>
      <c r="G21725" s="95"/>
      <c r="H21725" s="95"/>
    </row>
    <row r="21726" spans="5:8" x14ac:dyDescent="0.2">
      <c r="E21726" s="95"/>
      <c r="F21726" s="95"/>
      <c r="G21726" s="95"/>
      <c r="H21726" s="95"/>
    </row>
    <row r="21727" spans="5:8" x14ac:dyDescent="0.2">
      <c r="E21727" s="95"/>
      <c r="F21727" s="95"/>
      <c r="G21727" s="95"/>
      <c r="H21727" s="95"/>
    </row>
    <row r="21728" spans="5:8" x14ac:dyDescent="0.2">
      <c r="E21728" s="95"/>
      <c r="F21728" s="95"/>
      <c r="G21728" s="95"/>
      <c r="H21728" s="95"/>
    </row>
    <row r="21729" spans="5:8" x14ac:dyDescent="0.2">
      <c r="E21729" s="95"/>
      <c r="F21729" s="95"/>
      <c r="G21729" s="95"/>
      <c r="H21729" s="95"/>
    </row>
    <row r="21730" spans="5:8" x14ac:dyDescent="0.2">
      <c r="E21730" s="95"/>
      <c r="F21730" s="95"/>
      <c r="G21730" s="95"/>
      <c r="H21730" s="95"/>
    </row>
    <row r="21731" spans="5:8" x14ac:dyDescent="0.2">
      <c r="E21731" s="95"/>
      <c r="F21731" s="95"/>
      <c r="G21731" s="95"/>
      <c r="H21731" s="95"/>
    </row>
    <row r="21732" spans="5:8" x14ac:dyDescent="0.2">
      <c r="E21732" s="95"/>
      <c r="F21732" s="95"/>
      <c r="G21732" s="95"/>
      <c r="H21732" s="95"/>
    </row>
    <row r="21733" spans="5:8" x14ac:dyDescent="0.2">
      <c r="E21733" s="95"/>
      <c r="F21733" s="95"/>
      <c r="G21733" s="95"/>
      <c r="H21733" s="95"/>
    </row>
    <row r="21734" spans="5:8" x14ac:dyDescent="0.2">
      <c r="E21734" s="95"/>
      <c r="F21734" s="95"/>
      <c r="G21734" s="95"/>
      <c r="H21734" s="95"/>
    </row>
    <row r="21735" spans="5:8" x14ac:dyDescent="0.2">
      <c r="E21735" s="95"/>
      <c r="F21735" s="95"/>
      <c r="G21735" s="95"/>
      <c r="H21735" s="95"/>
    </row>
    <row r="21736" spans="5:8" x14ac:dyDescent="0.2">
      <c r="E21736" s="95"/>
      <c r="F21736" s="95"/>
      <c r="G21736" s="95"/>
      <c r="H21736" s="95"/>
    </row>
    <row r="21737" spans="5:8" x14ac:dyDescent="0.2">
      <c r="E21737" s="95"/>
      <c r="F21737" s="95"/>
      <c r="G21737" s="95"/>
      <c r="H21737" s="95"/>
    </row>
    <row r="21738" spans="5:8" x14ac:dyDescent="0.2">
      <c r="E21738" s="95"/>
      <c r="F21738" s="95"/>
      <c r="G21738" s="95"/>
      <c r="H21738" s="95"/>
    </row>
    <row r="21739" spans="5:8" x14ac:dyDescent="0.2">
      <c r="E21739" s="95"/>
      <c r="F21739" s="95"/>
      <c r="G21739" s="95"/>
      <c r="H21739" s="95"/>
    </row>
    <row r="21740" spans="5:8" x14ac:dyDescent="0.2">
      <c r="E21740" s="95"/>
      <c r="F21740" s="95"/>
      <c r="G21740" s="95"/>
      <c r="H21740" s="95"/>
    </row>
    <row r="21741" spans="5:8" x14ac:dyDescent="0.2">
      <c r="E21741" s="95"/>
      <c r="F21741" s="95"/>
      <c r="G21741" s="95"/>
      <c r="H21741" s="95"/>
    </row>
    <row r="21742" spans="5:8" x14ac:dyDescent="0.2">
      <c r="E21742" s="95"/>
      <c r="F21742" s="95"/>
      <c r="G21742" s="95"/>
      <c r="H21742" s="95"/>
    </row>
    <row r="21743" spans="5:8" x14ac:dyDescent="0.2">
      <c r="E21743" s="95"/>
      <c r="F21743" s="95"/>
      <c r="G21743" s="95"/>
      <c r="H21743" s="95"/>
    </row>
    <row r="21744" spans="5:8" x14ac:dyDescent="0.2">
      <c r="E21744" s="95"/>
      <c r="F21744" s="95"/>
      <c r="G21744" s="95"/>
      <c r="H21744" s="95"/>
    </row>
    <row r="21745" spans="5:8" x14ac:dyDescent="0.2">
      <c r="E21745" s="95"/>
      <c r="F21745" s="95"/>
      <c r="G21745" s="95"/>
      <c r="H21745" s="95"/>
    </row>
    <row r="21746" spans="5:8" x14ac:dyDescent="0.2">
      <c r="E21746" s="95"/>
      <c r="F21746" s="95"/>
      <c r="G21746" s="95"/>
      <c r="H21746" s="95"/>
    </row>
    <row r="21747" spans="5:8" x14ac:dyDescent="0.2">
      <c r="E21747" s="95"/>
      <c r="F21747" s="95"/>
      <c r="G21747" s="95"/>
      <c r="H21747" s="95"/>
    </row>
    <row r="21748" spans="5:8" x14ac:dyDescent="0.2">
      <c r="E21748" s="95"/>
      <c r="F21748" s="95"/>
      <c r="G21748" s="95"/>
      <c r="H21748" s="95"/>
    </row>
    <row r="21749" spans="5:8" x14ac:dyDescent="0.2">
      <c r="E21749" s="95"/>
      <c r="F21749" s="95"/>
      <c r="G21749" s="95"/>
      <c r="H21749" s="95"/>
    </row>
    <row r="21750" spans="5:8" x14ac:dyDescent="0.2">
      <c r="E21750" s="95"/>
      <c r="F21750" s="95"/>
      <c r="G21750" s="95"/>
      <c r="H21750" s="95"/>
    </row>
    <row r="21751" spans="5:8" x14ac:dyDescent="0.2">
      <c r="E21751" s="95"/>
      <c r="F21751" s="95"/>
      <c r="G21751" s="95"/>
      <c r="H21751" s="95"/>
    </row>
    <row r="21752" spans="5:8" x14ac:dyDescent="0.2">
      <c r="E21752" s="95"/>
      <c r="F21752" s="95"/>
      <c r="G21752" s="95"/>
      <c r="H21752" s="95"/>
    </row>
    <row r="21753" spans="5:8" x14ac:dyDescent="0.2">
      <c r="E21753" s="95"/>
      <c r="F21753" s="95"/>
      <c r="G21753" s="95"/>
      <c r="H21753" s="95"/>
    </row>
    <row r="21754" spans="5:8" x14ac:dyDescent="0.2">
      <c r="E21754" s="95"/>
      <c r="F21754" s="95"/>
      <c r="G21754" s="95"/>
      <c r="H21754" s="95"/>
    </row>
    <row r="21755" spans="5:8" x14ac:dyDescent="0.2">
      <c r="E21755" s="95"/>
      <c r="F21755" s="95"/>
      <c r="G21755" s="95"/>
      <c r="H21755" s="95"/>
    </row>
    <row r="21756" spans="5:8" x14ac:dyDescent="0.2">
      <c r="E21756" s="95"/>
      <c r="F21756" s="95"/>
      <c r="G21756" s="95"/>
      <c r="H21756" s="95"/>
    </row>
    <row r="21757" spans="5:8" x14ac:dyDescent="0.2">
      <c r="E21757" s="95"/>
      <c r="F21757" s="95"/>
      <c r="G21757" s="95"/>
      <c r="H21757" s="95"/>
    </row>
    <row r="21758" spans="5:8" x14ac:dyDescent="0.2">
      <c r="E21758" s="95"/>
      <c r="F21758" s="95"/>
      <c r="G21758" s="95"/>
      <c r="H21758" s="95"/>
    </row>
    <row r="21759" spans="5:8" x14ac:dyDescent="0.2">
      <c r="E21759" s="95"/>
      <c r="F21759" s="95"/>
      <c r="G21759" s="95"/>
      <c r="H21759" s="95"/>
    </row>
    <row r="21760" spans="5:8" x14ac:dyDescent="0.2">
      <c r="E21760" s="95"/>
      <c r="F21760" s="95"/>
      <c r="G21760" s="95"/>
      <c r="H21760" s="95"/>
    </row>
    <row r="21761" spans="5:8" x14ac:dyDescent="0.2">
      <c r="E21761" s="95"/>
      <c r="F21761" s="95"/>
      <c r="G21761" s="95"/>
      <c r="H21761" s="95"/>
    </row>
    <row r="21762" spans="5:8" x14ac:dyDescent="0.2">
      <c r="E21762" s="95"/>
      <c r="F21762" s="95"/>
      <c r="G21762" s="95"/>
      <c r="H21762" s="95"/>
    </row>
    <row r="21763" spans="5:8" x14ac:dyDescent="0.2">
      <c r="E21763" s="95"/>
      <c r="F21763" s="95"/>
      <c r="G21763" s="95"/>
      <c r="H21763" s="95"/>
    </row>
    <row r="21764" spans="5:8" x14ac:dyDescent="0.2">
      <c r="E21764" s="95"/>
      <c r="F21764" s="95"/>
      <c r="G21764" s="95"/>
      <c r="H21764" s="95"/>
    </row>
    <row r="21765" spans="5:8" x14ac:dyDescent="0.2">
      <c r="E21765" s="95"/>
      <c r="F21765" s="95"/>
      <c r="G21765" s="95"/>
      <c r="H21765" s="95"/>
    </row>
    <row r="21766" spans="5:8" x14ac:dyDescent="0.2">
      <c r="E21766" s="95"/>
      <c r="F21766" s="95"/>
      <c r="G21766" s="95"/>
      <c r="H21766" s="95"/>
    </row>
    <row r="21767" spans="5:8" x14ac:dyDescent="0.2">
      <c r="E21767" s="95"/>
      <c r="F21767" s="95"/>
      <c r="G21767" s="95"/>
      <c r="H21767" s="95"/>
    </row>
    <row r="21768" spans="5:8" x14ac:dyDescent="0.2">
      <c r="E21768" s="95"/>
      <c r="F21768" s="95"/>
      <c r="G21768" s="95"/>
      <c r="H21768" s="95"/>
    </row>
    <row r="21769" spans="5:8" x14ac:dyDescent="0.2">
      <c r="E21769" s="95"/>
      <c r="F21769" s="95"/>
      <c r="G21769" s="95"/>
      <c r="H21769" s="95"/>
    </row>
    <row r="21770" spans="5:8" x14ac:dyDescent="0.2">
      <c r="E21770" s="95"/>
      <c r="F21770" s="95"/>
      <c r="G21770" s="95"/>
      <c r="H21770" s="95"/>
    </row>
    <row r="21771" spans="5:8" x14ac:dyDescent="0.2">
      <c r="E21771" s="95"/>
      <c r="F21771" s="95"/>
      <c r="G21771" s="95"/>
      <c r="H21771" s="95"/>
    </row>
    <row r="21772" spans="5:8" x14ac:dyDescent="0.2">
      <c r="E21772" s="95"/>
      <c r="F21772" s="95"/>
      <c r="G21772" s="95"/>
      <c r="H21772" s="95"/>
    </row>
    <row r="21773" spans="5:8" x14ac:dyDescent="0.2">
      <c r="E21773" s="95"/>
      <c r="F21773" s="95"/>
      <c r="G21773" s="95"/>
      <c r="H21773" s="95"/>
    </row>
    <row r="21774" spans="5:8" x14ac:dyDescent="0.2">
      <c r="E21774" s="95"/>
      <c r="F21774" s="95"/>
      <c r="G21774" s="95"/>
      <c r="H21774" s="95"/>
    </row>
    <row r="21775" spans="5:8" x14ac:dyDescent="0.2">
      <c r="E21775" s="95"/>
      <c r="F21775" s="95"/>
      <c r="G21775" s="95"/>
      <c r="H21775" s="95"/>
    </row>
    <row r="21776" spans="5:8" x14ac:dyDescent="0.2">
      <c r="E21776" s="95"/>
      <c r="F21776" s="95"/>
      <c r="G21776" s="95"/>
      <c r="H21776" s="95"/>
    </row>
    <row r="21777" spans="5:8" x14ac:dyDescent="0.2">
      <c r="E21777" s="95"/>
      <c r="F21777" s="95"/>
      <c r="G21777" s="95"/>
      <c r="H21777" s="95"/>
    </row>
    <row r="21778" spans="5:8" x14ac:dyDescent="0.2">
      <c r="E21778" s="95"/>
      <c r="F21778" s="95"/>
      <c r="G21778" s="95"/>
      <c r="H21778" s="95"/>
    </row>
    <row r="21779" spans="5:8" x14ac:dyDescent="0.2">
      <c r="E21779" s="95"/>
      <c r="F21779" s="95"/>
      <c r="G21779" s="95"/>
      <c r="H21779" s="95"/>
    </row>
    <row r="21780" spans="5:8" x14ac:dyDescent="0.2">
      <c r="E21780" s="95"/>
      <c r="F21780" s="95"/>
      <c r="G21780" s="95"/>
      <c r="H21780" s="95"/>
    </row>
    <row r="21781" spans="5:8" x14ac:dyDescent="0.2">
      <c r="E21781" s="95"/>
      <c r="F21781" s="95"/>
      <c r="G21781" s="95"/>
      <c r="H21781" s="95"/>
    </row>
    <row r="21782" spans="5:8" x14ac:dyDescent="0.2">
      <c r="E21782" s="95"/>
      <c r="F21782" s="95"/>
      <c r="G21782" s="95"/>
      <c r="H21782" s="95"/>
    </row>
    <row r="21783" spans="5:8" x14ac:dyDescent="0.2">
      <c r="E21783" s="95"/>
      <c r="F21783" s="95"/>
      <c r="G21783" s="95"/>
      <c r="H21783" s="95"/>
    </row>
    <row r="21784" spans="5:8" x14ac:dyDescent="0.2">
      <c r="E21784" s="95"/>
      <c r="F21784" s="95"/>
      <c r="G21784" s="95"/>
      <c r="H21784" s="95"/>
    </row>
    <row r="21785" spans="5:8" x14ac:dyDescent="0.2">
      <c r="E21785" s="95"/>
      <c r="F21785" s="95"/>
      <c r="G21785" s="95"/>
      <c r="H21785" s="95"/>
    </row>
    <row r="21786" spans="5:8" x14ac:dyDescent="0.2">
      <c r="E21786" s="95"/>
      <c r="F21786" s="95"/>
      <c r="G21786" s="95"/>
      <c r="H21786" s="95"/>
    </row>
    <row r="21787" spans="5:8" x14ac:dyDescent="0.2">
      <c r="E21787" s="95"/>
      <c r="F21787" s="95"/>
      <c r="G21787" s="95"/>
      <c r="H21787" s="95"/>
    </row>
    <row r="21788" spans="5:8" x14ac:dyDescent="0.2">
      <c r="E21788" s="95"/>
      <c r="F21788" s="95"/>
      <c r="G21788" s="95"/>
      <c r="H21788" s="95"/>
    </row>
    <row r="21789" spans="5:8" x14ac:dyDescent="0.2">
      <c r="E21789" s="95"/>
      <c r="F21789" s="95"/>
      <c r="G21789" s="95"/>
      <c r="H21789" s="95"/>
    </row>
    <row r="21790" spans="5:8" x14ac:dyDescent="0.2">
      <c r="E21790" s="95"/>
      <c r="F21790" s="95"/>
      <c r="G21790" s="95"/>
      <c r="H21790" s="95"/>
    </row>
    <row r="21791" spans="5:8" x14ac:dyDescent="0.2">
      <c r="E21791" s="95"/>
      <c r="F21791" s="95"/>
      <c r="G21791" s="95"/>
      <c r="H21791" s="95"/>
    </row>
    <row r="21792" spans="5:8" x14ac:dyDescent="0.2">
      <c r="E21792" s="95"/>
      <c r="F21792" s="95"/>
      <c r="G21792" s="95"/>
      <c r="H21792" s="95"/>
    </row>
    <row r="21793" spans="5:8" x14ac:dyDescent="0.2">
      <c r="E21793" s="95"/>
      <c r="F21793" s="95"/>
      <c r="G21793" s="95"/>
      <c r="H21793" s="95"/>
    </row>
    <row r="21794" spans="5:8" x14ac:dyDescent="0.2">
      <c r="E21794" s="95"/>
      <c r="F21794" s="95"/>
      <c r="G21794" s="95"/>
      <c r="H21794" s="95"/>
    </row>
    <row r="21795" spans="5:8" x14ac:dyDescent="0.2">
      <c r="E21795" s="95"/>
      <c r="F21795" s="95"/>
      <c r="G21795" s="95"/>
      <c r="H21795" s="95"/>
    </row>
    <row r="21796" spans="5:8" x14ac:dyDescent="0.2">
      <c r="E21796" s="95"/>
      <c r="F21796" s="95"/>
      <c r="G21796" s="95"/>
      <c r="H21796" s="95"/>
    </row>
    <row r="21797" spans="5:8" x14ac:dyDescent="0.2">
      <c r="E21797" s="95"/>
      <c r="F21797" s="95"/>
      <c r="G21797" s="95"/>
      <c r="H21797" s="95"/>
    </row>
    <row r="21798" spans="5:8" x14ac:dyDescent="0.2">
      <c r="E21798" s="95"/>
      <c r="F21798" s="95"/>
      <c r="G21798" s="95"/>
      <c r="H21798" s="95"/>
    </row>
    <row r="21799" spans="5:8" x14ac:dyDescent="0.2">
      <c r="E21799" s="95"/>
      <c r="F21799" s="95"/>
      <c r="G21799" s="95"/>
      <c r="H21799" s="95"/>
    </row>
    <row r="21800" spans="5:8" x14ac:dyDescent="0.2">
      <c r="E21800" s="95"/>
      <c r="F21800" s="95"/>
      <c r="G21800" s="95"/>
      <c r="H21800" s="95"/>
    </row>
    <row r="21801" spans="5:8" x14ac:dyDescent="0.2">
      <c r="E21801" s="95"/>
      <c r="F21801" s="95"/>
      <c r="G21801" s="95"/>
      <c r="H21801" s="95"/>
    </row>
    <row r="21802" spans="5:8" x14ac:dyDescent="0.2">
      <c r="E21802" s="95"/>
      <c r="F21802" s="95"/>
      <c r="G21802" s="95"/>
      <c r="H21802" s="95"/>
    </row>
    <row r="21803" spans="5:8" x14ac:dyDescent="0.2">
      <c r="E21803" s="95"/>
      <c r="F21803" s="95"/>
      <c r="G21803" s="95"/>
      <c r="H21803" s="95"/>
    </row>
    <row r="21804" spans="5:8" x14ac:dyDescent="0.2">
      <c r="E21804" s="95"/>
      <c r="F21804" s="95"/>
      <c r="G21804" s="95"/>
      <c r="H21804" s="95"/>
    </row>
    <row r="21805" spans="5:8" x14ac:dyDescent="0.2">
      <c r="E21805" s="95"/>
      <c r="F21805" s="95"/>
      <c r="G21805" s="95"/>
      <c r="H21805" s="95"/>
    </row>
    <row r="21806" spans="5:8" x14ac:dyDescent="0.2">
      <c r="E21806" s="95"/>
      <c r="F21806" s="95"/>
      <c r="G21806" s="95"/>
      <c r="H21806" s="95"/>
    </row>
    <row r="21807" spans="5:8" x14ac:dyDescent="0.2">
      <c r="E21807" s="95"/>
      <c r="F21807" s="95"/>
      <c r="G21807" s="95"/>
      <c r="H21807" s="95"/>
    </row>
    <row r="21808" spans="5:8" x14ac:dyDescent="0.2">
      <c r="E21808" s="95"/>
      <c r="F21808" s="95"/>
      <c r="G21808" s="95"/>
      <c r="H21808" s="95"/>
    </row>
    <row r="21809" spans="5:8" x14ac:dyDescent="0.2">
      <c r="E21809" s="95"/>
      <c r="F21809" s="95"/>
      <c r="G21809" s="95"/>
      <c r="H21809" s="95"/>
    </row>
    <row r="21810" spans="5:8" x14ac:dyDescent="0.2">
      <c r="E21810" s="95"/>
      <c r="F21810" s="95"/>
      <c r="G21810" s="95"/>
      <c r="H21810" s="95"/>
    </row>
    <row r="21811" spans="5:8" x14ac:dyDescent="0.2">
      <c r="E21811" s="95"/>
      <c r="F21811" s="95"/>
      <c r="G21811" s="95"/>
      <c r="H21811" s="95"/>
    </row>
    <row r="21812" spans="5:8" x14ac:dyDescent="0.2">
      <c r="E21812" s="95"/>
      <c r="F21812" s="95"/>
      <c r="G21812" s="95"/>
      <c r="H21812" s="95"/>
    </row>
    <row r="21813" spans="5:8" x14ac:dyDescent="0.2">
      <c r="E21813" s="95"/>
      <c r="F21813" s="95"/>
      <c r="G21813" s="95"/>
      <c r="H21813" s="95"/>
    </row>
    <row r="21814" spans="5:8" x14ac:dyDescent="0.2">
      <c r="E21814" s="95"/>
      <c r="F21814" s="95"/>
      <c r="G21814" s="95"/>
      <c r="H21814" s="95"/>
    </row>
    <row r="21815" spans="5:8" x14ac:dyDescent="0.2">
      <c r="E21815" s="95"/>
      <c r="F21815" s="95"/>
      <c r="G21815" s="95"/>
      <c r="H21815" s="95"/>
    </row>
    <row r="21816" spans="5:8" x14ac:dyDescent="0.2">
      <c r="E21816" s="95"/>
      <c r="F21816" s="95"/>
      <c r="G21816" s="95"/>
      <c r="H21816" s="95"/>
    </row>
    <row r="21817" spans="5:8" x14ac:dyDescent="0.2">
      <c r="E21817" s="95"/>
      <c r="F21817" s="95"/>
      <c r="G21817" s="95"/>
      <c r="H21817" s="95"/>
    </row>
    <row r="21818" spans="5:8" x14ac:dyDescent="0.2">
      <c r="E21818" s="95"/>
      <c r="F21818" s="95"/>
      <c r="G21818" s="95"/>
      <c r="H21818" s="95"/>
    </row>
    <row r="21819" spans="5:8" x14ac:dyDescent="0.2">
      <c r="E21819" s="95"/>
      <c r="F21819" s="95"/>
      <c r="G21819" s="95"/>
      <c r="H21819" s="95"/>
    </row>
    <row r="21820" spans="5:8" x14ac:dyDescent="0.2">
      <c r="E21820" s="95"/>
      <c r="F21820" s="95"/>
      <c r="G21820" s="95"/>
      <c r="H21820" s="95"/>
    </row>
    <row r="21821" spans="5:8" x14ac:dyDescent="0.2">
      <c r="E21821" s="95"/>
      <c r="F21821" s="95"/>
      <c r="G21821" s="95"/>
      <c r="H21821" s="95"/>
    </row>
    <row r="21822" spans="5:8" x14ac:dyDescent="0.2">
      <c r="E21822" s="95"/>
      <c r="F21822" s="95"/>
      <c r="G21822" s="95"/>
      <c r="H21822" s="95"/>
    </row>
    <row r="21823" spans="5:8" x14ac:dyDescent="0.2">
      <c r="E21823" s="95"/>
      <c r="F21823" s="95"/>
      <c r="G21823" s="95"/>
      <c r="H21823" s="95"/>
    </row>
    <row r="21824" spans="5:8" x14ac:dyDescent="0.2">
      <c r="E21824" s="95"/>
      <c r="F21824" s="95"/>
      <c r="G21824" s="95"/>
      <c r="H21824" s="95"/>
    </row>
    <row r="21825" spans="5:8" x14ac:dyDescent="0.2">
      <c r="E21825" s="95"/>
      <c r="F21825" s="95"/>
      <c r="G21825" s="95"/>
      <c r="H21825" s="95"/>
    </row>
    <row r="21826" spans="5:8" x14ac:dyDescent="0.2">
      <c r="E21826" s="95"/>
      <c r="F21826" s="95"/>
      <c r="G21826" s="95"/>
      <c r="H21826" s="95"/>
    </row>
    <row r="21827" spans="5:8" x14ac:dyDescent="0.2">
      <c r="E21827" s="95"/>
      <c r="F21827" s="95"/>
      <c r="G21827" s="95"/>
      <c r="H21827" s="95"/>
    </row>
    <row r="21828" spans="5:8" x14ac:dyDescent="0.2">
      <c r="E21828" s="95"/>
      <c r="F21828" s="95"/>
      <c r="G21828" s="95"/>
      <c r="H21828" s="95"/>
    </row>
    <row r="21829" spans="5:8" x14ac:dyDescent="0.2">
      <c r="E21829" s="95"/>
      <c r="F21829" s="95"/>
      <c r="G21829" s="95"/>
      <c r="H21829" s="95"/>
    </row>
    <row r="21830" spans="5:8" x14ac:dyDescent="0.2">
      <c r="E21830" s="95"/>
      <c r="F21830" s="95"/>
      <c r="G21830" s="95"/>
      <c r="H21830" s="95"/>
    </row>
    <row r="21831" spans="5:8" x14ac:dyDescent="0.2">
      <c r="E21831" s="95"/>
      <c r="F21831" s="95"/>
      <c r="G21831" s="95"/>
      <c r="H21831" s="95"/>
    </row>
    <row r="21832" spans="5:8" x14ac:dyDescent="0.2">
      <c r="E21832" s="95"/>
      <c r="F21832" s="95"/>
      <c r="G21832" s="95"/>
      <c r="H21832" s="95"/>
    </row>
    <row r="21833" spans="5:8" x14ac:dyDescent="0.2">
      <c r="E21833" s="95"/>
      <c r="F21833" s="95"/>
      <c r="G21833" s="95"/>
      <c r="H21833" s="95"/>
    </row>
    <row r="21834" spans="5:8" x14ac:dyDescent="0.2">
      <c r="E21834" s="95"/>
      <c r="F21834" s="95"/>
      <c r="G21834" s="95"/>
      <c r="H21834" s="95"/>
    </row>
    <row r="21835" spans="5:8" x14ac:dyDescent="0.2">
      <c r="E21835" s="95"/>
      <c r="F21835" s="95"/>
      <c r="G21835" s="95"/>
      <c r="H21835" s="95"/>
    </row>
    <row r="21836" spans="5:8" x14ac:dyDescent="0.2">
      <c r="E21836" s="95"/>
      <c r="F21836" s="95"/>
      <c r="G21836" s="95"/>
      <c r="H21836" s="95"/>
    </row>
    <row r="21837" spans="5:8" x14ac:dyDescent="0.2">
      <c r="E21837" s="95"/>
      <c r="F21837" s="95"/>
      <c r="G21837" s="95"/>
      <c r="H21837" s="95"/>
    </row>
    <row r="21838" spans="5:8" x14ac:dyDescent="0.2">
      <c r="E21838" s="95"/>
      <c r="F21838" s="95"/>
      <c r="G21838" s="95"/>
      <c r="H21838" s="95"/>
    </row>
    <row r="21839" spans="5:8" x14ac:dyDescent="0.2">
      <c r="E21839" s="95"/>
      <c r="F21839" s="95"/>
      <c r="G21839" s="95"/>
      <c r="H21839" s="95"/>
    </row>
    <row r="21840" spans="5:8" x14ac:dyDescent="0.2">
      <c r="E21840" s="95"/>
      <c r="F21840" s="95"/>
      <c r="G21840" s="95"/>
      <c r="H21840" s="95"/>
    </row>
    <row r="21841" spans="5:8" x14ac:dyDescent="0.2">
      <c r="E21841" s="95"/>
      <c r="F21841" s="95"/>
      <c r="G21841" s="95"/>
      <c r="H21841" s="95"/>
    </row>
    <row r="21842" spans="5:8" x14ac:dyDescent="0.2">
      <c r="E21842" s="95"/>
      <c r="F21842" s="95"/>
      <c r="G21842" s="95"/>
      <c r="H21842" s="95"/>
    </row>
    <row r="21843" spans="5:8" x14ac:dyDescent="0.2">
      <c r="E21843" s="95"/>
      <c r="F21843" s="95"/>
      <c r="G21843" s="95"/>
      <c r="H21843" s="95"/>
    </row>
    <row r="21844" spans="5:8" x14ac:dyDescent="0.2">
      <c r="E21844" s="95"/>
      <c r="F21844" s="95"/>
      <c r="G21844" s="95"/>
      <c r="H21844" s="95"/>
    </row>
    <row r="21845" spans="5:8" x14ac:dyDescent="0.2">
      <c r="E21845" s="95"/>
      <c r="F21845" s="95"/>
      <c r="G21845" s="95"/>
      <c r="H21845" s="95"/>
    </row>
    <row r="21846" spans="5:8" x14ac:dyDescent="0.2">
      <c r="E21846" s="95"/>
      <c r="F21846" s="95"/>
      <c r="G21846" s="95"/>
      <c r="H21846" s="95"/>
    </row>
    <row r="21847" spans="5:8" x14ac:dyDescent="0.2">
      <c r="E21847" s="95"/>
      <c r="F21847" s="95"/>
      <c r="G21847" s="95"/>
      <c r="H21847" s="95"/>
    </row>
    <row r="21848" spans="5:8" x14ac:dyDescent="0.2">
      <c r="E21848" s="95"/>
      <c r="F21848" s="95"/>
      <c r="G21848" s="95"/>
      <c r="H21848" s="95"/>
    </row>
    <row r="21849" spans="5:8" x14ac:dyDescent="0.2">
      <c r="E21849" s="95"/>
      <c r="F21849" s="95"/>
      <c r="G21849" s="95"/>
      <c r="H21849" s="95"/>
    </row>
    <row r="21850" spans="5:8" x14ac:dyDescent="0.2">
      <c r="E21850" s="95"/>
      <c r="F21850" s="95"/>
      <c r="G21850" s="95"/>
      <c r="H21850" s="95"/>
    </row>
    <row r="21851" spans="5:8" x14ac:dyDescent="0.2">
      <c r="E21851" s="95"/>
      <c r="F21851" s="95"/>
      <c r="G21851" s="95"/>
      <c r="H21851" s="95"/>
    </row>
    <row r="21852" spans="5:8" x14ac:dyDescent="0.2">
      <c r="E21852" s="95"/>
      <c r="F21852" s="95"/>
      <c r="G21852" s="95"/>
      <c r="H21852" s="95"/>
    </row>
    <row r="21853" spans="5:8" x14ac:dyDescent="0.2">
      <c r="E21853" s="95"/>
      <c r="F21853" s="95"/>
      <c r="G21853" s="95"/>
      <c r="H21853" s="95"/>
    </row>
    <row r="21854" spans="5:8" x14ac:dyDescent="0.2">
      <c r="E21854" s="95"/>
      <c r="F21854" s="95"/>
      <c r="G21854" s="95"/>
      <c r="H21854" s="95"/>
    </row>
    <row r="21855" spans="5:8" x14ac:dyDescent="0.2">
      <c r="E21855" s="95"/>
      <c r="F21855" s="95"/>
      <c r="G21855" s="95"/>
      <c r="H21855" s="95"/>
    </row>
    <row r="21856" spans="5:8" x14ac:dyDescent="0.2">
      <c r="E21856" s="95"/>
      <c r="F21856" s="95"/>
      <c r="G21856" s="95"/>
      <c r="H21856" s="95"/>
    </row>
    <row r="21857" spans="5:8" x14ac:dyDescent="0.2">
      <c r="E21857" s="95"/>
      <c r="F21857" s="95"/>
      <c r="G21857" s="95"/>
      <c r="H21857" s="95"/>
    </row>
    <row r="21858" spans="5:8" x14ac:dyDescent="0.2">
      <c r="E21858" s="95"/>
      <c r="F21858" s="95"/>
      <c r="G21858" s="95"/>
      <c r="H21858" s="95"/>
    </row>
    <row r="21859" spans="5:8" x14ac:dyDescent="0.2">
      <c r="E21859" s="95"/>
      <c r="F21859" s="95"/>
      <c r="G21859" s="95"/>
      <c r="H21859" s="95"/>
    </row>
    <row r="21860" spans="5:8" x14ac:dyDescent="0.2">
      <c r="E21860" s="95"/>
      <c r="F21860" s="95"/>
      <c r="G21860" s="95"/>
      <c r="H21860" s="95"/>
    </row>
    <row r="21861" spans="5:8" x14ac:dyDescent="0.2">
      <c r="E21861" s="95"/>
      <c r="F21861" s="95"/>
      <c r="G21861" s="95"/>
      <c r="H21861" s="95"/>
    </row>
    <row r="21862" spans="5:8" x14ac:dyDescent="0.2">
      <c r="E21862" s="95"/>
      <c r="F21862" s="95"/>
      <c r="G21862" s="95"/>
      <c r="H21862" s="95"/>
    </row>
    <row r="21863" spans="5:8" x14ac:dyDescent="0.2">
      <c r="E21863" s="95"/>
      <c r="F21863" s="95"/>
      <c r="G21863" s="95"/>
      <c r="H21863" s="95"/>
    </row>
    <row r="21864" spans="5:8" x14ac:dyDescent="0.2">
      <c r="E21864" s="95"/>
      <c r="F21864" s="95"/>
      <c r="G21864" s="95"/>
      <c r="H21864" s="95"/>
    </row>
    <row r="21865" spans="5:8" x14ac:dyDescent="0.2">
      <c r="E21865" s="95"/>
      <c r="F21865" s="95"/>
      <c r="G21865" s="95"/>
      <c r="H21865" s="95"/>
    </row>
    <row r="21866" spans="5:8" x14ac:dyDescent="0.2">
      <c r="E21866" s="95"/>
      <c r="F21866" s="95"/>
      <c r="G21866" s="95"/>
      <c r="H21866" s="95"/>
    </row>
    <row r="21867" spans="5:8" x14ac:dyDescent="0.2">
      <c r="E21867" s="95"/>
      <c r="F21867" s="95"/>
      <c r="G21867" s="95"/>
      <c r="H21867" s="95"/>
    </row>
    <row r="21868" spans="5:8" x14ac:dyDescent="0.2">
      <c r="E21868" s="95"/>
      <c r="F21868" s="95"/>
      <c r="G21868" s="95"/>
      <c r="H21868" s="95"/>
    </row>
    <row r="21869" spans="5:8" x14ac:dyDescent="0.2">
      <c r="E21869" s="95"/>
      <c r="F21869" s="95"/>
      <c r="G21869" s="95"/>
      <c r="H21869" s="95"/>
    </row>
    <row r="21870" spans="5:8" x14ac:dyDescent="0.2">
      <c r="E21870" s="95"/>
      <c r="F21870" s="95"/>
      <c r="G21870" s="95"/>
      <c r="H21870" s="95"/>
    </row>
    <row r="21871" spans="5:8" x14ac:dyDescent="0.2">
      <c r="E21871" s="95"/>
      <c r="F21871" s="95"/>
      <c r="G21871" s="95"/>
      <c r="H21871" s="95"/>
    </row>
    <row r="21872" spans="5:8" x14ac:dyDescent="0.2">
      <c r="E21872" s="95"/>
      <c r="F21872" s="95"/>
      <c r="G21872" s="95"/>
      <c r="H21872" s="95"/>
    </row>
    <row r="21873" spans="5:8" x14ac:dyDescent="0.2">
      <c r="E21873" s="95"/>
      <c r="F21873" s="95"/>
      <c r="G21873" s="95"/>
      <c r="H21873" s="95"/>
    </row>
    <row r="21874" spans="5:8" x14ac:dyDescent="0.2">
      <c r="E21874" s="95"/>
      <c r="F21874" s="95"/>
      <c r="G21874" s="95"/>
      <c r="H21874" s="95"/>
    </row>
    <row r="21875" spans="5:8" x14ac:dyDescent="0.2">
      <c r="E21875" s="95"/>
      <c r="F21875" s="95"/>
      <c r="G21875" s="95"/>
      <c r="H21875" s="95"/>
    </row>
    <row r="21876" spans="5:8" x14ac:dyDescent="0.2">
      <c r="E21876" s="95"/>
      <c r="F21876" s="95"/>
      <c r="G21876" s="95"/>
      <c r="H21876" s="95"/>
    </row>
    <row r="21877" spans="5:8" x14ac:dyDescent="0.2">
      <c r="E21877" s="95"/>
      <c r="F21877" s="95"/>
      <c r="G21877" s="95"/>
      <c r="H21877" s="95"/>
    </row>
    <row r="21878" spans="5:8" x14ac:dyDescent="0.2">
      <c r="E21878" s="95"/>
      <c r="F21878" s="95"/>
      <c r="G21878" s="95"/>
      <c r="H21878" s="95"/>
    </row>
    <row r="21879" spans="5:8" x14ac:dyDescent="0.2">
      <c r="E21879" s="95"/>
      <c r="F21879" s="95"/>
      <c r="G21879" s="95"/>
      <c r="H21879" s="95"/>
    </row>
    <row r="21880" spans="5:8" x14ac:dyDescent="0.2">
      <c r="E21880" s="95"/>
      <c r="F21880" s="95"/>
      <c r="G21880" s="95"/>
      <c r="H21880" s="95"/>
    </row>
    <row r="21881" spans="5:8" x14ac:dyDescent="0.2">
      <c r="E21881" s="95"/>
      <c r="F21881" s="95"/>
      <c r="G21881" s="95"/>
      <c r="H21881" s="95"/>
    </row>
    <row r="21882" spans="5:8" x14ac:dyDescent="0.2">
      <c r="E21882" s="95"/>
      <c r="F21882" s="95"/>
      <c r="G21882" s="95"/>
      <c r="H21882" s="95"/>
    </row>
    <row r="21883" spans="5:8" x14ac:dyDescent="0.2">
      <c r="E21883" s="95"/>
      <c r="F21883" s="95"/>
      <c r="G21883" s="95"/>
      <c r="H21883" s="95"/>
    </row>
    <row r="21884" spans="5:8" x14ac:dyDescent="0.2">
      <c r="E21884" s="95"/>
      <c r="F21884" s="95"/>
      <c r="G21884" s="95"/>
      <c r="H21884" s="95"/>
    </row>
    <row r="21885" spans="5:8" x14ac:dyDescent="0.2">
      <c r="E21885" s="95"/>
      <c r="F21885" s="95"/>
      <c r="G21885" s="95"/>
      <c r="H21885" s="95"/>
    </row>
    <row r="21886" spans="5:8" x14ac:dyDescent="0.2">
      <c r="E21886" s="95"/>
      <c r="F21886" s="95"/>
      <c r="G21886" s="95"/>
      <c r="H21886" s="95"/>
    </row>
    <row r="21887" spans="5:8" x14ac:dyDescent="0.2">
      <c r="E21887" s="95"/>
      <c r="F21887" s="95"/>
      <c r="G21887" s="95"/>
      <c r="H21887" s="95"/>
    </row>
    <row r="21888" spans="5:8" x14ac:dyDescent="0.2">
      <c r="E21888" s="95"/>
      <c r="F21888" s="95"/>
      <c r="G21888" s="95"/>
      <c r="H21888" s="95"/>
    </row>
    <row r="21889" spans="5:8" x14ac:dyDescent="0.2">
      <c r="E21889" s="95"/>
      <c r="F21889" s="95"/>
      <c r="G21889" s="95"/>
      <c r="H21889" s="95"/>
    </row>
    <row r="21890" spans="5:8" x14ac:dyDescent="0.2">
      <c r="E21890" s="95"/>
      <c r="F21890" s="95"/>
      <c r="G21890" s="95"/>
      <c r="H21890" s="95"/>
    </row>
    <row r="21891" spans="5:8" x14ac:dyDescent="0.2">
      <c r="E21891" s="95"/>
      <c r="F21891" s="95"/>
      <c r="G21891" s="95"/>
      <c r="H21891" s="95"/>
    </row>
    <row r="21892" spans="5:8" x14ac:dyDescent="0.2">
      <c r="E21892" s="95"/>
      <c r="F21892" s="95"/>
      <c r="G21892" s="95"/>
      <c r="H21892" s="95"/>
    </row>
    <row r="21893" spans="5:8" x14ac:dyDescent="0.2">
      <c r="E21893" s="95"/>
      <c r="F21893" s="95"/>
      <c r="G21893" s="95"/>
      <c r="H21893" s="95"/>
    </row>
    <row r="21894" spans="5:8" x14ac:dyDescent="0.2">
      <c r="E21894" s="95"/>
      <c r="F21894" s="95"/>
      <c r="G21894" s="95"/>
      <c r="H21894" s="95"/>
    </row>
    <row r="21895" spans="5:8" x14ac:dyDescent="0.2">
      <c r="E21895" s="95"/>
      <c r="F21895" s="95"/>
      <c r="G21895" s="95"/>
      <c r="H21895" s="95"/>
    </row>
    <row r="21896" spans="5:8" x14ac:dyDescent="0.2">
      <c r="E21896" s="95"/>
      <c r="F21896" s="95"/>
      <c r="G21896" s="95"/>
      <c r="H21896" s="95"/>
    </row>
    <row r="21897" spans="5:8" x14ac:dyDescent="0.2">
      <c r="E21897" s="95"/>
      <c r="F21897" s="95"/>
      <c r="G21897" s="95"/>
      <c r="H21897" s="95"/>
    </row>
    <row r="21898" spans="5:8" x14ac:dyDescent="0.2">
      <c r="E21898" s="95"/>
      <c r="F21898" s="95"/>
      <c r="G21898" s="95"/>
      <c r="H21898" s="95"/>
    </row>
    <row r="21899" spans="5:8" x14ac:dyDescent="0.2">
      <c r="E21899" s="95"/>
      <c r="F21899" s="95"/>
      <c r="G21899" s="95"/>
      <c r="H21899" s="95"/>
    </row>
    <row r="21900" spans="5:8" x14ac:dyDescent="0.2">
      <c r="E21900" s="95"/>
      <c r="F21900" s="95"/>
      <c r="G21900" s="95"/>
      <c r="H21900" s="95"/>
    </row>
    <row r="21901" spans="5:8" x14ac:dyDescent="0.2">
      <c r="E21901" s="95"/>
      <c r="F21901" s="95"/>
      <c r="G21901" s="95"/>
      <c r="H21901" s="95"/>
    </row>
    <row r="21902" spans="5:8" x14ac:dyDescent="0.2">
      <c r="E21902" s="95"/>
      <c r="F21902" s="95"/>
      <c r="G21902" s="95"/>
      <c r="H21902" s="95"/>
    </row>
    <row r="21903" spans="5:8" x14ac:dyDescent="0.2">
      <c r="E21903" s="95"/>
      <c r="F21903" s="95"/>
      <c r="G21903" s="95"/>
      <c r="H21903" s="95"/>
    </row>
    <row r="21904" spans="5:8" x14ac:dyDescent="0.2">
      <c r="E21904" s="95"/>
      <c r="F21904" s="95"/>
      <c r="G21904" s="95"/>
      <c r="H21904" s="95"/>
    </row>
    <row r="21905" spans="5:8" x14ac:dyDescent="0.2">
      <c r="E21905" s="95"/>
      <c r="F21905" s="95"/>
      <c r="G21905" s="95"/>
      <c r="H21905" s="95"/>
    </row>
    <row r="21906" spans="5:8" x14ac:dyDescent="0.2">
      <c r="E21906" s="95"/>
      <c r="F21906" s="95"/>
      <c r="G21906" s="95"/>
      <c r="H21906" s="95"/>
    </row>
    <row r="21907" spans="5:8" x14ac:dyDescent="0.2">
      <c r="E21907" s="95"/>
      <c r="F21907" s="95"/>
      <c r="G21907" s="95"/>
      <c r="H21907" s="95"/>
    </row>
    <row r="21908" spans="5:8" x14ac:dyDescent="0.2">
      <c r="E21908" s="95"/>
      <c r="F21908" s="95"/>
      <c r="G21908" s="95"/>
      <c r="H21908" s="95"/>
    </row>
    <row r="21909" spans="5:8" x14ac:dyDescent="0.2">
      <c r="E21909" s="95"/>
      <c r="F21909" s="95"/>
      <c r="G21909" s="95"/>
      <c r="H21909" s="95"/>
    </row>
    <row r="21910" spans="5:8" x14ac:dyDescent="0.2">
      <c r="E21910" s="95"/>
      <c r="F21910" s="95"/>
      <c r="G21910" s="95"/>
      <c r="H21910" s="95"/>
    </row>
    <row r="21911" spans="5:8" x14ac:dyDescent="0.2">
      <c r="E21911" s="95"/>
      <c r="F21911" s="95"/>
      <c r="G21911" s="95"/>
      <c r="H21911" s="95"/>
    </row>
    <row r="21912" spans="5:8" x14ac:dyDescent="0.2">
      <c r="E21912" s="95"/>
      <c r="F21912" s="95"/>
      <c r="G21912" s="95"/>
      <c r="H21912" s="95"/>
    </row>
    <row r="21913" spans="5:8" x14ac:dyDescent="0.2">
      <c r="E21913" s="95"/>
      <c r="F21913" s="95"/>
      <c r="G21913" s="95"/>
      <c r="H21913" s="95"/>
    </row>
    <row r="21914" spans="5:8" x14ac:dyDescent="0.2">
      <c r="E21914" s="95"/>
      <c r="F21914" s="95"/>
      <c r="G21914" s="95"/>
      <c r="H21914" s="95"/>
    </row>
    <row r="21915" spans="5:8" x14ac:dyDescent="0.2">
      <c r="E21915" s="95"/>
      <c r="F21915" s="95"/>
      <c r="G21915" s="95"/>
      <c r="H21915" s="95"/>
    </row>
    <row r="21916" spans="5:8" x14ac:dyDescent="0.2">
      <c r="E21916" s="95"/>
      <c r="F21916" s="95"/>
      <c r="G21916" s="95"/>
      <c r="H21916" s="95"/>
    </row>
    <row r="21917" spans="5:8" x14ac:dyDescent="0.2">
      <c r="E21917" s="95"/>
      <c r="F21917" s="95"/>
      <c r="G21917" s="95"/>
      <c r="H21917" s="95"/>
    </row>
    <row r="21918" spans="5:8" x14ac:dyDescent="0.2">
      <c r="E21918" s="95"/>
      <c r="F21918" s="95"/>
      <c r="G21918" s="95"/>
      <c r="H21918" s="95"/>
    </row>
    <row r="21919" spans="5:8" x14ac:dyDescent="0.2">
      <c r="E21919" s="95"/>
      <c r="F21919" s="95"/>
      <c r="G21919" s="95"/>
      <c r="H21919" s="95"/>
    </row>
    <row r="21920" spans="5:8" x14ac:dyDescent="0.2">
      <c r="E21920" s="95"/>
      <c r="F21920" s="95"/>
      <c r="G21920" s="95"/>
      <c r="H21920" s="95"/>
    </row>
    <row r="21921" spans="5:8" x14ac:dyDescent="0.2">
      <c r="E21921" s="95"/>
      <c r="F21921" s="95"/>
      <c r="G21921" s="95"/>
      <c r="H21921" s="95"/>
    </row>
    <row r="21922" spans="5:8" x14ac:dyDescent="0.2">
      <c r="E21922" s="95"/>
      <c r="F21922" s="95"/>
      <c r="G21922" s="95"/>
      <c r="H21922" s="95"/>
    </row>
    <row r="21923" spans="5:8" x14ac:dyDescent="0.2">
      <c r="E21923" s="95"/>
      <c r="F21923" s="95"/>
      <c r="G21923" s="95"/>
      <c r="H21923" s="95"/>
    </row>
    <row r="21924" spans="5:8" x14ac:dyDescent="0.2">
      <c r="E21924" s="95"/>
      <c r="F21924" s="95"/>
      <c r="G21924" s="95"/>
      <c r="H21924" s="95"/>
    </row>
    <row r="21925" spans="5:8" x14ac:dyDescent="0.2">
      <c r="E21925" s="95"/>
      <c r="F21925" s="95"/>
      <c r="G21925" s="95"/>
      <c r="H21925" s="95"/>
    </row>
    <row r="21926" spans="5:8" x14ac:dyDescent="0.2">
      <c r="E21926" s="95"/>
      <c r="F21926" s="95"/>
      <c r="G21926" s="95"/>
      <c r="H21926" s="95"/>
    </row>
    <row r="21927" spans="5:8" x14ac:dyDescent="0.2">
      <c r="E21927" s="95"/>
      <c r="F21927" s="95"/>
      <c r="G21927" s="95"/>
      <c r="H21927" s="95"/>
    </row>
    <row r="21928" spans="5:8" x14ac:dyDescent="0.2">
      <c r="E21928" s="95"/>
      <c r="F21928" s="95"/>
      <c r="G21928" s="95"/>
      <c r="H21928" s="95"/>
    </row>
    <row r="21929" spans="5:8" x14ac:dyDescent="0.2">
      <c r="E21929" s="95"/>
      <c r="F21929" s="95"/>
      <c r="G21929" s="95"/>
      <c r="H21929" s="95"/>
    </row>
    <row r="21930" spans="5:8" x14ac:dyDescent="0.2">
      <c r="E21930" s="95"/>
      <c r="F21930" s="95"/>
      <c r="G21930" s="95"/>
      <c r="H21930" s="95"/>
    </row>
    <row r="21931" spans="5:8" x14ac:dyDescent="0.2">
      <c r="E21931" s="95"/>
      <c r="F21931" s="95"/>
      <c r="G21931" s="95"/>
      <c r="H21931" s="95"/>
    </row>
    <row r="21932" spans="5:8" x14ac:dyDescent="0.2">
      <c r="E21932" s="95"/>
      <c r="F21932" s="95"/>
      <c r="G21932" s="95"/>
      <c r="H21932" s="95"/>
    </row>
    <row r="21933" spans="5:8" x14ac:dyDescent="0.2">
      <c r="E21933" s="95"/>
      <c r="F21933" s="95"/>
      <c r="G21933" s="95"/>
      <c r="H21933" s="95"/>
    </row>
    <row r="21934" spans="5:8" x14ac:dyDescent="0.2">
      <c r="E21934" s="95"/>
      <c r="F21934" s="95"/>
      <c r="G21934" s="95"/>
      <c r="H21934" s="95"/>
    </row>
    <row r="21935" spans="5:8" x14ac:dyDescent="0.2">
      <c r="E21935" s="95"/>
      <c r="F21935" s="95"/>
      <c r="G21935" s="95"/>
      <c r="H21935" s="95"/>
    </row>
    <row r="21936" spans="5:8" x14ac:dyDescent="0.2">
      <c r="E21936" s="95"/>
      <c r="F21936" s="95"/>
      <c r="G21936" s="95"/>
      <c r="H21936" s="95"/>
    </row>
    <row r="21937" spans="5:8" x14ac:dyDescent="0.2">
      <c r="E21937" s="95"/>
      <c r="F21937" s="95"/>
      <c r="G21937" s="95"/>
      <c r="H21937" s="95"/>
    </row>
    <row r="21938" spans="5:8" x14ac:dyDescent="0.2">
      <c r="E21938" s="95"/>
      <c r="F21938" s="95"/>
      <c r="G21938" s="95"/>
      <c r="H21938" s="95"/>
    </row>
    <row r="21939" spans="5:8" x14ac:dyDescent="0.2">
      <c r="E21939" s="95"/>
      <c r="F21939" s="95"/>
      <c r="G21939" s="95"/>
      <c r="H21939" s="95"/>
    </row>
    <row r="21940" spans="5:8" x14ac:dyDescent="0.2">
      <c r="E21940" s="95"/>
      <c r="F21940" s="95"/>
      <c r="G21940" s="95"/>
      <c r="H21940" s="95"/>
    </row>
    <row r="21941" spans="5:8" x14ac:dyDescent="0.2">
      <c r="E21941" s="95"/>
      <c r="F21941" s="95"/>
      <c r="G21941" s="95"/>
      <c r="H21941" s="95"/>
    </row>
    <row r="21942" spans="5:8" x14ac:dyDescent="0.2">
      <c r="E21942" s="95"/>
      <c r="F21942" s="95"/>
      <c r="G21942" s="95"/>
      <c r="H21942" s="95"/>
    </row>
    <row r="21943" spans="5:8" x14ac:dyDescent="0.2">
      <c r="E21943" s="95"/>
      <c r="F21943" s="95"/>
      <c r="G21943" s="95"/>
      <c r="H21943" s="95"/>
    </row>
    <row r="21944" spans="5:8" x14ac:dyDescent="0.2">
      <c r="E21944" s="95"/>
      <c r="F21944" s="95"/>
      <c r="G21944" s="95"/>
      <c r="H21944" s="95"/>
    </row>
    <row r="21945" spans="5:8" x14ac:dyDescent="0.2">
      <c r="E21945" s="95"/>
      <c r="F21945" s="95"/>
      <c r="G21945" s="95"/>
      <c r="H21945" s="95"/>
    </row>
    <row r="21946" spans="5:8" x14ac:dyDescent="0.2">
      <c r="E21946" s="95"/>
      <c r="F21946" s="95"/>
      <c r="G21946" s="95"/>
      <c r="H21946" s="95"/>
    </row>
    <row r="21947" spans="5:8" x14ac:dyDescent="0.2">
      <c r="E21947" s="95"/>
      <c r="F21947" s="95"/>
      <c r="G21947" s="95"/>
      <c r="H21947" s="95"/>
    </row>
    <row r="21948" spans="5:8" x14ac:dyDescent="0.2">
      <c r="E21948" s="95"/>
      <c r="F21948" s="95"/>
      <c r="G21948" s="95"/>
      <c r="H21948" s="95"/>
    </row>
    <row r="21949" spans="5:8" x14ac:dyDescent="0.2">
      <c r="E21949" s="95"/>
      <c r="F21949" s="95"/>
      <c r="G21949" s="95"/>
      <c r="H21949" s="95"/>
    </row>
    <row r="21950" spans="5:8" x14ac:dyDescent="0.2">
      <c r="E21950" s="95"/>
      <c r="F21950" s="95"/>
      <c r="G21950" s="95"/>
      <c r="H21950" s="95"/>
    </row>
    <row r="21951" spans="5:8" x14ac:dyDescent="0.2">
      <c r="E21951" s="95"/>
      <c r="F21951" s="95"/>
      <c r="G21951" s="95"/>
      <c r="H21951" s="95"/>
    </row>
    <row r="21952" spans="5:8" x14ac:dyDescent="0.2">
      <c r="E21952" s="95"/>
      <c r="F21952" s="95"/>
      <c r="G21952" s="95"/>
      <c r="H21952" s="95"/>
    </row>
    <row r="21953" spans="5:8" x14ac:dyDescent="0.2">
      <c r="E21953" s="95"/>
      <c r="F21953" s="95"/>
      <c r="G21953" s="95"/>
      <c r="H21953" s="95"/>
    </row>
    <row r="21954" spans="5:8" x14ac:dyDescent="0.2">
      <c r="E21954" s="95"/>
      <c r="F21954" s="95"/>
      <c r="G21954" s="95"/>
      <c r="H21954" s="95"/>
    </row>
    <row r="21955" spans="5:8" x14ac:dyDescent="0.2">
      <c r="E21955" s="95"/>
      <c r="F21955" s="95"/>
      <c r="G21955" s="95"/>
      <c r="H21955" s="95"/>
    </row>
    <row r="21956" spans="5:8" x14ac:dyDescent="0.2">
      <c r="E21956" s="95"/>
      <c r="F21956" s="95"/>
      <c r="G21956" s="95"/>
      <c r="H21956" s="95"/>
    </row>
    <row r="21957" spans="5:8" x14ac:dyDescent="0.2">
      <c r="E21957" s="95"/>
      <c r="F21957" s="95"/>
      <c r="G21957" s="95"/>
      <c r="H21957" s="95"/>
    </row>
    <row r="21958" spans="5:8" x14ac:dyDescent="0.2">
      <c r="E21958" s="95"/>
      <c r="F21958" s="95"/>
      <c r="G21958" s="95"/>
      <c r="H21958" s="95"/>
    </row>
    <row r="21959" spans="5:8" x14ac:dyDescent="0.2">
      <c r="E21959" s="95"/>
      <c r="F21959" s="95"/>
      <c r="G21959" s="95"/>
      <c r="H21959" s="95"/>
    </row>
    <row r="21960" spans="5:8" x14ac:dyDescent="0.2">
      <c r="E21960" s="95"/>
      <c r="F21960" s="95"/>
      <c r="G21960" s="95"/>
      <c r="H21960" s="95"/>
    </row>
    <row r="21961" spans="5:8" x14ac:dyDescent="0.2">
      <c r="E21961" s="95"/>
      <c r="F21961" s="95"/>
      <c r="G21961" s="95"/>
      <c r="H21961" s="95"/>
    </row>
    <row r="21962" spans="5:8" x14ac:dyDescent="0.2">
      <c r="E21962" s="95"/>
      <c r="F21962" s="95"/>
      <c r="G21962" s="95"/>
      <c r="H21962" s="95"/>
    </row>
    <row r="21963" spans="5:8" x14ac:dyDescent="0.2">
      <c r="E21963" s="95"/>
      <c r="F21963" s="95"/>
      <c r="G21963" s="95"/>
      <c r="H21963" s="95"/>
    </row>
    <row r="21964" spans="5:8" x14ac:dyDescent="0.2">
      <c r="E21964" s="95"/>
      <c r="F21964" s="95"/>
      <c r="G21964" s="95"/>
      <c r="H21964" s="95"/>
    </row>
    <row r="21965" spans="5:8" x14ac:dyDescent="0.2">
      <c r="E21965" s="95"/>
      <c r="F21965" s="95"/>
      <c r="G21965" s="95"/>
      <c r="H21965" s="95"/>
    </row>
    <row r="21966" spans="5:8" x14ac:dyDescent="0.2">
      <c r="E21966" s="95"/>
      <c r="F21966" s="95"/>
      <c r="G21966" s="95"/>
      <c r="H21966" s="95"/>
    </row>
    <row r="21967" spans="5:8" x14ac:dyDescent="0.2">
      <c r="E21967" s="95"/>
      <c r="F21967" s="95"/>
      <c r="G21967" s="95"/>
      <c r="H21967" s="95"/>
    </row>
    <row r="21968" spans="5:8" x14ac:dyDescent="0.2">
      <c r="E21968" s="95"/>
      <c r="F21968" s="95"/>
      <c r="G21968" s="95"/>
      <c r="H21968" s="95"/>
    </row>
    <row r="21969" spans="5:8" x14ac:dyDescent="0.2">
      <c r="E21969" s="95"/>
      <c r="F21969" s="95"/>
      <c r="G21969" s="95"/>
      <c r="H21969" s="95"/>
    </row>
    <row r="21970" spans="5:8" x14ac:dyDescent="0.2">
      <c r="E21970" s="95"/>
      <c r="F21970" s="95"/>
      <c r="G21970" s="95"/>
      <c r="H21970" s="95"/>
    </row>
    <row r="21971" spans="5:8" x14ac:dyDescent="0.2">
      <c r="E21971" s="95"/>
      <c r="F21971" s="95"/>
      <c r="G21971" s="95"/>
      <c r="H21971" s="95"/>
    </row>
    <row r="21972" spans="5:8" x14ac:dyDescent="0.2">
      <c r="E21972" s="95"/>
      <c r="F21972" s="95"/>
      <c r="G21972" s="95"/>
      <c r="H21972" s="95"/>
    </row>
    <row r="21973" spans="5:8" x14ac:dyDescent="0.2">
      <c r="E21973" s="95"/>
      <c r="F21973" s="95"/>
      <c r="G21973" s="95"/>
      <c r="H21973" s="95"/>
    </row>
    <row r="21974" spans="5:8" x14ac:dyDescent="0.2">
      <c r="E21974" s="95"/>
      <c r="F21974" s="95"/>
      <c r="G21974" s="95"/>
      <c r="H21974" s="95"/>
    </row>
    <row r="21975" spans="5:8" x14ac:dyDescent="0.2">
      <c r="E21975" s="95"/>
      <c r="F21975" s="95"/>
      <c r="G21975" s="95"/>
      <c r="H21975" s="95"/>
    </row>
    <row r="21976" spans="5:8" x14ac:dyDescent="0.2">
      <c r="E21976" s="95"/>
      <c r="F21976" s="95"/>
      <c r="G21976" s="95"/>
      <c r="H21976" s="95"/>
    </row>
    <row r="21977" spans="5:8" x14ac:dyDescent="0.2">
      <c r="E21977" s="95"/>
      <c r="F21977" s="95"/>
      <c r="G21977" s="95"/>
      <c r="H21977" s="95"/>
    </row>
    <row r="21978" spans="5:8" x14ac:dyDescent="0.2">
      <c r="E21978" s="95"/>
      <c r="F21978" s="95"/>
      <c r="G21978" s="95"/>
      <c r="H21978" s="95"/>
    </row>
    <row r="21979" spans="5:8" x14ac:dyDescent="0.2">
      <c r="E21979" s="95"/>
      <c r="F21979" s="95"/>
      <c r="G21979" s="95"/>
      <c r="H21979" s="95"/>
    </row>
    <row r="21980" spans="5:8" x14ac:dyDescent="0.2">
      <c r="E21980" s="95"/>
      <c r="F21980" s="95"/>
      <c r="G21980" s="95"/>
      <c r="H21980" s="95"/>
    </row>
    <row r="21981" spans="5:8" x14ac:dyDescent="0.2">
      <c r="E21981" s="95"/>
      <c r="F21981" s="95"/>
      <c r="G21981" s="95"/>
      <c r="H21981" s="95"/>
    </row>
    <row r="21982" spans="5:8" x14ac:dyDescent="0.2">
      <c r="E21982" s="95"/>
      <c r="F21982" s="95"/>
      <c r="G21982" s="95"/>
      <c r="H21982" s="95"/>
    </row>
    <row r="21983" spans="5:8" x14ac:dyDescent="0.2">
      <c r="E21983" s="95"/>
      <c r="F21983" s="95"/>
      <c r="G21983" s="95"/>
      <c r="H21983" s="95"/>
    </row>
    <row r="21984" spans="5:8" x14ac:dyDescent="0.2">
      <c r="E21984" s="95"/>
      <c r="F21984" s="95"/>
      <c r="G21984" s="95"/>
      <c r="H21984" s="95"/>
    </row>
    <row r="21985" spans="5:8" x14ac:dyDescent="0.2">
      <c r="E21985" s="95"/>
      <c r="F21985" s="95"/>
      <c r="G21985" s="95"/>
      <c r="H21985" s="95"/>
    </row>
    <row r="21986" spans="5:8" x14ac:dyDescent="0.2">
      <c r="E21986" s="95"/>
      <c r="F21986" s="95"/>
      <c r="G21986" s="95"/>
      <c r="H21986" s="95"/>
    </row>
    <row r="21987" spans="5:8" x14ac:dyDescent="0.2">
      <c r="E21987" s="95"/>
      <c r="F21987" s="95"/>
      <c r="G21987" s="95"/>
      <c r="H21987" s="95"/>
    </row>
    <row r="21988" spans="5:8" x14ac:dyDescent="0.2">
      <c r="E21988" s="95"/>
      <c r="F21988" s="95"/>
      <c r="G21988" s="95"/>
      <c r="H21988" s="95"/>
    </row>
    <row r="21989" spans="5:8" x14ac:dyDescent="0.2">
      <c r="E21989" s="95"/>
      <c r="F21989" s="95"/>
      <c r="G21989" s="95"/>
      <c r="H21989" s="95"/>
    </row>
    <row r="21990" spans="5:8" x14ac:dyDescent="0.2">
      <c r="E21990" s="95"/>
      <c r="F21990" s="95"/>
      <c r="G21990" s="95"/>
      <c r="H21990" s="95"/>
    </row>
    <row r="21991" spans="5:8" x14ac:dyDescent="0.2">
      <c r="E21991" s="95"/>
      <c r="F21991" s="95"/>
      <c r="G21991" s="95"/>
      <c r="H21991" s="95"/>
    </row>
    <row r="21992" spans="5:8" x14ac:dyDescent="0.2">
      <c r="E21992" s="95"/>
      <c r="F21992" s="95"/>
      <c r="G21992" s="95"/>
      <c r="H21992" s="95"/>
    </row>
    <row r="21993" spans="5:8" x14ac:dyDescent="0.2">
      <c r="E21993" s="95"/>
      <c r="F21993" s="95"/>
      <c r="G21993" s="95"/>
      <c r="H21993" s="95"/>
    </row>
    <row r="21994" spans="5:8" x14ac:dyDescent="0.2">
      <c r="E21994" s="95"/>
      <c r="F21994" s="95"/>
      <c r="G21994" s="95"/>
      <c r="H21994" s="95"/>
    </row>
    <row r="21995" spans="5:8" x14ac:dyDescent="0.2">
      <c r="E21995" s="95"/>
      <c r="F21995" s="95"/>
      <c r="G21995" s="95"/>
      <c r="H21995" s="95"/>
    </row>
    <row r="21996" spans="5:8" x14ac:dyDescent="0.2">
      <c r="E21996" s="95"/>
      <c r="F21996" s="95"/>
      <c r="G21996" s="95"/>
      <c r="H21996" s="95"/>
    </row>
    <row r="21997" spans="5:8" x14ac:dyDescent="0.2">
      <c r="E21997" s="95"/>
      <c r="F21997" s="95"/>
      <c r="G21997" s="95"/>
      <c r="H21997" s="95"/>
    </row>
    <row r="21998" spans="5:8" x14ac:dyDescent="0.2">
      <c r="E21998" s="95"/>
      <c r="F21998" s="95"/>
      <c r="G21998" s="95"/>
      <c r="H21998" s="95"/>
    </row>
    <row r="21999" spans="5:8" x14ac:dyDescent="0.2">
      <c r="E21999" s="95"/>
      <c r="F21999" s="95"/>
      <c r="G21999" s="95"/>
      <c r="H21999" s="95"/>
    </row>
    <row r="22000" spans="5:8" x14ac:dyDescent="0.2">
      <c r="E22000" s="95"/>
      <c r="F22000" s="95"/>
      <c r="G22000" s="95"/>
      <c r="H22000" s="95"/>
    </row>
    <row r="22001" spans="5:8" x14ac:dyDescent="0.2">
      <c r="E22001" s="95"/>
      <c r="F22001" s="95"/>
      <c r="G22001" s="95"/>
      <c r="H22001" s="95"/>
    </row>
    <row r="22002" spans="5:8" x14ac:dyDescent="0.2">
      <c r="E22002" s="95"/>
      <c r="F22002" s="95"/>
      <c r="G22002" s="95"/>
      <c r="H22002" s="95"/>
    </row>
    <row r="22003" spans="5:8" x14ac:dyDescent="0.2">
      <c r="E22003" s="95"/>
      <c r="F22003" s="95"/>
      <c r="G22003" s="95"/>
      <c r="H22003" s="95"/>
    </row>
    <row r="22004" spans="5:8" x14ac:dyDescent="0.2">
      <c r="E22004" s="95"/>
      <c r="F22004" s="95"/>
      <c r="G22004" s="95"/>
      <c r="H22004" s="95"/>
    </row>
    <row r="22005" spans="5:8" x14ac:dyDescent="0.2">
      <c r="E22005" s="95"/>
      <c r="F22005" s="95"/>
      <c r="G22005" s="95"/>
      <c r="H22005" s="95"/>
    </row>
    <row r="22006" spans="5:8" x14ac:dyDescent="0.2">
      <c r="E22006" s="95"/>
      <c r="F22006" s="95"/>
      <c r="G22006" s="95"/>
      <c r="H22006" s="95"/>
    </row>
    <row r="22007" spans="5:8" x14ac:dyDescent="0.2">
      <c r="E22007" s="95"/>
      <c r="F22007" s="95"/>
      <c r="G22007" s="95"/>
      <c r="H22007" s="95"/>
    </row>
    <row r="22008" spans="5:8" x14ac:dyDescent="0.2">
      <c r="E22008" s="95"/>
      <c r="F22008" s="95"/>
      <c r="G22008" s="95"/>
      <c r="H22008" s="95"/>
    </row>
    <row r="22009" spans="5:8" x14ac:dyDescent="0.2">
      <c r="E22009" s="95"/>
      <c r="F22009" s="95"/>
      <c r="G22009" s="95"/>
      <c r="H22009" s="95"/>
    </row>
    <row r="22010" spans="5:8" x14ac:dyDescent="0.2">
      <c r="E22010" s="95"/>
      <c r="F22010" s="95"/>
      <c r="G22010" s="95"/>
      <c r="H22010" s="95"/>
    </row>
    <row r="22011" spans="5:8" x14ac:dyDescent="0.2">
      <c r="E22011" s="95"/>
      <c r="F22011" s="95"/>
      <c r="G22011" s="95"/>
      <c r="H22011" s="95"/>
    </row>
    <row r="22012" spans="5:8" x14ac:dyDescent="0.2">
      <c r="E22012" s="95"/>
      <c r="F22012" s="95"/>
      <c r="G22012" s="95"/>
      <c r="H22012" s="95"/>
    </row>
    <row r="22013" spans="5:8" x14ac:dyDescent="0.2">
      <c r="E22013" s="95"/>
      <c r="F22013" s="95"/>
      <c r="G22013" s="95"/>
      <c r="H22013" s="95"/>
    </row>
    <row r="22014" spans="5:8" x14ac:dyDescent="0.2">
      <c r="E22014" s="95"/>
      <c r="F22014" s="95"/>
      <c r="G22014" s="95"/>
      <c r="H22014" s="95"/>
    </row>
    <row r="22015" spans="5:8" x14ac:dyDescent="0.2">
      <c r="E22015" s="95"/>
      <c r="F22015" s="95"/>
      <c r="G22015" s="95"/>
      <c r="H22015" s="95"/>
    </row>
    <row r="22016" spans="5:8" x14ac:dyDescent="0.2">
      <c r="E22016" s="95"/>
      <c r="F22016" s="95"/>
      <c r="G22016" s="95"/>
      <c r="H22016" s="95"/>
    </row>
    <row r="22017" spans="5:8" x14ac:dyDescent="0.2">
      <c r="E22017" s="95"/>
      <c r="F22017" s="95"/>
      <c r="G22017" s="95"/>
      <c r="H22017" s="95"/>
    </row>
    <row r="22018" spans="5:8" x14ac:dyDescent="0.2">
      <c r="E22018" s="95"/>
      <c r="F22018" s="95"/>
      <c r="G22018" s="95"/>
      <c r="H22018" s="95"/>
    </row>
    <row r="22019" spans="5:8" x14ac:dyDescent="0.2">
      <c r="E22019" s="95"/>
      <c r="F22019" s="95"/>
      <c r="G22019" s="95"/>
      <c r="H22019" s="95"/>
    </row>
    <row r="22020" spans="5:8" x14ac:dyDescent="0.2">
      <c r="E22020" s="95"/>
      <c r="F22020" s="95"/>
      <c r="G22020" s="95"/>
      <c r="H22020" s="95"/>
    </row>
    <row r="22021" spans="5:8" x14ac:dyDescent="0.2">
      <c r="E22021" s="95"/>
      <c r="F22021" s="95"/>
      <c r="G22021" s="95"/>
      <c r="H22021" s="95"/>
    </row>
    <row r="22022" spans="5:8" x14ac:dyDescent="0.2">
      <c r="E22022" s="95"/>
      <c r="F22022" s="95"/>
      <c r="G22022" s="95"/>
      <c r="H22022" s="95"/>
    </row>
    <row r="22023" spans="5:8" x14ac:dyDescent="0.2">
      <c r="E22023" s="95"/>
      <c r="F22023" s="95"/>
      <c r="G22023" s="95"/>
      <c r="H22023" s="95"/>
    </row>
    <row r="22024" spans="5:8" x14ac:dyDescent="0.2">
      <c r="E22024" s="95"/>
      <c r="F22024" s="95"/>
      <c r="G22024" s="95"/>
      <c r="H22024" s="95"/>
    </row>
    <row r="22025" spans="5:8" x14ac:dyDescent="0.2">
      <c r="E22025" s="95"/>
      <c r="F22025" s="95"/>
      <c r="G22025" s="95"/>
      <c r="H22025" s="95"/>
    </row>
    <row r="22026" spans="5:8" x14ac:dyDescent="0.2">
      <c r="E22026" s="95"/>
      <c r="F22026" s="95"/>
      <c r="G22026" s="95"/>
      <c r="H22026" s="95"/>
    </row>
    <row r="22027" spans="5:8" x14ac:dyDescent="0.2">
      <c r="E22027" s="95"/>
      <c r="F22027" s="95"/>
      <c r="G22027" s="95"/>
      <c r="H22027" s="95"/>
    </row>
    <row r="22028" spans="5:8" x14ac:dyDescent="0.2">
      <c r="E22028" s="95"/>
      <c r="F22028" s="95"/>
      <c r="G22028" s="95"/>
      <c r="H22028" s="95"/>
    </row>
    <row r="22029" spans="5:8" x14ac:dyDescent="0.2">
      <c r="E22029" s="95"/>
      <c r="F22029" s="95"/>
      <c r="G22029" s="95"/>
      <c r="H22029" s="95"/>
    </row>
    <row r="22030" spans="5:8" x14ac:dyDescent="0.2">
      <c r="E22030" s="95"/>
      <c r="F22030" s="95"/>
      <c r="G22030" s="95"/>
      <c r="H22030" s="95"/>
    </row>
    <row r="22031" spans="5:8" x14ac:dyDescent="0.2">
      <c r="E22031" s="95"/>
      <c r="F22031" s="95"/>
      <c r="G22031" s="95"/>
      <c r="H22031" s="95"/>
    </row>
    <row r="22032" spans="5:8" x14ac:dyDescent="0.2">
      <c r="E22032" s="95"/>
      <c r="F22032" s="95"/>
      <c r="G22032" s="95"/>
      <c r="H22032" s="95"/>
    </row>
    <row r="22033" spans="5:8" x14ac:dyDescent="0.2">
      <c r="E22033" s="95"/>
      <c r="F22033" s="95"/>
      <c r="G22033" s="95"/>
      <c r="H22033" s="95"/>
    </row>
    <row r="22034" spans="5:8" x14ac:dyDescent="0.2">
      <c r="E22034" s="95"/>
      <c r="F22034" s="95"/>
      <c r="G22034" s="95"/>
      <c r="H22034" s="95"/>
    </row>
    <row r="22035" spans="5:8" x14ac:dyDescent="0.2">
      <c r="E22035" s="95"/>
      <c r="F22035" s="95"/>
      <c r="G22035" s="95"/>
      <c r="H22035" s="95"/>
    </row>
    <row r="22036" spans="5:8" x14ac:dyDescent="0.2">
      <c r="E22036" s="95"/>
      <c r="F22036" s="95"/>
      <c r="G22036" s="95"/>
      <c r="H22036" s="95"/>
    </row>
    <row r="22037" spans="5:8" x14ac:dyDescent="0.2">
      <c r="E22037" s="95"/>
      <c r="F22037" s="95"/>
      <c r="G22037" s="95"/>
      <c r="H22037" s="95"/>
    </row>
    <row r="22038" spans="5:8" x14ac:dyDescent="0.2">
      <c r="E22038" s="95"/>
      <c r="F22038" s="95"/>
      <c r="G22038" s="95"/>
      <c r="H22038" s="95"/>
    </row>
    <row r="22039" spans="5:8" x14ac:dyDescent="0.2">
      <c r="E22039" s="95"/>
      <c r="F22039" s="95"/>
      <c r="G22039" s="95"/>
      <c r="H22039" s="95"/>
    </row>
    <row r="22040" spans="5:8" x14ac:dyDescent="0.2">
      <c r="E22040" s="95"/>
      <c r="F22040" s="95"/>
      <c r="G22040" s="95"/>
      <c r="H22040" s="95"/>
    </row>
    <row r="22041" spans="5:8" x14ac:dyDescent="0.2">
      <c r="E22041" s="95"/>
      <c r="F22041" s="95"/>
      <c r="G22041" s="95"/>
      <c r="H22041" s="95"/>
    </row>
    <row r="22042" spans="5:8" x14ac:dyDescent="0.2">
      <c r="E22042" s="95"/>
      <c r="F22042" s="95"/>
      <c r="G22042" s="95"/>
      <c r="H22042" s="95"/>
    </row>
    <row r="22043" spans="5:8" x14ac:dyDescent="0.2">
      <c r="E22043" s="95"/>
      <c r="F22043" s="95"/>
      <c r="G22043" s="95"/>
      <c r="H22043" s="95"/>
    </row>
    <row r="22044" spans="5:8" x14ac:dyDescent="0.2">
      <c r="E22044" s="95"/>
      <c r="F22044" s="95"/>
      <c r="G22044" s="95"/>
      <c r="H22044" s="95"/>
    </row>
    <row r="22045" spans="5:8" x14ac:dyDescent="0.2">
      <c r="E22045" s="95"/>
      <c r="F22045" s="95"/>
      <c r="G22045" s="95"/>
      <c r="H22045" s="95"/>
    </row>
    <row r="22046" spans="5:8" x14ac:dyDescent="0.2">
      <c r="E22046" s="95"/>
      <c r="F22046" s="95"/>
      <c r="G22046" s="95"/>
      <c r="H22046" s="95"/>
    </row>
    <row r="22047" spans="5:8" x14ac:dyDescent="0.2">
      <c r="E22047" s="95"/>
      <c r="F22047" s="95"/>
      <c r="G22047" s="95"/>
      <c r="H22047" s="95"/>
    </row>
    <row r="22048" spans="5:8" x14ac:dyDescent="0.2">
      <c r="E22048" s="95"/>
      <c r="F22048" s="95"/>
      <c r="G22048" s="95"/>
      <c r="H22048" s="95"/>
    </row>
    <row r="22049" spans="5:8" x14ac:dyDescent="0.2">
      <c r="E22049" s="95"/>
      <c r="F22049" s="95"/>
      <c r="G22049" s="95"/>
      <c r="H22049" s="95"/>
    </row>
    <row r="22050" spans="5:8" x14ac:dyDescent="0.2">
      <c r="E22050" s="95"/>
      <c r="F22050" s="95"/>
      <c r="G22050" s="95"/>
      <c r="H22050" s="95"/>
    </row>
    <row r="22051" spans="5:8" x14ac:dyDescent="0.2">
      <c r="E22051" s="95"/>
      <c r="F22051" s="95"/>
      <c r="G22051" s="95"/>
      <c r="H22051" s="95"/>
    </row>
    <row r="22052" spans="5:8" x14ac:dyDescent="0.2">
      <c r="E22052" s="95"/>
      <c r="F22052" s="95"/>
      <c r="G22052" s="95"/>
      <c r="H22052" s="95"/>
    </row>
    <row r="22053" spans="5:8" x14ac:dyDescent="0.2">
      <c r="E22053" s="95"/>
      <c r="F22053" s="95"/>
      <c r="G22053" s="95"/>
      <c r="H22053" s="95"/>
    </row>
    <row r="22054" spans="5:8" x14ac:dyDescent="0.2">
      <c r="E22054" s="95"/>
      <c r="F22054" s="95"/>
      <c r="G22054" s="95"/>
      <c r="H22054" s="95"/>
    </row>
    <row r="22055" spans="5:8" x14ac:dyDescent="0.2">
      <c r="E22055" s="95"/>
      <c r="F22055" s="95"/>
      <c r="G22055" s="95"/>
      <c r="H22055" s="95"/>
    </row>
    <row r="22056" spans="5:8" x14ac:dyDescent="0.2">
      <c r="E22056" s="95"/>
      <c r="F22056" s="95"/>
      <c r="G22056" s="95"/>
      <c r="H22056" s="95"/>
    </row>
    <row r="22057" spans="5:8" x14ac:dyDescent="0.2">
      <c r="E22057" s="95"/>
      <c r="F22057" s="95"/>
      <c r="G22057" s="95"/>
      <c r="H22057" s="95"/>
    </row>
    <row r="22058" spans="5:8" x14ac:dyDescent="0.2">
      <c r="E22058" s="95"/>
      <c r="F22058" s="95"/>
      <c r="G22058" s="95"/>
      <c r="H22058" s="95"/>
    </row>
    <row r="22059" spans="5:8" x14ac:dyDescent="0.2">
      <c r="E22059" s="95"/>
      <c r="F22059" s="95"/>
      <c r="G22059" s="95"/>
      <c r="H22059" s="95"/>
    </row>
    <row r="22060" spans="5:8" x14ac:dyDescent="0.2">
      <c r="E22060" s="95"/>
      <c r="F22060" s="95"/>
      <c r="G22060" s="95"/>
      <c r="H22060" s="95"/>
    </row>
    <row r="22061" spans="5:8" x14ac:dyDescent="0.2">
      <c r="E22061" s="95"/>
      <c r="F22061" s="95"/>
      <c r="G22061" s="95"/>
      <c r="H22061" s="95"/>
    </row>
    <row r="22062" spans="5:8" x14ac:dyDescent="0.2">
      <c r="E22062" s="95"/>
      <c r="F22062" s="95"/>
      <c r="G22062" s="95"/>
      <c r="H22062" s="95"/>
    </row>
    <row r="22063" spans="5:8" x14ac:dyDescent="0.2">
      <c r="E22063" s="95"/>
      <c r="F22063" s="95"/>
      <c r="G22063" s="95"/>
      <c r="H22063" s="95"/>
    </row>
    <row r="22064" spans="5:8" x14ac:dyDescent="0.2">
      <c r="E22064" s="95"/>
      <c r="F22064" s="95"/>
      <c r="G22064" s="95"/>
      <c r="H22064" s="95"/>
    </row>
    <row r="22065" spans="5:8" x14ac:dyDescent="0.2">
      <c r="E22065" s="95"/>
      <c r="F22065" s="95"/>
      <c r="G22065" s="95"/>
      <c r="H22065" s="95"/>
    </row>
    <row r="22066" spans="5:8" x14ac:dyDescent="0.2">
      <c r="E22066" s="95"/>
      <c r="F22066" s="95"/>
      <c r="G22066" s="95"/>
      <c r="H22066" s="95"/>
    </row>
    <row r="22067" spans="5:8" x14ac:dyDescent="0.2">
      <c r="E22067" s="95"/>
      <c r="F22067" s="95"/>
      <c r="G22067" s="95"/>
      <c r="H22067" s="95"/>
    </row>
    <row r="22068" spans="5:8" x14ac:dyDescent="0.2">
      <c r="E22068" s="95"/>
      <c r="F22068" s="95"/>
      <c r="G22068" s="95"/>
      <c r="H22068" s="95"/>
    </row>
    <row r="22069" spans="5:8" x14ac:dyDescent="0.2">
      <c r="E22069" s="95"/>
      <c r="F22069" s="95"/>
      <c r="G22069" s="95"/>
      <c r="H22069" s="95"/>
    </row>
    <row r="22070" spans="5:8" x14ac:dyDescent="0.2">
      <c r="E22070" s="95"/>
      <c r="F22070" s="95"/>
      <c r="G22070" s="95"/>
      <c r="H22070" s="95"/>
    </row>
    <row r="22071" spans="5:8" x14ac:dyDescent="0.2">
      <c r="E22071" s="95"/>
      <c r="F22071" s="95"/>
      <c r="G22071" s="95"/>
      <c r="H22071" s="95"/>
    </row>
    <row r="22072" spans="5:8" x14ac:dyDescent="0.2">
      <c r="E22072" s="95"/>
      <c r="F22072" s="95"/>
      <c r="G22072" s="95"/>
      <c r="H22072" s="95"/>
    </row>
    <row r="22073" spans="5:8" x14ac:dyDescent="0.2">
      <c r="E22073" s="95"/>
      <c r="F22073" s="95"/>
      <c r="G22073" s="95"/>
      <c r="H22073" s="95"/>
    </row>
    <row r="22074" spans="5:8" x14ac:dyDescent="0.2">
      <c r="E22074" s="95"/>
      <c r="F22074" s="95"/>
      <c r="G22074" s="95"/>
      <c r="H22074" s="95"/>
    </row>
    <row r="22075" spans="5:8" x14ac:dyDescent="0.2">
      <c r="E22075" s="95"/>
      <c r="F22075" s="95"/>
      <c r="G22075" s="95"/>
      <c r="H22075" s="95"/>
    </row>
    <row r="22076" spans="5:8" x14ac:dyDescent="0.2">
      <c r="E22076" s="95"/>
      <c r="F22076" s="95"/>
      <c r="G22076" s="95"/>
      <c r="H22076" s="95"/>
    </row>
    <row r="22077" spans="5:8" x14ac:dyDescent="0.2">
      <c r="E22077" s="95"/>
      <c r="F22077" s="95"/>
      <c r="G22077" s="95"/>
      <c r="H22077" s="95"/>
    </row>
    <row r="22078" spans="5:8" x14ac:dyDescent="0.2">
      <c r="E22078" s="95"/>
      <c r="F22078" s="95"/>
      <c r="G22078" s="95"/>
      <c r="H22078" s="95"/>
    </row>
    <row r="22079" spans="5:8" x14ac:dyDescent="0.2">
      <c r="E22079" s="95"/>
      <c r="F22079" s="95"/>
      <c r="G22079" s="95"/>
      <c r="H22079" s="95"/>
    </row>
    <row r="22080" spans="5:8" x14ac:dyDescent="0.2">
      <c r="E22080" s="95"/>
      <c r="F22080" s="95"/>
      <c r="G22080" s="95"/>
      <c r="H22080" s="95"/>
    </row>
    <row r="22081" spans="5:8" x14ac:dyDescent="0.2">
      <c r="E22081" s="95"/>
      <c r="F22081" s="95"/>
      <c r="G22081" s="95"/>
      <c r="H22081" s="95"/>
    </row>
    <row r="22082" spans="5:8" x14ac:dyDescent="0.2">
      <c r="E22082" s="95"/>
      <c r="F22082" s="95"/>
      <c r="G22082" s="95"/>
      <c r="H22082" s="95"/>
    </row>
    <row r="22083" spans="5:8" x14ac:dyDescent="0.2">
      <c r="E22083" s="95"/>
      <c r="F22083" s="95"/>
      <c r="G22083" s="95"/>
      <c r="H22083" s="95"/>
    </row>
    <row r="22084" spans="5:8" x14ac:dyDescent="0.2">
      <c r="E22084" s="95"/>
      <c r="F22084" s="95"/>
      <c r="G22084" s="95"/>
      <c r="H22084" s="95"/>
    </row>
    <row r="22085" spans="5:8" x14ac:dyDescent="0.2">
      <c r="E22085" s="95"/>
      <c r="F22085" s="95"/>
      <c r="G22085" s="95"/>
      <c r="H22085" s="95"/>
    </row>
    <row r="22086" spans="5:8" x14ac:dyDescent="0.2">
      <c r="E22086" s="95"/>
      <c r="F22086" s="95"/>
      <c r="G22086" s="95"/>
      <c r="H22086" s="95"/>
    </row>
    <row r="22087" spans="5:8" x14ac:dyDescent="0.2">
      <c r="E22087" s="95"/>
      <c r="F22087" s="95"/>
      <c r="G22087" s="95"/>
      <c r="H22087" s="95"/>
    </row>
    <row r="22088" spans="5:8" x14ac:dyDescent="0.2">
      <c r="E22088" s="95"/>
      <c r="F22088" s="95"/>
      <c r="G22088" s="95"/>
      <c r="H22088" s="95"/>
    </row>
    <row r="22089" spans="5:8" x14ac:dyDescent="0.2">
      <c r="E22089" s="95"/>
      <c r="F22089" s="95"/>
      <c r="G22089" s="95"/>
      <c r="H22089" s="95"/>
    </row>
    <row r="22090" spans="5:8" x14ac:dyDescent="0.2">
      <c r="E22090" s="95"/>
      <c r="F22090" s="95"/>
      <c r="G22090" s="95"/>
      <c r="H22090" s="95"/>
    </row>
    <row r="22091" spans="5:8" x14ac:dyDescent="0.2">
      <c r="E22091" s="95"/>
      <c r="F22091" s="95"/>
      <c r="G22091" s="95"/>
      <c r="H22091" s="95"/>
    </row>
    <row r="22092" spans="5:8" x14ac:dyDescent="0.2">
      <c r="E22092" s="95"/>
      <c r="F22092" s="95"/>
      <c r="G22092" s="95"/>
      <c r="H22092" s="95"/>
    </row>
    <row r="22093" spans="5:8" x14ac:dyDescent="0.2">
      <c r="E22093" s="95"/>
      <c r="F22093" s="95"/>
      <c r="G22093" s="95"/>
      <c r="H22093" s="95"/>
    </row>
    <row r="22094" spans="5:8" x14ac:dyDescent="0.2">
      <c r="E22094" s="95"/>
      <c r="F22094" s="95"/>
      <c r="G22094" s="95"/>
      <c r="H22094" s="95"/>
    </row>
    <row r="22095" spans="5:8" x14ac:dyDescent="0.2">
      <c r="E22095" s="95"/>
      <c r="F22095" s="95"/>
      <c r="G22095" s="95"/>
      <c r="H22095" s="95"/>
    </row>
    <row r="22096" spans="5:8" x14ac:dyDescent="0.2">
      <c r="E22096" s="95"/>
      <c r="F22096" s="95"/>
      <c r="G22096" s="95"/>
      <c r="H22096" s="95"/>
    </row>
    <row r="22097" spans="5:8" x14ac:dyDescent="0.2">
      <c r="E22097" s="95"/>
      <c r="F22097" s="95"/>
      <c r="G22097" s="95"/>
      <c r="H22097" s="95"/>
    </row>
    <row r="22098" spans="5:8" x14ac:dyDescent="0.2">
      <c r="E22098" s="95"/>
      <c r="F22098" s="95"/>
      <c r="G22098" s="95"/>
      <c r="H22098" s="95"/>
    </row>
    <row r="22099" spans="5:8" x14ac:dyDescent="0.2">
      <c r="E22099" s="95"/>
      <c r="F22099" s="95"/>
      <c r="G22099" s="95"/>
      <c r="H22099" s="95"/>
    </row>
    <row r="22100" spans="5:8" x14ac:dyDescent="0.2">
      <c r="E22100" s="95"/>
      <c r="F22100" s="95"/>
      <c r="G22100" s="95"/>
      <c r="H22100" s="95"/>
    </row>
    <row r="22101" spans="5:8" x14ac:dyDescent="0.2">
      <c r="E22101" s="95"/>
      <c r="F22101" s="95"/>
      <c r="G22101" s="95"/>
      <c r="H22101" s="95"/>
    </row>
    <row r="22102" spans="5:8" x14ac:dyDescent="0.2">
      <c r="E22102" s="95"/>
      <c r="F22102" s="95"/>
      <c r="G22102" s="95"/>
      <c r="H22102" s="95"/>
    </row>
    <row r="22103" spans="5:8" x14ac:dyDescent="0.2">
      <c r="E22103" s="95"/>
      <c r="F22103" s="95"/>
      <c r="G22103" s="95"/>
      <c r="H22103" s="95"/>
    </row>
    <row r="22104" spans="5:8" x14ac:dyDescent="0.2">
      <c r="E22104" s="95"/>
      <c r="F22104" s="95"/>
      <c r="G22104" s="95"/>
      <c r="H22104" s="95"/>
    </row>
    <row r="22105" spans="5:8" x14ac:dyDescent="0.2">
      <c r="E22105" s="95"/>
      <c r="F22105" s="95"/>
      <c r="G22105" s="95"/>
      <c r="H22105" s="95"/>
    </row>
    <row r="22106" spans="5:8" x14ac:dyDescent="0.2">
      <c r="E22106" s="95"/>
      <c r="F22106" s="95"/>
      <c r="G22106" s="95"/>
      <c r="H22106" s="95"/>
    </row>
    <row r="22107" spans="5:8" x14ac:dyDescent="0.2">
      <c r="E22107" s="95"/>
      <c r="F22107" s="95"/>
      <c r="G22107" s="95"/>
      <c r="H22107" s="95"/>
    </row>
    <row r="22108" spans="5:8" x14ac:dyDescent="0.2">
      <c r="E22108" s="95"/>
      <c r="F22108" s="95"/>
      <c r="G22108" s="95"/>
      <c r="H22108" s="95"/>
    </row>
    <row r="22109" spans="5:8" x14ac:dyDescent="0.2">
      <c r="E22109" s="95"/>
      <c r="F22109" s="95"/>
      <c r="G22109" s="95"/>
      <c r="H22109" s="95"/>
    </row>
    <row r="22110" spans="5:8" x14ac:dyDescent="0.2">
      <c r="E22110" s="95"/>
      <c r="F22110" s="95"/>
      <c r="G22110" s="95"/>
      <c r="H22110" s="95"/>
    </row>
    <row r="22111" spans="5:8" x14ac:dyDescent="0.2">
      <c r="E22111" s="95"/>
      <c r="F22111" s="95"/>
      <c r="G22111" s="95"/>
      <c r="H22111" s="95"/>
    </row>
    <row r="22112" spans="5:8" x14ac:dyDescent="0.2">
      <c r="E22112" s="95"/>
      <c r="F22112" s="95"/>
      <c r="G22112" s="95"/>
      <c r="H22112" s="95"/>
    </row>
    <row r="22113" spans="5:8" x14ac:dyDescent="0.2">
      <c r="E22113" s="95"/>
      <c r="F22113" s="95"/>
      <c r="G22113" s="95"/>
      <c r="H22113" s="95"/>
    </row>
    <row r="22114" spans="5:8" x14ac:dyDescent="0.2">
      <c r="E22114" s="95"/>
      <c r="F22114" s="95"/>
      <c r="G22114" s="95"/>
      <c r="H22114" s="95"/>
    </row>
    <row r="22115" spans="5:8" x14ac:dyDescent="0.2">
      <c r="E22115" s="95"/>
      <c r="F22115" s="95"/>
      <c r="G22115" s="95"/>
      <c r="H22115" s="95"/>
    </row>
    <row r="22116" spans="5:8" x14ac:dyDescent="0.2">
      <c r="E22116" s="95"/>
      <c r="F22116" s="95"/>
      <c r="G22116" s="95"/>
      <c r="H22116" s="95"/>
    </row>
    <row r="22117" spans="5:8" x14ac:dyDescent="0.2">
      <c r="E22117" s="95"/>
      <c r="F22117" s="95"/>
      <c r="G22117" s="95"/>
      <c r="H22117" s="95"/>
    </row>
    <row r="22118" spans="5:8" x14ac:dyDescent="0.2">
      <c r="E22118" s="95"/>
      <c r="F22118" s="95"/>
      <c r="G22118" s="95"/>
      <c r="H22118" s="95"/>
    </row>
    <row r="22119" spans="5:8" x14ac:dyDescent="0.2">
      <c r="E22119" s="95"/>
      <c r="F22119" s="95"/>
      <c r="G22119" s="95"/>
      <c r="H22119" s="95"/>
    </row>
    <row r="22120" spans="5:8" x14ac:dyDescent="0.2">
      <c r="E22120" s="95"/>
      <c r="F22120" s="95"/>
      <c r="G22120" s="95"/>
      <c r="H22120" s="95"/>
    </row>
    <row r="22121" spans="5:8" x14ac:dyDescent="0.2">
      <c r="E22121" s="95"/>
      <c r="F22121" s="95"/>
      <c r="G22121" s="95"/>
      <c r="H22121" s="95"/>
    </row>
    <row r="22122" spans="5:8" x14ac:dyDescent="0.2">
      <c r="E22122" s="95"/>
      <c r="F22122" s="95"/>
      <c r="G22122" s="95"/>
      <c r="H22122" s="95"/>
    </row>
    <row r="22123" spans="5:8" x14ac:dyDescent="0.2">
      <c r="E22123" s="95"/>
      <c r="F22123" s="95"/>
      <c r="G22123" s="95"/>
      <c r="H22123" s="95"/>
    </row>
    <row r="22124" spans="5:8" x14ac:dyDescent="0.2">
      <c r="E22124" s="95"/>
      <c r="F22124" s="95"/>
      <c r="G22124" s="95"/>
      <c r="H22124" s="95"/>
    </row>
    <row r="22125" spans="5:8" x14ac:dyDescent="0.2">
      <c r="E22125" s="95"/>
      <c r="F22125" s="95"/>
      <c r="G22125" s="95"/>
      <c r="H22125" s="95"/>
    </row>
    <row r="22126" spans="5:8" x14ac:dyDescent="0.2">
      <c r="E22126" s="95"/>
      <c r="F22126" s="95"/>
      <c r="G22126" s="95"/>
      <c r="H22126" s="95"/>
    </row>
    <row r="22127" spans="5:8" x14ac:dyDescent="0.2">
      <c r="E22127" s="95"/>
      <c r="F22127" s="95"/>
      <c r="G22127" s="95"/>
      <c r="H22127" s="95"/>
    </row>
    <row r="22128" spans="5:8" x14ac:dyDescent="0.2">
      <c r="E22128" s="95"/>
      <c r="F22128" s="95"/>
      <c r="G22128" s="95"/>
      <c r="H22128" s="95"/>
    </row>
    <row r="22129" spans="5:8" x14ac:dyDescent="0.2">
      <c r="E22129" s="95"/>
      <c r="F22129" s="95"/>
      <c r="G22129" s="95"/>
      <c r="H22129" s="95"/>
    </row>
    <row r="22130" spans="5:8" x14ac:dyDescent="0.2">
      <c r="E22130" s="95"/>
      <c r="F22130" s="95"/>
      <c r="G22130" s="95"/>
      <c r="H22130" s="95"/>
    </row>
    <row r="22131" spans="5:8" x14ac:dyDescent="0.2">
      <c r="E22131" s="95"/>
      <c r="F22131" s="95"/>
      <c r="G22131" s="95"/>
      <c r="H22131" s="95"/>
    </row>
    <row r="22132" spans="5:8" x14ac:dyDescent="0.2">
      <c r="E22132" s="95"/>
      <c r="F22132" s="95"/>
      <c r="G22132" s="95"/>
      <c r="H22132" s="95"/>
    </row>
    <row r="22133" spans="5:8" x14ac:dyDescent="0.2">
      <c r="E22133" s="95"/>
      <c r="F22133" s="95"/>
      <c r="G22133" s="95"/>
      <c r="H22133" s="95"/>
    </row>
    <row r="22134" spans="5:8" x14ac:dyDescent="0.2">
      <c r="E22134" s="95"/>
      <c r="F22134" s="95"/>
      <c r="G22134" s="95"/>
      <c r="H22134" s="95"/>
    </row>
    <row r="22135" spans="5:8" x14ac:dyDescent="0.2">
      <c r="E22135" s="95"/>
      <c r="F22135" s="95"/>
      <c r="G22135" s="95"/>
      <c r="H22135" s="95"/>
    </row>
    <row r="22136" spans="5:8" x14ac:dyDescent="0.2">
      <c r="E22136" s="95"/>
      <c r="F22136" s="95"/>
      <c r="G22136" s="95"/>
      <c r="H22136" s="95"/>
    </row>
    <row r="22137" spans="5:8" x14ac:dyDescent="0.2">
      <c r="E22137" s="95"/>
      <c r="F22137" s="95"/>
      <c r="G22137" s="95"/>
      <c r="H22137" s="95"/>
    </row>
    <row r="22138" spans="5:8" x14ac:dyDescent="0.2">
      <c r="E22138" s="95"/>
      <c r="F22138" s="95"/>
      <c r="G22138" s="95"/>
      <c r="H22138" s="95"/>
    </row>
    <row r="22139" spans="5:8" x14ac:dyDescent="0.2">
      <c r="E22139" s="95"/>
      <c r="F22139" s="95"/>
      <c r="G22139" s="95"/>
      <c r="H22139" s="95"/>
    </row>
    <row r="22140" spans="5:8" x14ac:dyDescent="0.2">
      <c r="E22140" s="95"/>
      <c r="F22140" s="95"/>
      <c r="G22140" s="95"/>
      <c r="H22140" s="95"/>
    </row>
    <row r="22141" spans="5:8" x14ac:dyDescent="0.2">
      <c r="E22141" s="95"/>
      <c r="F22141" s="95"/>
      <c r="G22141" s="95"/>
      <c r="H22141" s="95"/>
    </row>
    <row r="22142" spans="5:8" x14ac:dyDescent="0.2">
      <c r="E22142" s="95"/>
      <c r="F22142" s="95"/>
      <c r="G22142" s="95"/>
      <c r="H22142" s="95"/>
    </row>
    <row r="22143" spans="5:8" x14ac:dyDescent="0.2">
      <c r="E22143" s="95"/>
      <c r="F22143" s="95"/>
      <c r="G22143" s="95"/>
      <c r="H22143" s="95"/>
    </row>
    <row r="22144" spans="5:8" x14ac:dyDescent="0.2">
      <c r="E22144" s="95"/>
      <c r="F22144" s="95"/>
      <c r="G22144" s="95"/>
      <c r="H22144" s="95"/>
    </row>
    <row r="22145" spans="5:8" x14ac:dyDescent="0.2">
      <c r="E22145" s="95"/>
      <c r="F22145" s="95"/>
      <c r="G22145" s="95"/>
      <c r="H22145" s="95"/>
    </row>
    <row r="22146" spans="5:8" x14ac:dyDescent="0.2">
      <c r="E22146" s="95"/>
      <c r="F22146" s="95"/>
      <c r="G22146" s="95"/>
      <c r="H22146" s="95"/>
    </row>
    <row r="22147" spans="5:8" x14ac:dyDescent="0.2">
      <c r="E22147" s="95"/>
      <c r="F22147" s="95"/>
      <c r="G22147" s="95"/>
      <c r="H22147" s="95"/>
    </row>
    <row r="22148" spans="5:8" x14ac:dyDescent="0.2">
      <c r="E22148" s="95"/>
      <c r="F22148" s="95"/>
      <c r="G22148" s="95"/>
      <c r="H22148" s="95"/>
    </row>
    <row r="22149" spans="5:8" x14ac:dyDescent="0.2">
      <c r="E22149" s="95"/>
      <c r="F22149" s="95"/>
      <c r="G22149" s="95"/>
      <c r="H22149" s="95"/>
    </row>
    <row r="22150" spans="5:8" x14ac:dyDescent="0.2">
      <c r="E22150" s="95"/>
      <c r="F22150" s="95"/>
      <c r="G22150" s="95"/>
      <c r="H22150" s="95"/>
    </row>
    <row r="22151" spans="5:8" x14ac:dyDescent="0.2">
      <c r="E22151" s="95"/>
      <c r="F22151" s="95"/>
      <c r="G22151" s="95"/>
      <c r="H22151" s="95"/>
    </row>
    <row r="22152" spans="5:8" x14ac:dyDescent="0.2">
      <c r="E22152" s="95"/>
      <c r="F22152" s="95"/>
      <c r="G22152" s="95"/>
      <c r="H22152" s="95"/>
    </row>
    <row r="22153" spans="5:8" x14ac:dyDescent="0.2">
      <c r="E22153" s="95"/>
      <c r="F22153" s="95"/>
      <c r="G22153" s="95"/>
      <c r="H22153" s="95"/>
    </row>
    <row r="22154" spans="5:8" x14ac:dyDescent="0.2">
      <c r="E22154" s="95"/>
      <c r="F22154" s="95"/>
      <c r="G22154" s="95"/>
      <c r="H22154" s="95"/>
    </row>
    <row r="22155" spans="5:8" x14ac:dyDescent="0.2">
      <c r="E22155" s="95"/>
      <c r="F22155" s="95"/>
      <c r="G22155" s="95"/>
      <c r="H22155" s="95"/>
    </row>
    <row r="22156" spans="5:8" x14ac:dyDescent="0.2">
      <c r="E22156" s="95"/>
      <c r="F22156" s="95"/>
      <c r="G22156" s="95"/>
      <c r="H22156" s="95"/>
    </row>
    <row r="22157" spans="5:8" x14ac:dyDescent="0.2">
      <c r="E22157" s="95"/>
      <c r="F22157" s="95"/>
      <c r="G22157" s="95"/>
      <c r="H22157" s="95"/>
    </row>
    <row r="22158" spans="5:8" x14ac:dyDescent="0.2">
      <c r="E22158" s="95"/>
      <c r="F22158" s="95"/>
      <c r="G22158" s="95"/>
      <c r="H22158" s="95"/>
    </row>
    <row r="22159" spans="5:8" x14ac:dyDescent="0.2">
      <c r="E22159" s="95"/>
      <c r="F22159" s="95"/>
      <c r="G22159" s="95"/>
      <c r="H22159" s="95"/>
    </row>
    <row r="22160" spans="5:8" x14ac:dyDescent="0.2">
      <c r="E22160" s="95"/>
      <c r="F22160" s="95"/>
      <c r="G22160" s="95"/>
      <c r="H22160" s="95"/>
    </row>
    <row r="22161" spans="5:8" x14ac:dyDescent="0.2">
      <c r="E22161" s="95"/>
      <c r="F22161" s="95"/>
      <c r="G22161" s="95"/>
      <c r="H22161" s="95"/>
    </row>
    <row r="22162" spans="5:8" x14ac:dyDescent="0.2">
      <c r="E22162" s="95"/>
      <c r="F22162" s="95"/>
      <c r="G22162" s="95"/>
      <c r="H22162" s="95"/>
    </row>
    <row r="22163" spans="5:8" x14ac:dyDescent="0.2">
      <c r="E22163" s="95"/>
      <c r="F22163" s="95"/>
      <c r="G22163" s="95"/>
      <c r="H22163" s="95"/>
    </row>
    <row r="22164" spans="5:8" x14ac:dyDescent="0.2">
      <c r="E22164" s="95"/>
      <c r="F22164" s="95"/>
      <c r="G22164" s="95"/>
      <c r="H22164" s="95"/>
    </row>
    <row r="22165" spans="5:8" x14ac:dyDescent="0.2">
      <c r="E22165" s="95"/>
      <c r="F22165" s="95"/>
      <c r="G22165" s="95"/>
      <c r="H22165" s="95"/>
    </row>
    <row r="22166" spans="5:8" x14ac:dyDescent="0.2">
      <c r="E22166" s="95"/>
      <c r="F22166" s="95"/>
      <c r="G22166" s="95"/>
      <c r="H22166" s="95"/>
    </row>
    <row r="22167" spans="5:8" x14ac:dyDescent="0.2">
      <c r="E22167" s="95"/>
      <c r="F22167" s="95"/>
      <c r="G22167" s="95"/>
      <c r="H22167" s="95"/>
    </row>
    <row r="22168" spans="5:8" x14ac:dyDescent="0.2">
      <c r="E22168" s="95"/>
      <c r="F22168" s="95"/>
      <c r="G22168" s="95"/>
      <c r="H22168" s="95"/>
    </row>
    <row r="22169" spans="5:8" x14ac:dyDescent="0.2">
      <c r="E22169" s="95"/>
      <c r="F22169" s="95"/>
      <c r="G22169" s="95"/>
      <c r="H22169" s="95"/>
    </row>
    <row r="22170" spans="5:8" x14ac:dyDescent="0.2">
      <c r="E22170" s="95"/>
      <c r="F22170" s="95"/>
      <c r="G22170" s="95"/>
      <c r="H22170" s="95"/>
    </row>
    <row r="22171" spans="5:8" x14ac:dyDescent="0.2">
      <c r="E22171" s="95"/>
      <c r="F22171" s="95"/>
      <c r="G22171" s="95"/>
      <c r="H22171" s="95"/>
    </row>
    <row r="22172" spans="5:8" x14ac:dyDescent="0.2">
      <c r="E22172" s="95"/>
      <c r="F22172" s="95"/>
      <c r="G22172" s="95"/>
      <c r="H22172" s="95"/>
    </row>
    <row r="22173" spans="5:8" x14ac:dyDescent="0.2">
      <c r="E22173" s="95"/>
      <c r="F22173" s="95"/>
      <c r="G22173" s="95"/>
      <c r="H22173" s="95"/>
    </row>
    <row r="22174" spans="5:8" x14ac:dyDescent="0.2">
      <c r="E22174" s="95"/>
      <c r="F22174" s="95"/>
      <c r="G22174" s="95"/>
      <c r="H22174" s="95"/>
    </row>
    <row r="22175" spans="5:8" x14ac:dyDescent="0.2">
      <c r="E22175" s="95"/>
      <c r="F22175" s="95"/>
      <c r="G22175" s="95"/>
      <c r="H22175" s="95"/>
    </row>
    <row r="22176" spans="5:8" x14ac:dyDescent="0.2">
      <c r="E22176" s="95"/>
      <c r="F22176" s="95"/>
      <c r="G22176" s="95"/>
      <c r="H22176" s="95"/>
    </row>
    <row r="22177" spans="5:8" x14ac:dyDescent="0.2">
      <c r="E22177" s="95"/>
      <c r="F22177" s="95"/>
      <c r="G22177" s="95"/>
      <c r="H22177" s="95"/>
    </row>
    <row r="22178" spans="5:8" x14ac:dyDescent="0.2">
      <c r="E22178" s="95"/>
      <c r="F22178" s="95"/>
      <c r="G22178" s="95"/>
      <c r="H22178" s="95"/>
    </row>
    <row r="22179" spans="5:8" x14ac:dyDescent="0.2">
      <c r="E22179" s="95"/>
      <c r="F22179" s="95"/>
      <c r="G22179" s="95"/>
      <c r="H22179" s="95"/>
    </row>
    <row r="22180" spans="5:8" x14ac:dyDescent="0.2">
      <c r="E22180" s="95"/>
      <c r="F22180" s="95"/>
      <c r="G22180" s="95"/>
      <c r="H22180" s="95"/>
    </row>
    <row r="22181" spans="5:8" x14ac:dyDescent="0.2">
      <c r="E22181" s="95"/>
      <c r="F22181" s="95"/>
      <c r="G22181" s="95"/>
      <c r="H22181" s="95"/>
    </row>
    <row r="22182" spans="5:8" x14ac:dyDescent="0.2">
      <c r="E22182" s="95"/>
      <c r="F22182" s="95"/>
      <c r="G22182" s="95"/>
      <c r="H22182" s="95"/>
    </row>
    <row r="22183" spans="5:8" x14ac:dyDescent="0.2">
      <c r="E22183" s="95"/>
      <c r="F22183" s="95"/>
      <c r="G22183" s="95"/>
      <c r="H22183" s="95"/>
    </row>
    <row r="22184" spans="5:8" x14ac:dyDescent="0.2">
      <c r="E22184" s="95"/>
      <c r="F22184" s="95"/>
      <c r="G22184" s="95"/>
      <c r="H22184" s="95"/>
    </row>
    <row r="22185" spans="5:8" x14ac:dyDescent="0.2">
      <c r="E22185" s="95"/>
      <c r="F22185" s="95"/>
      <c r="G22185" s="95"/>
      <c r="H22185" s="95"/>
    </row>
    <row r="22186" spans="5:8" x14ac:dyDescent="0.2">
      <c r="E22186" s="95"/>
      <c r="F22186" s="95"/>
      <c r="G22186" s="95"/>
      <c r="H22186" s="95"/>
    </row>
    <row r="22187" spans="5:8" x14ac:dyDescent="0.2">
      <c r="E22187" s="95"/>
      <c r="F22187" s="95"/>
      <c r="G22187" s="95"/>
      <c r="H22187" s="95"/>
    </row>
    <row r="22188" spans="5:8" x14ac:dyDescent="0.2">
      <c r="E22188" s="95"/>
      <c r="F22188" s="95"/>
      <c r="G22188" s="95"/>
      <c r="H22188" s="95"/>
    </row>
    <row r="22189" spans="5:8" x14ac:dyDescent="0.2">
      <c r="E22189" s="95"/>
      <c r="F22189" s="95"/>
      <c r="G22189" s="95"/>
      <c r="H22189" s="95"/>
    </row>
    <row r="22190" spans="5:8" x14ac:dyDescent="0.2">
      <c r="E22190" s="95"/>
      <c r="F22190" s="95"/>
      <c r="G22190" s="95"/>
      <c r="H22190" s="95"/>
    </row>
    <row r="22191" spans="5:8" x14ac:dyDescent="0.2">
      <c r="E22191" s="95"/>
      <c r="F22191" s="95"/>
      <c r="G22191" s="95"/>
      <c r="H22191" s="95"/>
    </row>
    <row r="22192" spans="5:8" x14ac:dyDescent="0.2">
      <c r="E22192" s="95"/>
      <c r="F22192" s="95"/>
      <c r="G22192" s="95"/>
      <c r="H22192" s="95"/>
    </row>
    <row r="22193" spans="5:8" x14ac:dyDescent="0.2">
      <c r="E22193" s="95"/>
      <c r="F22193" s="95"/>
      <c r="G22193" s="95"/>
      <c r="H22193" s="95"/>
    </row>
    <row r="22194" spans="5:8" x14ac:dyDescent="0.2">
      <c r="E22194" s="95"/>
      <c r="F22194" s="95"/>
      <c r="G22194" s="95"/>
      <c r="H22194" s="95"/>
    </row>
    <row r="22195" spans="5:8" x14ac:dyDescent="0.2">
      <c r="E22195" s="95"/>
      <c r="F22195" s="95"/>
      <c r="G22195" s="95"/>
      <c r="H22195" s="95"/>
    </row>
    <row r="22196" spans="5:8" x14ac:dyDescent="0.2">
      <c r="E22196" s="95"/>
      <c r="F22196" s="95"/>
      <c r="G22196" s="95"/>
      <c r="H22196" s="95"/>
    </row>
    <row r="22197" spans="5:8" x14ac:dyDescent="0.2">
      <c r="E22197" s="95"/>
      <c r="F22197" s="95"/>
      <c r="G22197" s="95"/>
      <c r="H22197" s="95"/>
    </row>
    <row r="22198" spans="5:8" x14ac:dyDescent="0.2">
      <c r="E22198" s="95"/>
      <c r="F22198" s="95"/>
      <c r="G22198" s="95"/>
      <c r="H22198" s="95"/>
    </row>
    <row r="22199" spans="5:8" x14ac:dyDescent="0.2">
      <c r="E22199" s="95"/>
      <c r="F22199" s="95"/>
      <c r="G22199" s="95"/>
      <c r="H22199" s="95"/>
    </row>
    <row r="22200" spans="5:8" x14ac:dyDescent="0.2">
      <c r="E22200" s="95"/>
      <c r="F22200" s="95"/>
      <c r="G22200" s="95"/>
      <c r="H22200" s="95"/>
    </row>
    <row r="22201" spans="5:8" x14ac:dyDescent="0.2">
      <c r="E22201" s="95"/>
      <c r="F22201" s="95"/>
      <c r="G22201" s="95"/>
      <c r="H22201" s="95"/>
    </row>
    <row r="22202" spans="5:8" x14ac:dyDescent="0.2">
      <c r="E22202" s="95"/>
      <c r="F22202" s="95"/>
      <c r="G22202" s="95"/>
      <c r="H22202" s="95"/>
    </row>
    <row r="22203" spans="5:8" x14ac:dyDescent="0.2">
      <c r="E22203" s="95"/>
      <c r="F22203" s="95"/>
      <c r="G22203" s="95"/>
      <c r="H22203" s="95"/>
    </row>
    <row r="22204" spans="5:8" x14ac:dyDescent="0.2">
      <c r="E22204" s="95"/>
      <c r="F22204" s="95"/>
      <c r="G22204" s="95"/>
      <c r="H22204" s="95"/>
    </row>
    <row r="22205" spans="5:8" x14ac:dyDescent="0.2">
      <c r="E22205" s="95"/>
      <c r="F22205" s="95"/>
      <c r="G22205" s="95"/>
      <c r="H22205" s="95"/>
    </row>
    <row r="22206" spans="5:8" x14ac:dyDescent="0.2">
      <c r="E22206" s="95"/>
      <c r="F22206" s="95"/>
      <c r="G22206" s="95"/>
      <c r="H22206" s="95"/>
    </row>
    <row r="22207" spans="5:8" x14ac:dyDescent="0.2">
      <c r="E22207" s="95"/>
      <c r="F22207" s="95"/>
      <c r="G22207" s="95"/>
      <c r="H22207" s="95"/>
    </row>
    <row r="22208" spans="5:8" x14ac:dyDescent="0.2">
      <c r="E22208" s="95"/>
      <c r="F22208" s="95"/>
      <c r="G22208" s="95"/>
      <c r="H22208" s="95"/>
    </row>
    <row r="22209" spans="5:8" x14ac:dyDescent="0.2">
      <c r="E22209" s="95"/>
      <c r="F22209" s="95"/>
      <c r="G22209" s="95"/>
      <c r="H22209" s="95"/>
    </row>
    <row r="22210" spans="5:8" x14ac:dyDescent="0.2">
      <c r="E22210" s="95"/>
      <c r="F22210" s="95"/>
      <c r="G22210" s="95"/>
      <c r="H22210" s="95"/>
    </row>
    <row r="22211" spans="5:8" x14ac:dyDescent="0.2">
      <c r="E22211" s="95"/>
      <c r="F22211" s="95"/>
      <c r="G22211" s="95"/>
      <c r="H22211" s="95"/>
    </row>
    <row r="22212" spans="5:8" x14ac:dyDescent="0.2">
      <c r="E22212" s="95"/>
      <c r="F22212" s="95"/>
      <c r="G22212" s="95"/>
      <c r="H22212" s="95"/>
    </row>
    <row r="22213" spans="5:8" x14ac:dyDescent="0.2">
      <c r="E22213" s="95"/>
      <c r="F22213" s="95"/>
      <c r="G22213" s="95"/>
      <c r="H22213" s="95"/>
    </row>
    <row r="22214" spans="5:8" x14ac:dyDescent="0.2">
      <c r="E22214" s="95"/>
      <c r="F22214" s="95"/>
      <c r="G22214" s="95"/>
      <c r="H22214" s="95"/>
    </row>
    <row r="22215" spans="5:8" x14ac:dyDescent="0.2">
      <c r="E22215" s="95"/>
      <c r="F22215" s="95"/>
      <c r="G22215" s="95"/>
      <c r="H22215" s="95"/>
    </row>
    <row r="22216" spans="5:8" x14ac:dyDescent="0.2">
      <c r="E22216" s="95"/>
      <c r="F22216" s="95"/>
      <c r="G22216" s="95"/>
      <c r="H22216" s="95"/>
    </row>
    <row r="22217" spans="5:8" x14ac:dyDescent="0.2">
      <c r="E22217" s="95"/>
      <c r="F22217" s="95"/>
      <c r="G22217" s="95"/>
      <c r="H22217" s="95"/>
    </row>
    <row r="22218" spans="5:8" x14ac:dyDescent="0.2">
      <c r="E22218" s="95"/>
      <c r="F22218" s="95"/>
      <c r="G22218" s="95"/>
      <c r="H22218" s="95"/>
    </row>
    <row r="22219" spans="5:8" x14ac:dyDescent="0.2">
      <c r="E22219" s="95"/>
      <c r="F22219" s="95"/>
      <c r="G22219" s="95"/>
      <c r="H22219" s="95"/>
    </row>
    <row r="22220" spans="5:8" x14ac:dyDescent="0.2">
      <c r="E22220" s="95"/>
      <c r="F22220" s="95"/>
      <c r="G22220" s="95"/>
      <c r="H22220" s="95"/>
    </row>
    <row r="22221" spans="5:8" x14ac:dyDescent="0.2">
      <c r="E22221" s="95"/>
      <c r="F22221" s="95"/>
      <c r="G22221" s="95"/>
      <c r="H22221" s="95"/>
    </row>
    <row r="22222" spans="5:8" x14ac:dyDescent="0.2">
      <c r="E22222" s="95"/>
      <c r="F22222" s="95"/>
      <c r="G22222" s="95"/>
      <c r="H22222" s="95"/>
    </row>
    <row r="22223" spans="5:8" x14ac:dyDescent="0.2">
      <c r="E22223" s="95"/>
      <c r="F22223" s="95"/>
      <c r="G22223" s="95"/>
      <c r="H22223" s="95"/>
    </row>
    <row r="22224" spans="5:8" x14ac:dyDescent="0.2">
      <c r="E22224" s="95"/>
      <c r="F22224" s="95"/>
      <c r="G22224" s="95"/>
      <c r="H22224" s="95"/>
    </row>
    <row r="22225" spans="5:8" x14ac:dyDescent="0.2">
      <c r="E22225" s="95"/>
      <c r="F22225" s="95"/>
      <c r="G22225" s="95"/>
      <c r="H22225" s="95"/>
    </row>
    <row r="22226" spans="5:8" x14ac:dyDescent="0.2">
      <c r="E22226" s="95"/>
      <c r="F22226" s="95"/>
      <c r="G22226" s="95"/>
      <c r="H22226" s="95"/>
    </row>
    <row r="22227" spans="5:8" x14ac:dyDescent="0.2">
      <c r="E22227" s="95"/>
      <c r="F22227" s="95"/>
      <c r="G22227" s="95"/>
      <c r="H22227" s="95"/>
    </row>
    <row r="22228" spans="5:8" x14ac:dyDescent="0.2">
      <c r="E22228" s="95"/>
      <c r="F22228" s="95"/>
      <c r="G22228" s="95"/>
      <c r="H22228" s="95"/>
    </row>
    <row r="22229" spans="5:8" x14ac:dyDescent="0.2">
      <c r="E22229" s="95"/>
      <c r="F22229" s="95"/>
      <c r="G22229" s="95"/>
      <c r="H22229" s="95"/>
    </row>
    <row r="22230" spans="5:8" x14ac:dyDescent="0.2">
      <c r="E22230" s="95"/>
      <c r="F22230" s="95"/>
      <c r="G22230" s="95"/>
      <c r="H22230" s="95"/>
    </row>
    <row r="22231" spans="5:8" x14ac:dyDescent="0.2">
      <c r="E22231" s="95"/>
      <c r="F22231" s="95"/>
      <c r="G22231" s="95"/>
      <c r="H22231" s="95"/>
    </row>
    <row r="22232" spans="5:8" x14ac:dyDescent="0.2">
      <c r="E22232" s="95"/>
      <c r="F22232" s="95"/>
      <c r="G22232" s="95"/>
      <c r="H22232" s="95"/>
    </row>
    <row r="22233" spans="5:8" x14ac:dyDescent="0.2">
      <c r="E22233" s="95"/>
      <c r="F22233" s="95"/>
      <c r="G22233" s="95"/>
      <c r="H22233" s="95"/>
    </row>
    <row r="22234" spans="5:8" x14ac:dyDescent="0.2">
      <c r="E22234" s="95"/>
      <c r="F22234" s="95"/>
      <c r="G22234" s="95"/>
      <c r="H22234" s="95"/>
    </row>
    <row r="22235" spans="5:8" x14ac:dyDescent="0.2">
      <c r="E22235" s="95"/>
      <c r="F22235" s="95"/>
      <c r="G22235" s="95"/>
      <c r="H22235" s="95"/>
    </row>
    <row r="22236" spans="5:8" x14ac:dyDescent="0.2">
      <c r="E22236" s="95"/>
      <c r="F22236" s="95"/>
      <c r="G22236" s="95"/>
      <c r="H22236" s="95"/>
    </row>
    <row r="22237" spans="5:8" x14ac:dyDescent="0.2">
      <c r="E22237" s="95"/>
      <c r="F22237" s="95"/>
      <c r="G22237" s="95"/>
      <c r="H22237" s="95"/>
    </row>
    <row r="22238" spans="5:8" x14ac:dyDescent="0.2">
      <c r="E22238" s="95"/>
      <c r="F22238" s="95"/>
      <c r="G22238" s="95"/>
      <c r="H22238" s="95"/>
    </row>
    <row r="22239" spans="5:8" x14ac:dyDescent="0.2">
      <c r="E22239" s="95"/>
      <c r="F22239" s="95"/>
      <c r="G22239" s="95"/>
      <c r="H22239" s="95"/>
    </row>
    <row r="22240" spans="5:8" x14ac:dyDescent="0.2">
      <c r="E22240" s="95"/>
      <c r="F22240" s="95"/>
      <c r="G22240" s="95"/>
      <c r="H22240" s="95"/>
    </row>
    <row r="22241" spans="5:8" x14ac:dyDescent="0.2">
      <c r="E22241" s="95"/>
      <c r="F22241" s="95"/>
      <c r="G22241" s="95"/>
      <c r="H22241" s="95"/>
    </row>
    <row r="22242" spans="5:8" x14ac:dyDescent="0.2">
      <c r="E22242" s="95"/>
      <c r="F22242" s="95"/>
      <c r="G22242" s="95"/>
      <c r="H22242" s="95"/>
    </row>
    <row r="22243" spans="5:8" x14ac:dyDescent="0.2">
      <c r="E22243" s="95"/>
      <c r="F22243" s="95"/>
      <c r="G22243" s="95"/>
      <c r="H22243" s="95"/>
    </row>
    <row r="22244" spans="5:8" x14ac:dyDescent="0.2">
      <c r="E22244" s="95"/>
      <c r="F22244" s="95"/>
      <c r="G22244" s="95"/>
      <c r="H22244" s="95"/>
    </row>
    <row r="22245" spans="5:8" x14ac:dyDescent="0.2">
      <c r="E22245" s="95"/>
      <c r="F22245" s="95"/>
      <c r="G22245" s="95"/>
      <c r="H22245" s="95"/>
    </row>
    <row r="22246" spans="5:8" x14ac:dyDescent="0.2">
      <c r="E22246" s="95"/>
      <c r="F22246" s="95"/>
      <c r="G22246" s="95"/>
      <c r="H22246" s="95"/>
    </row>
    <row r="22247" spans="5:8" x14ac:dyDescent="0.2">
      <c r="E22247" s="95"/>
      <c r="F22247" s="95"/>
      <c r="G22247" s="95"/>
      <c r="H22247" s="95"/>
    </row>
    <row r="22248" spans="5:8" x14ac:dyDescent="0.2">
      <c r="E22248" s="95"/>
      <c r="F22248" s="95"/>
      <c r="G22248" s="95"/>
      <c r="H22248" s="95"/>
    </row>
    <row r="22249" spans="5:8" x14ac:dyDescent="0.2">
      <c r="E22249" s="95"/>
      <c r="F22249" s="95"/>
      <c r="G22249" s="95"/>
      <c r="H22249" s="95"/>
    </row>
    <row r="22250" spans="5:8" x14ac:dyDescent="0.2">
      <c r="E22250" s="95"/>
      <c r="F22250" s="95"/>
      <c r="G22250" s="95"/>
      <c r="H22250" s="95"/>
    </row>
    <row r="22251" spans="5:8" x14ac:dyDescent="0.2">
      <c r="E22251" s="95"/>
      <c r="F22251" s="95"/>
      <c r="G22251" s="95"/>
      <c r="H22251" s="95"/>
    </row>
    <row r="22252" spans="5:8" x14ac:dyDescent="0.2">
      <c r="E22252" s="95"/>
      <c r="F22252" s="95"/>
      <c r="G22252" s="95"/>
      <c r="H22252" s="95"/>
    </row>
    <row r="22253" spans="5:8" x14ac:dyDescent="0.2">
      <c r="E22253" s="95"/>
      <c r="F22253" s="95"/>
      <c r="G22253" s="95"/>
      <c r="H22253" s="95"/>
    </row>
    <row r="22254" spans="5:8" x14ac:dyDescent="0.2">
      <c r="E22254" s="95"/>
      <c r="F22254" s="95"/>
      <c r="G22254" s="95"/>
      <c r="H22254" s="95"/>
    </row>
    <row r="22255" spans="5:8" x14ac:dyDescent="0.2">
      <c r="E22255" s="95"/>
      <c r="F22255" s="95"/>
      <c r="G22255" s="95"/>
      <c r="H22255" s="95"/>
    </row>
    <row r="22256" spans="5:8" x14ac:dyDescent="0.2">
      <c r="E22256" s="95"/>
      <c r="F22256" s="95"/>
      <c r="G22256" s="95"/>
      <c r="H22256" s="95"/>
    </row>
    <row r="22257" spans="5:8" x14ac:dyDescent="0.2">
      <c r="E22257" s="95"/>
      <c r="F22257" s="95"/>
      <c r="G22257" s="95"/>
      <c r="H22257" s="95"/>
    </row>
    <row r="22258" spans="5:8" x14ac:dyDescent="0.2">
      <c r="E22258" s="95"/>
      <c r="F22258" s="95"/>
      <c r="G22258" s="95"/>
      <c r="H22258" s="95"/>
    </row>
    <row r="22259" spans="5:8" x14ac:dyDescent="0.2">
      <c r="E22259" s="95"/>
      <c r="F22259" s="95"/>
      <c r="G22259" s="95"/>
      <c r="H22259" s="95"/>
    </row>
    <row r="22260" spans="5:8" x14ac:dyDescent="0.2">
      <c r="E22260" s="95"/>
      <c r="F22260" s="95"/>
      <c r="G22260" s="95"/>
      <c r="H22260" s="95"/>
    </row>
    <row r="22261" spans="5:8" x14ac:dyDescent="0.2">
      <c r="E22261" s="95"/>
      <c r="F22261" s="95"/>
      <c r="G22261" s="95"/>
      <c r="H22261" s="95"/>
    </row>
    <row r="22262" spans="5:8" x14ac:dyDescent="0.2">
      <c r="E22262" s="95"/>
      <c r="F22262" s="95"/>
      <c r="G22262" s="95"/>
      <c r="H22262" s="95"/>
    </row>
    <row r="22263" spans="5:8" x14ac:dyDescent="0.2">
      <c r="E22263" s="95"/>
      <c r="F22263" s="95"/>
      <c r="G22263" s="95"/>
      <c r="H22263" s="95"/>
    </row>
    <row r="22264" spans="5:8" x14ac:dyDescent="0.2">
      <c r="E22264" s="95"/>
      <c r="F22264" s="95"/>
      <c r="G22264" s="95"/>
      <c r="H22264" s="95"/>
    </row>
    <row r="22265" spans="5:8" x14ac:dyDescent="0.2">
      <c r="E22265" s="95"/>
      <c r="F22265" s="95"/>
      <c r="G22265" s="95"/>
      <c r="H22265" s="95"/>
    </row>
    <row r="22266" spans="5:8" x14ac:dyDescent="0.2">
      <c r="E22266" s="95"/>
      <c r="F22266" s="95"/>
      <c r="G22266" s="95"/>
      <c r="H22266" s="95"/>
    </row>
    <row r="22267" spans="5:8" x14ac:dyDescent="0.2">
      <c r="E22267" s="95"/>
      <c r="F22267" s="95"/>
      <c r="G22267" s="95"/>
      <c r="H22267" s="95"/>
    </row>
    <row r="22268" spans="5:8" x14ac:dyDescent="0.2">
      <c r="E22268" s="95"/>
      <c r="F22268" s="95"/>
      <c r="G22268" s="95"/>
      <c r="H22268" s="95"/>
    </row>
    <row r="22269" spans="5:8" x14ac:dyDescent="0.2">
      <c r="E22269" s="95"/>
      <c r="F22269" s="95"/>
      <c r="G22269" s="95"/>
      <c r="H22269" s="95"/>
    </row>
    <row r="22270" spans="5:8" x14ac:dyDescent="0.2">
      <c r="E22270" s="95"/>
      <c r="F22270" s="95"/>
      <c r="G22270" s="95"/>
      <c r="H22270" s="95"/>
    </row>
    <row r="22271" spans="5:8" x14ac:dyDescent="0.2">
      <c r="E22271" s="95"/>
      <c r="F22271" s="95"/>
      <c r="G22271" s="95"/>
      <c r="H22271" s="95"/>
    </row>
    <row r="22272" spans="5:8" x14ac:dyDescent="0.2">
      <c r="E22272" s="95"/>
      <c r="F22272" s="95"/>
      <c r="G22272" s="95"/>
      <c r="H22272" s="95"/>
    </row>
    <row r="22273" spans="5:8" x14ac:dyDescent="0.2">
      <c r="E22273" s="95"/>
      <c r="F22273" s="95"/>
      <c r="G22273" s="95"/>
      <c r="H22273" s="95"/>
    </row>
    <row r="22274" spans="5:8" x14ac:dyDescent="0.2">
      <c r="E22274" s="95"/>
      <c r="F22274" s="95"/>
      <c r="G22274" s="95"/>
      <c r="H22274" s="95"/>
    </row>
    <row r="22275" spans="5:8" x14ac:dyDescent="0.2">
      <c r="E22275" s="95"/>
      <c r="F22275" s="95"/>
      <c r="G22275" s="95"/>
      <c r="H22275" s="95"/>
    </row>
    <row r="22276" spans="5:8" x14ac:dyDescent="0.2">
      <c r="E22276" s="95"/>
      <c r="F22276" s="95"/>
      <c r="G22276" s="95"/>
      <c r="H22276" s="95"/>
    </row>
    <row r="22277" spans="5:8" x14ac:dyDescent="0.2">
      <c r="E22277" s="95"/>
      <c r="F22277" s="95"/>
      <c r="G22277" s="95"/>
      <c r="H22277" s="95"/>
    </row>
    <row r="22278" spans="5:8" x14ac:dyDescent="0.2">
      <c r="E22278" s="95"/>
      <c r="F22278" s="95"/>
      <c r="G22278" s="95"/>
      <c r="H22278" s="95"/>
    </row>
    <row r="22279" spans="5:8" x14ac:dyDescent="0.2">
      <c r="E22279" s="95"/>
      <c r="F22279" s="95"/>
      <c r="G22279" s="95"/>
      <c r="H22279" s="95"/>
    </row>
    <row r="22280" spans="5:8" x14ac:dyDescent="0.2">
      <c r="E22280" s="95"/>
      <c r="F22280" s="95"/>
      <c r="G22280" s="95"/>
      <c r="H22280" s="95"/>
    </row>
    <row r="22281" spans="5:8" x14ac:dyDescent="0.2">
      <c r="E22281" s="95"/>
      <c r="F22281" s="95"/>
      <c r="G22281" s="95"/>
      <c r="H22281" s="95"/>
    </row>
    <row r="22282" spans="5:8" x14ac:dyDescent="0.2">
      <c r="E22282" s="95"/>
      <c r="F22282" s="95"/>
      <c r="G22282" s="95"/>
      <c r="H22282" s="95"/>
    </row>
    <row r="22283" spans="5:8" x14ac:dyDescent="0.2">
      <c r="E22283" s="95"/>
      <c r="F22283" s="95"/>
      <c r="G22283" s="95"/>
      <c r="H22283" s="95"/>
    </row>
    <row r="22284" spans="5:8" x14ac:dyDescent="0.2">
      <c r="E22284" s="95"/>
      <c r="F22284" s="95"/>
      <c r="G22284" s="95"/>
      <c r="H22284" s="95"/>
    </row>
    <row r="22285" spans="5:8" x14ac:dyDescent="0.2">
      <c r="E22285" s="95"/>
      <c r="F22285" s="95"/>
      <c r="G22285" s="95"/>
      <c r="H22285" s="95"/>
    </row>
    <row r="22286" spans="5:8" x14ac:dyDescent="0.2">
      <c r="E22286" s="95"/>
      <c r="F22286" s="95"/>
      <c r="G22286" s="95"/>
      <c r="H22286" s="95"/>
    </row>
    <row r="22287" spans="5:8" x14ac:dyDescent="0.2">
      <c r="E22287" s="95"/>
      <c r="F22287" s="95"/>
      <c r="G22287" s="95"/>
      <c r="H22287" s="95"/>
    </row>
    <row r="22288" spans="5:8" x14ac:dyDescent="0.2">
      <c r="E22288" s="95"/>
      <c r="F22288" s="95"/>
      <c r="G22288" s="95"/>
      <c r="H22288" s="95"/>
    </row>
    <row r="22289" spans="5:8" x14ac:dyDescent="0.2">
      <c r="E22289" s="95"/>
      <c r="F22289" s="95"/>
      <c r="G22289" s="95"/>
      <c r="H22289" s="95"/>
    </row>
    <row r="22290" spans="5:8" x14ac:dyDescent="0.2">
      <c r="E22290" s="95"/>
      <c r="F22290" s="95"/>
      <c r="G22290" s="95"/>
      <c r="H22290" s="95"/>
    </row>
    <row r="22291" spans="5:8" x14ac:dyDescent="0.2">
      <c r="E22291" s="95"/>
      <c r="F22291" s="95"/>
      <c r="G22291" s="95"/>
      <c r="H22291" s="95"/>
    </row>
    <row r="22292" spans="5:8" x14ac:dyDescent="0.2">
      <c r="E22292" s="95"/>
      <c r="F22292" s="95"/>
      <c r="G22292" s="95"/>
      <c r="H22292" s="95"/>
    </row>
    <row r="22293" spans="5:8" x14ac:dyDescent="0.2">
      <c r="E22293" s="95"/>
      <c r="F22293" s="95"/>
      <c r="G22293" s="95"/>
      <c r="H22293" s="95"/>
    </row>
    <row r="22294" spans="5:8" x14ac:dyDescent="0.2">
      <c r="E22294" s="95"/>
      <c r="F22294" s="95"/>
      <c r="G22294" s="95"/>
      <c r="H22294" s="95"/>
    </row>
    <row r="22295" spans="5:8" x14ac:dyDescent="0.2">
      <c r="E22295" s="95"/>
      <c r="F22295" s="95"/>
      <c r="G22295" s="95"/>
      <c r="H22295" s="95"/>
    </row>
    <row r="22296" spans="5:8" x14ac:dyDescent="0.2">
      <c r="E22296" s="95"/>
      <c r="F22296" s="95"/>
      <c r="G22296" s="95"/>
      <c r="H22296" s="95"/>
    </row>
    <row r="22297" spans="5:8" x14ac:dyDescent="0.2">
      <c r="E22297" s="95"/>
      <c r="F22297" s="95"/>
      <c r="G22297" s="95"/>
      <c r="H22297" s="95"/>
    </row>
    <row r="22298" spans="5:8" x14ac:dyDescent="0.2">
      <c r="E22298" s="95"/>
      <c r="F22298" s="95"/>
      <c r="G22298" s="95"/>
      <c r="H22298" s="95"/>
    </row>
    <row r="22299" spans="5:8" x14ac:dyDescent="0.2">
      <c r="E22299" s="95"/>
      <c r="F22299" s="95"/>
      <c r="G22299" s="95"/>
      <c r="H22299" s="95"/>
    </row>
    <row r="22300" spans="5:8" x14ac:dyDescent="0.2">
      <c r="E22300" s="95"/>
      <c r="F22300" s="95"/>
      <c r="G22300" s="95"/>
      <c r="H22300" s="95"/>
    </row>
    <row r="22301" spans="5:8" x14ac:dyDescent="0.2">
      <c r="E22301" s="95"/>
      <c r="F22301" s="95"/>
      <c r="G22301" s="95"/>
      <c r="H22301" s="95"/>
    </row>
    <row r="22302" spans="5:8" x14ac:dyDescent="0.2">
      <c r="E22302" s="95"/>
      <c r="F22302" s="95"/>
      <c r="G22302" s="95"/>
      <c r="H22302" s="95"/>
    </row>
    <row r="22303" spans="5:8" x14ac:dyDescent="0.2">
      <c r="E22303" s="95"/>
      <c r="F22303" s="95"/>
      <c r="G22303" s="95"/>
      <c r="H22303" s="95"/>
    </row>
    <row r="22304" spans="5:8" x14ac:dyDescent="0.2">
      <c r="E22304" s="95"/>
      <c r="F22304" s="95"/>
      <c r="G22304" s="95"/>
      <c r="H22304" s="95"/>
    </row>
    <row r="22305" spans="5:8" x14ac:dyDescent="0.2">
      <c r="E22305" s="95"/>
      <c r="F22305" s="95"/>
      <c r="G22305" s="95"/>
      <c r="H22305" s="95"/>
    </row>
    <row r="22306" spans="5:8" x14ac:dyDescent="0.2">
      <c r="E22306" s="95"/>
      <c r="F22306" s="95"/>
      <c r="G22306" s="95"/>
      <c r="H22306" s="95"/>
    </row>
    <row r="22307" spans="5:8" x14ac:dyDescent="0.2">
      <c r="E22307" s="95"/>
      <c r="F22307" s="95"/>
      <c r="G22307" s="95"/>
      <c r="H22307" s="95"/>
    </row>
    <row r="22308" spans="5:8" x14ac:dyDescent="0.2">
      <c r="E22308" s="95"/>
      <c r="F22308" s="95"/>
      <c r="G22308" s="95"/>
      <c r="H22308" s="95"/>
    </row>
    <row r="22309" spans="5:8" x14ac:dyDescent="0.2">
      <c r="E22309" s="95"/>
      <c r="F22309" s="95"/>
      <c r="G22309" s="95"/>
      <c r="H22309" s="95"/>
    </row>
    <row r="22310" spans="5:8" x14ac:dyDescent="0.2">
      <c r="E22310" s="95"/>
      <c r="F22310" s="95"/>
      <c r="G22310" s="95"/>
      <c r="H22310" s="95"/>
    </row>
    <row r="22311" spans="5:8" x14ac:dyDescent="0.2">
      <c r="E22311" s="95"/>
      <c r="F22311" s="95"/>
      <c r="G22311" s="95"/>
      <c r="H22311" s="95"/>
    </row>
    <row r="22312" spans="5:8" x14ac:dyDescent="0.2">
      <c r="E22312" s="95"/>
      <c r="F22312" s="95"/>
      <c r="G22312" s="95"/>
      <c r="H22312" s="95"/>
    </row>
    <row r="22313" spans="5:8" x14ac:dyDescent="0.2">
      <c r="E22313" s="95"/>
      <c r="F22313" s="95"/>
      <c r="G22313" s="95"/>
      <c r="H22313" s="95"/>
    </row>
    <row r="22314" spans="5:8" x14ac:dyDescent="0.2">
      <c r="E22314" s="95"/>
      <c r="F22314" s="95"/>
      <c r="G22314" s="95"/>
      <c r="H22314" s="95"/>
    </row>
    <row r="22315" spans="5:8" x14ac:dyDescent="0.2">
      <c r="E22315" s="95"/>
      <c r="F22315" s="95"/>
      <c r="G22315" s="95"/>
      <c r="H22315" s="95"/>
    </row>
    <row r="22316" spans="5:8" x14ac:dyDescent="0.2">
      <c r="E22316" s="95"/>
      <c r="F22316" s="95"/>
      <c r="G22316" s="95"/>
      <c r="H22316" s="95"/>
    </row>
    <row r="22317" spans="5:8" x14ac:dyDescent="0.2">
      <c r="E22317" s="95"/>
      <c r="F22317" s="95"/>
      <c r="G22317" s="95"/>
      <c r="H22317" s="95"/>
    </row>
    <row r="22318" spans="5:8" x14ac:dyDescent="0.2">
      <c r="E22318" s="95"/>
      <c r="F22318" s="95"/>
      <c r="G22318" s="95"/>
      <c r="H22318" s="95"/>
    </row>
    <row r="22319" spans="5:8" x14ac:dyDescent="0.2">
      <c r="E22319" s="95"/>
      <c r="F22319" s="95"/>
      <c r="G22319" s="95"/>
      <c r="H22319" s="95"/>
    </row>
    <row r="22320" spans="5:8" x14ac:dyDescent="0.2">
      <c r="E22320" s="95"/>
      <c r="F22320" s="95"/>
      <c r="G22320" s="95"/>
      <c r="H22320" s="95"/>
    </row>
    <row r="22321" spans="5:8" x14ac:dyDescent="0.2">
      <c r="E22321" s="95"/>
      <c r="F22321" s="95"/>
      <c r="G22321" s="95"/>
      <c r="H22321" s="95"/>
    </row>
    <row r="22322" spans="5:8" x14ac:dyDescent="0.2">
      <c r="E22322" s="95"/>
      <c r="F22322" s="95"/>
      <c r="G22322" s="95"/>
      <c r="H22322" s="95"/>
    </row>
    <row r="22323" spans="5:8" x14ac:dyDescent="0.2">
      <c r="E22323" s="95"/>
      <c r="F22323" s="95"/>
      <c r="G22323" s="95"/>
      <c r="H22323" s="95"/>
    </row>
    <row r="22324" spans="5:8" x14ac:dyDescent="0.2">
      <c r="E22324" s="95"/>
      <c r="F22324" s="95"/>
      <c r="G22324" s="95"/>
      <c r="H22324" s="95"/>
    </row>
    <row r="22325" spans="5:8" x14ac:dyDescent="0.2">
      <c r="E22325" s="95"/>
      <c r="F22325" s="95"/>
      <c r="G22325" s="95"/>
      <c r="H22325" s="95"/>
    </row>
    <row r="22326" spans="5:8" x14ac:dyDescent="0.2">
      <c r="E22326" s="95"/>
      <c r="F22326" s="95"/>
      <c r="G22326" s="95"/>
      <c r="H22326" s="95"/>
    </row>
    <row r="22327" spans="5:8" x14ac:dyDescent="0.2">
      <c r="E22327" s="95"/>
      <c r="F22327" s="95"/>
      <c r="G22327" s="95"/>
      <c r="H22327" s="95"/>
    </row>
    <row r="22328" spans="5:8" x14ac:dyDescent="0.2">
      <c r="E22328" s="95"/>
      <c r="F22328" s="95"/>
      <c r="G22328" s="95"/>
      <c r="H22328" s="95"/>
    </row>
    <row r="22329" spans="5:8" x14ac:dyDescent="0.2">
      <c r="E22329" s="95"/>
      <c r="F22329" s="95"/>
      <c r="G22329" s="95"/>
      <c r="H22329" s="95"/>
    </row>
    <row r="22330" spans="5:8" x14ac:dyDescent="0.2">
      <c r="E22330" s="95"/>
      <c r="F22330" s="95"/>
      <c r="G22330" s="95"/>
      <c r="H22330" s="95"/>
    </row>
    <row r="22331" spans="5:8" x14ac:dyDescent="0.2">
      <c r="E22331" s="95"/>
      <c r="F22331" s="95"/>
      <c r="G22331" s="95"/>
      <c r="H22331" s="95"/>
    </row>
    <row r="22332" spans="5:8" x14ac:dyDescent="0.2">
      <c r="E22332" s="95"/>
      <c r="F22332" s="95"/>
      <c r="G22332" s="95"/>
      <c r="H22332" s="95"/>
    </row>
    <row r="22333" spans="5:8" x14ac:dyDescent="0.2">
      <c r="E22333" s="95"/>
      <c r="F22333" s="95"/>
      <c r="G22333" s="95"/>
      <c r="H22333" s="95"/>
    </row>
    <row r="22334" spans="5:8" x14ac:dyDescent="0.2">
      <c r="E22334" s="95"/>
      <c r="F22334" s="95"/>
      <c r="G22334" s="95"/>
      <c r="H22334" s="95"/>
    </row>
    <row r="22335" spans="5:8" x14ac:dyDescent="0.2">
      <c r="E22335" s="95"/>
      <c r="F22335" s="95"/>
      <c r="G22335" s="95"/>
      <c r="H22335" s="95"/>
    </row>
    <row r="22336" spans="5:8" x14ac:dyDescent="0.2">
      <c r="E22336" s="95"/>
      <c r="F22336" s="95"/>
      <c r="G22336" s="95"/>
      <c r="H22336" s="95"/>
    </row>
    <row r="22337" spans="5:8" x14ac:dyDescent="0.2">
      <c r="E22337" s="95"/>
      <c r="F22337" s="95"/>
      <c r="G22337" s="95"/>
      <c r="H22337" s="95"/>
    </row>
    <row r="22338" spans="5:8" x14ac:dyDescent="0.2">
      <c r="E22338" s="95"/>
      <c r="F22338" s="95"/>
      <c r="G22338" s="95"/>
      <c r="H22338" s="95"/>
    </row>
    <row r="22339" spans="5:8" x14ac:dyDescent="0.2">
      <c r="E22339" s="95"/>
      <c r="F22339" s="95"/>
      <c r="G22339" s="95"/>
      <c r="H22339" s="95"/>
    </row>
    <row r="22340" spans="5:8" x14ac:dyDescent="0.2">
      <c r="E22340" s="95"/>
      <c r="F22340" s="95"/>
      <c r="G22340" s="95"/>
      <c r="H22340" s="95"/>
    </row>
    <row r="22341" spans="5:8" x14ac:dyDescent="0.2">
      <c r="E22341" s="95"/>
      <c r="F22341" s="95"/>
      <c r="G22341" s="95"/>
      <c r="H22341" s="95"/>
    </row>
    <row r="22342" spans="5:8" x14ac:dyDescent="0.2">
      <c r="E22342" s="95"/>
      <c r="F22342" s="95"/>
      <c r="G22342" s="95"/>
      <c r="H22342" s="95"/>
    </row>
    <row r="22343" spans="5:8" x14ac:dyDescent="0.2">
      <c r="E22343" s="95"/>
      <c r="F22343" s="95"/>
      <c r="G22343" s="95"/>
      <c r="H22343" s="95"/>
    </row>
    <row r="22344" spans="5:8" x14ac:dyDescent="0.2">
      <c r="E22344" s="95"/>
      <c r="F22344" s="95"/>
      <c r="G22344" s="95"/>
      <c r="H22344" s="95"/>
    </row>
    <row r="22345" spans="5:8" x14ac:dyDescent="0.2">
      <c r="E22345" s="95"/>
      <c r="F22345" s="95"/>
      <c r="G22345" s="95"/>
      <c r="H22345" s="95"/>
    </row>
    <row r="22346" spans="5:8" x14ac:dyDescent="0.2">
      <c r="E22346" s="95"/>
      <c r="F22346" s="95"/>
      <c r="G22346" s="95"/>
      <c r="H22346" s="95"/>
    </row>
    <row r="22347" spans="5:8" x14ac:dyDescent="0.2">
      <c r="E22347" s="95"/>
      <c r="F22347" s="95"/>
      <c r="G22347" s="95"/>
      <c r="H22347" s="95"/>
    </row>
    <row r="22348" spans="5:8" x14ac:dyDescent="0.2">
      <c r="E22348" s="95"/>
      <c r="F22348" s="95"/>
      <c r="G22348" s="95"/>
      <c r="H22348" s="95"/>
    </row>
    <row r="22349" spans="5:8" x14ac:dyDescent="0.2">
      <c r="E22349" s="95"/>
      <c r="F22349" s="95"/>
      <c r="G22349" s="95"/>
      <c r="H22349" s="95"/>
    </row>
    <row r="22350" spans="5:8" x14ac:dyDescent="0.2">
      <c r="E22350" s="95"/>
      <c r="F22350" s="95"/>
      <c r="G22350" s="95"/>
      <c r="H22350" s="95"/>
    </row>
    <row r="22351" spans="5:8" x14ac:dyDescent="0.2">
      <c r="E22351" s="95"/>
      <c r="F22351" s="95"/>
      <c r="G22351" s="95"/>
      <c r="H22351" s="95"/>
    </row>
    <row r="22352" spans="5:8" x14ac:dyDescent="0.2">
      <c r="E22352" s="95"/>
      <c r="F22352" s="95"/>
      <c r="G22352" s="95"/>
      <c r="H22352" s="95"/>
    </row>
    <row r="22353" spans="5:8" x14ac:dyDescent="0.2">
      <c r="E22353" s="95"/>
      <c r="F22353" s="95"/>
      <c r="G22353" s="95"/>
      <c r="H22353" s="95"/>
    </row>
    <row r="22354" spans="5:8" x14ac:dyDescent="0.2">
      <c r="E22354" s="95"/>
      <c r="F22354" s="95"/>
      <c r="G22354" s="95"/>
      <c r="H22354" s="95"/>
    </row>
    <row r="22355" spans="5:8" x14ac:dyDescent="0.2">
      <c r="E22355" s="95"/>
      <c r="F22355" s="95"/>
      <c r="G22355" s="95"/>
      <c r="H22355" s="95"/>
    </row>
    <row r="22356" spans="5:8" x14ac:dyDescent="0.2">
      <c r="E22356" s="95"/>
      <c r="F22356" s="95"/>
      <c r="G22356" s="95"/>
      <c r="H22356" s="95"/>
    </row>
    <row r="22357" spans="5:8" x14ac:dyDescent="0.2">
      <c r="E22357" s="95"/>
      <c r="F22357" s="95"/>
      <c r="G22357" s="95"/>
      <c r="H22357" s="95"/>
    </row>
    <row r="22358" spans="5:8" x14ac:dyDescent="0.2">
      <c r="E22358" s="95"/>
      <c r="F22358" s="95"/>
      <c r="G22358" s="95"/>
      <c r="H22358" s="95"/>
    </row>
    <row r="22359" spans="5:8" x14ac:dyDescent="0.2">
      <c r="E22359" s="95"/>
      <c r="F22359" s="95"/>
      <c r="G22359" s="95"/>
      <c r="H22359" s="95"/>
    </row>
    <row r="22360" spans="5:8" x14ac:dyDescent="0.2">
      <c r="E22360" s="95"/>
      <c r="F22360" s="95"/>
      <c r="G22360" s="95"/>
      <c r="H22360" s="95"/>
    </row>
    <row r="22361" spans="5:8" x14ac:dyDescent="0.2">
      <c r="E22361" s="95"/>
      <c r="F22361" s="95"/>
      <c r="G22361" s="95"/>
      <c r="H22361" s="95"/>
    </row>
    <row r="22362" spans="5:8" x14ac:dyDescent="0.2">
      <c r="E22362" s="95"/>
      <c r="F22362" s="95"/>
      <c r="G22362" s="95"/>
      <c r="H22362" s="95"/>
    </row>
    <row r="22363" spans="5:8" x14ac:dyDescent="0.2">
      <c r="E22363" s="95"/>
      <c r="F22363" s="95"/>
      <c r="G22363" s="95"/>
      <c r="H22363" s="95"/>
    </row>
    <row r="22364" spans="5:8" x14ac:dyDescent="0.2">
      <c r="E22364" s="95"/>
      <c r="F22364" s="95"/>
      <c r="G22364" s="95"/>
      <c r="H22364" s="95"/>
    </row>
    <row r="22365" spans="5:8" x14ac:dyDescent="0.2">
      <c r="E22365" s="95"/>
      <c r="F22365" s="95"/>
      <c r="G22365" s="95"/>
      <c r="H22365" s="95"/>
    </row>
    <row r="22366" spans="5:8" x14ac:dyDescent="0.2">
      <c r="E22366" s="95"/>
      <c r="F22366" s="95"/>
      <c r="G22366" s="95"/>
      <c r="H22366" s="95"/>
    </row>
    <row r="22367" spans="5:8" x14ac:dyDescent="0.2">
      <c r="E22367" s="95"/>
      <c r="F22367" s="95"/>
      <c r="G22367" s="95"/>
      <c r="H22367" s="95"/>
    </row>
    <row r="22368" spans="5:8" x14ac:dyDescent="0.2">
      <c r="E22368" s="95"/>
      <c r="F22368" s="95"/>
      <c r="G22368" s="95"/>
      <c r="H22368" s="95"/>
    </row>
    <row r="22369" spans="5:8" x14ac:dyDescent="0.2">
      <c r="E22369" s="95"/>
      <c r="F22369" s="95"/>
      <c r="G22369" s="95"/>
      <c r="H22369" s="95"/>
    </row>
    <row r="22370" spans="5:8" x14ac:dyDescent="0.2">
      <c r="E22370" s="95"/>
      <c r="F22370" s="95"/>
      <c r="G22370" s="95"/>
      <c r="H22370" s="95"/>
    </row>
    <row r="22371" spans="5:8" x14ac:dyDescent="0.2">
      <c r="E22371" s="95"/>
      <c r="F22371" s="95"/>
      <c r="G22371" s="95"/>
      <c r="H22371" s="95"/>
    </row>
    <row r="22372" spans="5:8" x14ac:dyDescent="0.2">
      <c r="E22372" s="95"/>
      <c r="F22372" s="95"/>
      <c r="G22372" s="95"/>
      <c r="H22372" s="95"/>
    </row>
    <row r="22373" spans="5:8" x14ac:dyDescent="0.2">
      <c r="E22373" s="95"/>
      <c r="F22373" s="95"/>
      <c r="G22373" s="95"/>
      <c r="H22373" s="95"/>
    </row>
    <row r="22374" spans="5:8" x14ac:dyDescent="0.2">
      <c r="E22374" s="95"/>
      <c r="F22374" s="95"/>
      <c r="G22374" s="95"/>
      <c r="H22374" s="95"/>
    </row>
    <row r="22375" spans="5:8" x14ac:dyDescent="0.2">
      <c r="E22375" s="95"/>
      <c r="F22375" s="95"/>
      <c r="G22375" s="95"/>
      <c r="H22375" s="95"/>
    </row>
    <row r="22376" spans="5:8" x14ac:dyDescent="0.2">
      <c r="E22376" s="95"/>
      <c r="F22376" s="95"/>
      <c r="G22376" s="95"/>
      <c r="H22376" s="95"/>
    </row>
    <row r="22377" spans="5:8" x14ac:dyDescent="0.2">
      <c r="E22377" s="95"/>
      <c r="F22377" s="95"/>
      <c r="G22377" s="95"/>
      <c r="H22377" s="95"/>
    </row>
    <row r="22378" spans="5:8" x14ac:dyDescent="0.2">
      <c r="E22378" s="95"/>
      <c r="F22378" s="95"/>
      <c r="G22378" s="95"/>
      <c r="H22378" s="95"/>
    </row>
    <row r="22379" spans="5:8" x14ac:dyDescent="0.2">
      <c r="E22379" s="95"/>
      <c r="F22379" s="95"/>
      <c r="G22379" s="95"/>
      <c r="H22379" s="95"/>
    </row>
    <row r="22380" spans="5:8" x14ac:dyDescent="0.2">
      <c r="E22380" s="95"/>
      <c r="F22380" s="95"/>
      <c r="G22380" s="95"/>
      <c r="H22380" s="95"/>
    </row>
    <row r="22381" spans="5:8" x14ac:dyDescent="0.2">
      <c r="E22381" s="95"/>
      <c r="F22381" s="95"/>
      <c r="G22381" s="95"/>
      <c r="H22381" s="95"/>
    </row>
    <row r="22382" spans="5:8" x14ac:dyDescent="0.2">
      <c r="E22382" s="95"/>
      <c r="F22382" s="95"/>
      <c r="G22382" s="95"/>
      <c r="H22382" s="95"/>
    </row>
    <row r="22383" spans="5:8" x14ac:dyDescent="0.2">
      <c r="E22383" s="95"/>
      <c r="F22383" s="95"/>
      <c r="G22383" s="95"/>
      <c r="H22383" s="95"/>
    </row>
    <row r="22384" spans="5:8" x14ac:dyDescent="0.2">
      <c r="E22384" s="95"/>
      <c r="F22384" s="95"/>
      <c r="G22384" s="95"/>
      <c r="H22384" s="95"/>
    </row>
    <row r="22385" spans="5:8" x14ac:dyDescent="0.2">
      <c r="E22385" s="95"/>
      <c r="F22385" s="95"/>
      <c r="G22385" s="95"/>
      <c r="H22385" s="95"/>
    </row>
    <row r="22386" spans="5:8" x14ac:dyDescent="0.2">
      <c r="E22386" s="95"/>
      <c r="F22386" s="95"/>
      <c r="G22386" s="95"/>
      <c r="H22386" s="95"/>
    </row>
    <row r="22387" spans="5:8" x14ac:dyDescent="0.2">
      <c r="E22387" s="95"/>
      <c r="F22387" s="95"/>
      <c r="G22387" s="95"/>
      <c r="H22387" s="95"/>
    </row>
    <row r="22388" spans="5:8" x14ac:dyDescent="0.2">
      <c r="E22388" s="95"/>
      <c r="F22388" s="95"/>
      <c r="G22388" s="95"/>
      <c r="H22388" s="95"/>
    </row>
    <row r="22389" spans="5:8" x14ac:dyDescent="0.2">
      <c r="E22389" s="95"/>
      <c r="F22389" s="95"/>
      <c r="G22389" s="95"/>
      <c r="H22389" s="95"/>
    </row>
    <row r="22390" spans="5:8" x14ac:dyDescent="0.2">
      <c r="E22390" s="95"/>
      <c r="F22390" s="95"/>
      <c r="G22390" s="95"/>
      <c r="H22390" s="95"/>
    </row>
    <row r="22391" spans="5:8" x14ac:dyDescent="0.2">
      <c r="E22391" s="95"/>
      <c r="F22391" s="95"/>
      <c r="G22391" s="95"/>
      <c r="H22391" s="95"/>
    </row>
    <row r="22392" spans="5:8" x14ac:dyDescent="0.2">
      <c r="E22392" s="95"/>
      <c r="F22392" s="95"/>
      <c r="G22392" s="95"/>
      <c r="H22392" s="95"/>
    </row>
    <row r="22393" spans="5:8" x14ac:dyDescent="0.2">
      <c r="E22393" s="95"/>
      <c r="F22393" s="95"/>
      <c r="G22393" s="95"/>
      <c r="H22393" s="95"/>
    </row>
    <row r="22394" spans="5:8" x14ac:dyDescent="0.2">
      <c r="E22394" s="95"/>
      <c r="F22394" s="95"/>
      <c r="G22394" s="95"/>
      <c r="H22394" s="95"/>
    </row>
    <row r="22395" spans="5:8" x14ac:dyDescent="0.2">
      <c r="E22395" s="95"/>
      <c r="F22395" s="95"/>
      <c r="G22395" s="95"/>
      <c r="H22395" s="95"/>
    </row>
    <row r="22396" spans="5:8" x14ac:dyDescent="0.2">
      <c r="E22396" s="95"/>
      <c r="F22396" s="95"/>
      <c r="G22396" s="95"/>
      <c r="H22396" s="95"/>
    </row>
    <row r="22397" spans="5:8" x14ac:dyDescent="0.2">
      <c r="E22397" s="95"/>
      <c r="F22397" s="95"/>
      <c r="G22397" s="95"/>
      <c r="H22397" s="95"/>
    </row>
    <row r="22398" spans="5:8" x14ac:dyDescent="0.2">
      <c r="E22398" s="95"/>
      <c r="F22398" s="95"/>
      <c r="G22398" s="95"/>
      <c r="H22398" s="95"/>
    </row>
    <row r="22399" spans="5:8" x14ac:dyDescent="0.2">
      <c r="E22399" s="95"/>
      <c r="F22399" s="95"/>
      <c r="G22399" s="95"/>
      <c r="H22399" s="95"/>
    </row>
  </sheetData>
  <dataConsolidate link="1"/>
  <mergeCells count="21">
    <mergeCell ref="B34:J34"/>
    <mergeCell ref="B35:J35"/>
    <mergeCell ref="B30:J30"/>
    <mergeCell ref="B31:K31"/>
    <mergeCell ref="B32:K32"/>
    <mergeCell ref="B33:J33"/>
    <mergeCell ref="B12:C12"/>
    <mergeCell ref="B16:J16"/>
    <mergeCell ref="B18:K18"/>
    <mergeCell ref="B2:K2"/>
    <mergeCell ref="B3:E3"/>
    <mergeCell ref="B4:K4"/>
    <mergeCell ref="B5:C5"/>
    <mergeCell ref="B6:C6"/>
    <mergeCell ref="B7:C7"/>
    <mergeCell ref="B8:C8"/>
    <mergeCell ref="B9:C9"/>
    <mergeCell ref="B10:C10"/>
    <mergeCell ref="B11:C11"/>
    <mergeCell ref="B13:C13"/>
    <mergeCell ref="B14:C14"/>
  </mergeCells>
  <printOptions horizontalCentered="1"/>
  <pageMargins left="0.59055118110236227" right="0.59055118110236227" top="0.78740157480314965" bottom="0.78740157480314965" header="0.31496062992125984" footer="0.31496062992125984"/>
  <pageSetup scale="52"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36">
    <tabColor theme="2" tint="-0.249977111117893"/>
    <pageSetUpPr fitToPage="1"/>
  </sheetPr>
  <dimension ref="B1:H36"/>
  <sheetViews>
    <sheetView view="pageBreakPreview" zoomScale="60" zoomScaleNormal="100" workbookViewId="0">
      <selection activeCell="E33" sqref="E33"/>
    </sheetView>
  </sheetViews>
  <sheetFormatPr baseColWidth="10" defaultColWidth="11.42578125" defaultRowHeight="18.75" x14ac:dyDescent="0.35"/>
  <cols>
    <col min="1" max="1" width="11.42578125" style="46"/>
    <col min="2" max="2" width="11.42578125" style="47"/>
    <col min="3" max="3" width="68.5703125" style="48" customWidth="1"/>
    <col min="4" max="4" width="22.42578125" style="49" bestFit="1" customWidth="1"/>
    <col min="5" max="5" width="23.7109375" style="48" bestFit="1" customWidth="1"/>
    <col min="6" max="6" width="16.85546875" style="48" bestFit="1" customWidth="1"/>
    <col min="7" max="7" width="11.42578125" style="46"/>
    <col min="8" max="8" width="11.42578125" style="46" customWidth="1"/>
    <col min="9" max="16384" width="11.42578125" style="46"/>
  </cols>
  <sheetData>
    <row r="1" spans="2:6" ht="19.5" thickBot="1" x14ac:dyDescent="0.4"/>
    <row r="2" spans="2:6" x14ac:dyDescent="0.25">
      <c r="B2" s="824" t="s">
        <v>49</v>
      </c>
      <c r="C2" s="825"/>
      <c r="D2" s="825"/>
      <c r="E2" s="825"/>
      <c r="F2" s="826"/>
    </row>
    <row r="3" spans="2:6" x14ac:dyDescent="0.25">
      <c r="B3" s="50" t="s">
        <v>51</v>
      </c>
      <c r="C3" s="51" t="s">
        <v>33</v>
      </c>
      <c r="D3" s="52"/>
      <c r="E3" s="53" t="s">
        <v>52</v>
      </c>
      <c r="F3" s="54" t="s">
        <v>53</v>
      </c>
    </row>
    <row r="4" spans="2:6" x14ac:dyDescent="0.25">
      <c r="B4" s="55" t="s">
        <v>50</v>
      </c>
      <c r="C4" s="56" t="s">
        <v>54</v>
      </c>
      <c r="D4" s="57"/>
      <c r="E4" s="58"/>
      <c r="F4" s="536">
        <v>1</v>
      </c>
    </row>
    <row r="5" spans="2:6" x14ac:dyDescent="0.25">
      <c r="B5" s="827"/>
      <c r="C5" s="828"/>
      <c r="D5" s="828"/>
      <c r="E5" s="828"/>
      <c r="F5" s="829"/>
    </row>
    <row r="6" spans="2:6" x14ac:dyDescent="0.25">
      <c r="B6" s="55" t="s">
        <v>55</v>
      </c>
      <c r="C6" s="56" t="s">
        <v>56</v>
      </c>
      <c r="D6" s="57"/>
      <c r="E6" s="58"/>
      <c r="F6" s="536">
        <f>ROUND(SUM(E7:E16),4)</f>
        <v>0.58289999999999997</v>
      </c>
    </row>
    <row r="7" spans="2:6" x14ac:dyDescent="0.25">
      <c r="B7" s="59"/>
      <c r="C7" s="60" t="s">
        <v>133</v>
      </c>
      <c r="D7" s="61" t="s">
        <v>57</v>
      </c>
      <c r="E7" s="535">
        <f>+F4/12</f>
        <v>8.3333333333333329E-2</v>
      </c>
      <c r="F7" s="62"/>
    </row>
    <row r="8" spans="2:6" x14ac:dyDescent="0.25">
      <c r="B8" s="59"/>
      <c r="C8" s="60" t="s">
        <v>58</v>
      </c>
      <c r="D8" s="63">
        <f t="shared" ref="D8:D15" si="0">+E8</f>
        <v>0.01</v>
      </c>
      <c r="E8" s="535">
        <f>+F4*0.01</f>
        <v>0.01</v>
      </c>
      <c r="F8" s="54"/>
    </row>
    <row r="9" spans="2:6" x14ac:dyDescent="0.25">
      <c r="B9" s="59"/>
      <c r="C9" s="60" t="s">
        <v>59</v>
      </c>
      <c r="D9" s="61" t="s">
        <v>57</v>
      </c>
      <c r="E9" s="535">
        <v>8.3299999999999999E-2</v>
      </c>
      <c r="F9" s="54"/>
    </row>
    <row r="10" spans="2:6" x14ac:dyDescent="0.25">
      <c r="B10" s="59"/>
      <c r="C10" s="60" t="s">
        <v>60</v>
      </c>
      <c r="D10" s="63">
        <f t="shared" si="0"/>
        <v>0.04</v>
      </c>
      <c r="E10" s="535">
        <f>+F4*0.04</f>
        <v>0.04</v>
      </c>
      <c r="F10" s="54"/>
    </row>
    <row r="11" spans="2:6" x14ac:dyDescent="0.25">
      <c r="B11" s="59"/>
      <c r="C11" s="60" t="s">
        <v>31</v>
      </c>
      <c r="D11" s="63">
        <f t="shared" si="0"/>
        <v>0.02</v>
      </c>
      <c r="E11" s="535">
        <f>+F4*0.02</f>
        <v>0.02</v>
      </c>
      <c r="F11" s="54"/>
    </row>
    <row r="12" spans="2:6" x14ac:dyDescent="0.25">
      <c r="B12" s="59"/>
      <c r="C12" s="60" t="s">
        <v>61</v>
      </c>
      <c r="D12" s="63">
        <f t="shared" si="0"/>
        <v>0.03</v>
      </c>
      <c r="E12" s="535">
        <f>+F4*0.03</f>
        <v>0.03</v>
      </c>
      <c r="F12" s="54"/>
    </row>
    <row r="13" spans="2:6" x14ac:dyDescent="0.25">
      <c r="B13" s="59"/>
      <c r="C13" s="60" t="s">
        <v>62</v>
      </c>
      <c r="D13" s="64">
        <f t="shared" si="0"/>
        <v>8.5000000000000006E-2</v>
      </c>
      <c r="E13" s="535">
        <f>+F4*0.085</f>
        <v>8.5000000000000006E-2</v>
      </c>
      <c r="F13" s="54"/>
    </row>
    <row r="14" spans="2:6" x14ac:dyDescent="0.25">
      <c r="B14" s="59"/>
      <c r="C14" s="60" t="s">
        <v>63</v>
      </c>
      <c r="D14" s="63">
        <f t="shared" si="0"/>
        <v>0.12</v>
      </c>
      <c r="E14" s="535">
        <f>+F4*0.12</f>
        <v>0.12</v>
      </c>
      <c r="F14" s="54"/>
    </row>
    <row r="15" spans="2:6" x14ac:dyDescent="0.25">
      <c r="B15" s="59"/>
      <c r="C15" s="60" t="s">
        <v>590</v>
      </c>
      <c r="D15" s="65">
        <f t="shared" si="0"/>
        <v>6.9599999999999995E-2</v>
      </c>
      <c r="E15" s="535">
        <f>+F4*0.0696</f>
        <v>6.9599999999999995E-2</v>
      </c>
      <c r="F15" s="54"/>
    </row>
    <row r="16" spans="2:6" x14ac:dyDescent="0.25">
      <c r="B16" s="59"/>
      <c r="C16" s="60" t="s">
        <v>64</v>
      </c>
      <c r="D16" s="61" t="s">
        <v>65</v>
      </c>
      <c r="E16" s="535">
        <f>+F4/24</f>
        <v>4.1666666666666664E-2</v>
      </c>
      <c r="F16" s="54"/>
    </row>
    <row r="17" spans="2:8" x14ac:dyDescent="0.25">
      <c r="B17" s="55" t="s">
        <v>66</v>
      </c>
      <c r="C17" s="56" t="s">
        <v>67</v>
      </c>
      <c r="D17" s="57"/>
      <c r="E17" s="58"/>
      <c r="F17" s="536">
        <f>SUM(E18:E23)</f>
        <v>0.08</v>
      </c>
    </row>
    <row r="18" spans="2:8" x14ac:dyDescent="0.25">
      <c r="B18" s="59"/>
      <c r="C18" s="66" t="s">
        <v>594</v>
      </c>
      <c r="D18" s="63"/>
      <c r="E18" s="535"/>
      <c r="F18" s="54"/>
    </row>
    <row r="19" spans="2:8" x14ac:dyDescent="0.25">
      <c r="B19" s="59"/>
      <c r="C19" s="66" t="s">
        <v>595</v>
      </c>
      <c r="D19" s="63"/>
      <c r="E19" s="535">
        <v>0.02</v>
      </c>
      <c r="F19" s="54"/>
    </row>
    <row r="20" spans="2:8" x14ac:dyDescent="0.25">
      <c r="B20" s="59"/>
      <c r="C20" s="66" t="s">
        <v>596</v>
      </c>
      <c r="D20" s="63"/>
      <c r="E20" s="535"/>
      <c r="F20" s="54"/>
    </row>
    <row r="21" spans="2:8" ht="37.5" x14ac:dyDescent="0.25">
      <c r="B21" s="59"/>
      <c r="C21" s="66" t="s">
        <v>597</v>
      </c>
      <c r="D21" s="63"/>
      <c r="E21" s="535">
        <v>0.03</v>
      </c>
      <c r="F21" s="54"/>
    </row>
    <row r="22" spans="2:8" x14ac:dyDescent="0.25">
      <c r="B22" s="59"/>
      <c r="C22" s="66" t="s">
        <v>599</v>
      </c>
      <c r="D22" s="63"/>
      <c r="E22" s="535">
        <v>0.01</v>
      </c>
      <c r="F22" s="54"/>
    </row>
    <row r="23" spans="2:8" x14ac:dyDescent="0.25">
      <c r="B23" s="59"/>
      <c r="C23" s="66" t="s">
        <v>598</v>
      </c>
      <c r="D23" s="63"/>
      <c r="E23" s="535">
        <v>0.02</v>
      </c>
      <c r="F23" s="54"/>
    </row>
    <row r="24" spans="2:8" x14ac:dyDescent="0.25">
      <c r="B24" s="55" t="s">
        <v>68</v>
      </c>
      <c r="C24" s="56" t="s">
        <v>593</v>
      </c>
      <c r="D24" s="57"/>
      <c r="E24" s="58"/>
      <c r="F24" s="536">
        <f>ROUND(SUM(E25:E33),6)</f>
        <v>8.1199999999999994E-2</v>
      </c>
    </row>
    <row r="25" spans="2:8" x14ac:dyDescent="0.25">
      <c r="B25" s="59"/>
      <c r="C25" s="66" t="s">
        <v>592</v>
      </c>
      <c r="D25" s="589"/>
      <c r="E25" s="533">
        <v>8.2000000000000007E-3</v>
      </c>
      <c r="F25" s="54"/>
      <c r="H25" s="46">
        <v>1402374343</v>
      </c>
    </row>
    <row r="26" spans="2:8" x14ac:dyDescent="0.25">
      <c r="B26" s="59"/>
      <c r="C26" s="534" t="s">
        <v>591</v>
      </c>
      <c r="D26" s="63"/>
      <c r="E26" s="67"/>
      <c r="F26" s="54"/>
    </row>
    <row r="27" spans="2:8" x14ac:dyDescent="0.25">
      <c r="B27" s="59"/>
      <c r="C27" s="60" t="s">
        <v>375</v>
      </c>
      <c r="D27" s="63"/>
      <c r="E27" s="535">
        <v>0.02</v>
      </c>
      <c r="F27" s="54"/>
    </row>
    <row r="28" spans="2:8" x14ac:dyDescent="0.25">
      <c r="B28" s="59"/>
      <c r="C28" s="60" t="s">
        <v>377</v>
      </c>
      <c r="D28" s="63"/>
      <c r="E28" s="535">
        <v>0.01</v>
      </c>
      <c r="F28" s="54"/>
    </row>
    <row r="29" spans="2:8" x14ac:dyDescent="0.25">
      <c r="B29" s="59"/>
      <c r="C29" s="66" t="s">
        <v>379</v>
      </c>
      <c r="D29" s="63"/>
      <c r="E29" s="535">
        <v>4.0000000000000001E-3</v>
      </c>
      <c r="F29" s="54"/>
      <c r="H29" s="46">
        <f>+H25/1.19</f>
        <v>1178465834.4537816</v>
      </c>
    </row>
    <row r="30" spans="2:8" x14ac:dyDescent="0.25">
      <c r="B30" s="59"/>
      <c r="C30" s="66" t="s">
        <v>380</v>
      </c>
      <c r="D30" s="63"/>
      <c r="E30" s="535">
        <v>6.0000000000000001E-3</v>
      </c>
      <c r="F30" s="54"/>
    </row>
    <row r="31" spans="2:8" x14ac:dyDescent="0.25">
      <c r="B31" s="59"/>
      <c r="C31" s="68" t="s">
        <v>743</v>
      </c>
      <c r="D31" s="63"/>
      <c r="E31" s="535">
        <v>4.0000000000000001E-3</v>
      </c>
      <c r="F31" s="54"/>
    </row>
    <row r="32" spans="2:8" x14ac:dyDescent="0.25">
      <c r="B32" s="59"/>
      <c r="C32" s="66" t="s">
        <v>382</v>
      </c>
      <c r="D32" s="63"/>
      <c r="E32" s="535">
        <v>4.0000000000000001E-3</v>
      </c>
      <c r="F32" s="54"/>
    </row>
    <row r="33" spans="2:6" ht="19.5" thickBot="1" x14ac:dyDescent="0.3">
      <c r="B33" s="69"/>
      <c r="C33" s="70" t="s">
        <v>384</v>
      </c>
      <c r="D33" s="63"/>
      <c r="E33" s="628">
        <v>2.5000000000000001E-2</v>
      </c>
      <c r="F33" s="71"/>
    </row>
    <row r="34" spans="2:6" ht="19.5" thickBot="1" x14ac:dyDescent="0.3">
      <c r="B34" s="72" t="s">
        <v>68</v>
      </c>
      <c r="C34" s="73" t="s">
        <v>18</v>
      </c>
      <c r="D34" s="74"/>
      <c r="E34" s="75"/>
      <c r="F34" s="538">
        <f>+F24+F17+F6+F4</f>
        <v>1.7441</v>
      </c>
    </row>
    <row r="35" spans="2:6" ht="19.5" thickBot="1" x14ac:dyDescent="0.3">
      <c r="B35" s="76" t="s">
        <v>69</v>
      </c>
      <c r="C35" s="77" t="s">
        <v>70</v>
      </c>
      <c r="D35" s="78" t="s">
        <v>71</v>
      </c>
      <c r="E35" s="537">
        <f>(+F4+F6+F17)*0.1</f>
        <v>0.16629000000000002</v>
      </c>
      <c r="F35" s="539">
        <f>+E35</f>
        <v>0.16629000000000002</v>
      </c>
    </row>
    <row r="36" spans="2:6" ht="19.5" thickBot="1" x14ac:dyDescent="0.3">
      <c r="B36" s="79"/>
      <c r="C36" s="830" t="s">
        <v>72</v>
      </c>
      <c r="D36" s="830"/>
      <c r="E36" s="831"/>
      <c r="F36" s="80">
        <f>ROUND(F34+F35,2)</f>
        <v>1.91</v>
      </c>
    </row>
  </sheetData>
  <mergeCells count="3">
    <mergeCell ref="B2:F2"/>
    <mergeCell ref="B5:F5"/>
    <mergeCell ref="C36:E36"/>
  </mergeCells>
  <printOptions horizontalCentered="1"/>
  <pageMargins left="0.78740157480314965" right="0.78740157480314965" top="0.74803149606299213" bottom="0.74803149606299213" header="0.31496062992125984" footer="0.31496062992125984"/>
  <pageSetup scale="61" fitToHeight="0" orientation="portrait" r:id="rId1"/>
  <colBreaks count="1" manualBreakCount="1">
    <brk id="6"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1">
    <tabColor theme="9"/>
  </sheetPr>
  <dimension ref="A1:IW55"/>
  <sheetViews>
    <sheetView topLeftCell="A4" workbookViewId="0">
      <selection activeCell="C6" sqref="C6"/>
    </sheetView>
  </sheetViews>
  <sheetFormatPr baseColWidth="10" defaultColWidth="11.42578125" defaultRowHeight="12.75" x14ac:dyDescent="0.2"/>
  <cols>
    <col min="1" max="1" width="20.7109375" style="385" customWidth="1"/>
    <col min="2" max="2" width="13.7109375" style="385" customWidth="1"/>
    <col min="3" max="3" width="20.42578125" style="385" customWidth="1"/>
    <col min="4" max="4" width="17" style="385" customWidth="1"/>
    <col min="5" max="6" width="15.7109375" style="385" customWidth="1"/>
    <col min="7" max="7" width="20.7109375" style="385" customWidth="1"/>
    <col min="8" max="8" width="15.28515625" style="385" bestFit="1" customWidth="1"/>
    <col min="9" max="10" width="11.42578125" style="385"/>
    <col min="11" max="11" width="12.7109375" style="385" bestFit="1" customWidth="1"/>
    <col min="12" max="12" width="13.7109375" style="385" bestFit="1" customWidth="1"/>
    <col min="13" max="16384" width="11.42578125" style="385"/>
  </cols>
  <sheetData>
    <row r="1" spans="1:257" ht="39.950000000000003" customHeight="1" x14ac:dyDescent="0.2">
      <c r="A1" s="384"/>
      <c r="B1" s="707" t="str">
        <f>+RESUMEN!B4</f>
        <v>OPTIMIZACIÓN REDES DE ACUEDUCTO Y ALCANTARILLADO RESIDUAL Y PLUVIAL DEL MUNICIPIO DE TÁMESIS - ANTIOQUIA</v>
      </c>
      <c r="C1" s="708"/>
      <c r="D1" s="708"/>
      <c r="E1" s="708"/>
      <c r="F1" s="709"/>
      <c r="G1" s="384"/>
    </row>
    <row r="2" spans="1:257" ht="39.950000000000003" customHeight="1" thickBot="1" x14ac:dyDescent="0.25">
      <c r="A2" s="386"/>
      <c r="B2" s="710"/>
      <c r="C2" s="711"/>
      <c r="D2" s="711"/>
      <c r="E2" s="711"/>
      <c r="F2" s="712"/>
      <c r="G2" s="386"/>
    </row>
    <row r="3" spans="1:257" s="390" customFormat="1" ht="14.25" customHeight="1" thickBot="1" x14ac:dyDescent="0.3">
      <c r="A3" s="387"/>
      <c r="B3" s="387"/>
      <c r="C3" s="387"/>
      <c r="D3" s="387"/>
      <c r="E3" s="387"/>
      <c r="F3" s="388"/>
      <c r="G3" s="389"/>
      <c r="H3" s="389"/>
    </row>
    <row r="4" spans="1:257" ht="27" customHeight="1" thickBot="1" x14ac:dyDescent="0.25">
      <c r="A4" s="713" t="s">
        <v>400</v>
      </c>
      <c r="B4" s="714"/>
      <c r="C4" s="714"/>
      <c r="D4" s="714"/>
      <c r="E4" s="714"/>
      <c r="F4" s="714"/>
      <c r="G4" s="715"/>
      <c r="K4" s="391"/>
      <c r="L4" s="391"/>
    </row>
    <row r="5" spans="1:257" ht="20.100000000000001" customHeight="1" x14ac:dyDescent="0.2">
      <c r="A5" s="716" t="s">
        <v>401</v>
      </c>
      <c r="B5" s="717"/>
      <c r="C5" s="392">
        <f>+INTERV!K35</f>
        <v>1401625435</v>
      </c>
      <c r="D5" s="393"/>
      <c r="E5" s="393"/>
      <c r="F5" s="388"/>
      <c r="G5" s="393"/>
    </row>
    <row r="6" spans="1:257" ht="20.100000000000001" customHeight="1" x14ac:dyDescent="0.2">
      <c r="A6" s="718" t="s">
        <v>402</v>
      </c>
      <c r="B6" s="719"/>
      <c r="C6" s="394">
        <v>365</v>
      </c>
      <c r="D6" s="395"/>
      <c r="E6" s="395"/>
      <c r="F6" s="396"/>
      <c r="G6" s="395"/>
    </row>
    <row r="7" spans="1:257" ht="20.100000000000001" customHeight="1" thickBot="1" x14ac:dyDescent="0.25">
      <c r="A7" s="720" t="s">
        <v>403</v>
      </c>
      <c r="B7" s="721"/>
      <c r="C7" s="397">
        <v>0</v>
      </c>
      <c r="D7" s="398"/>
      <c r="E7" s="398"/>
      <c r="F7" s="398"/>
      <c r="G7" s="398"/>
      <c r="J7" s="399"/>
      <c r="K7" s="399"/>
      <c r="L7" s="399"/>
      <c r="M7" s="399"/>
      <c r="N7" s="399"/>
      <c r="O7" s="399"/>
    </row>
    <row r="8" spans="1:257" ht="14.25" customHeight="1" thickBot="1" x14ac:dyDescent="0.25">
      <c r="A8" s="398"/>
      <c r="B8" s="398"/>
      <c r="C8" s="398"/>
      <c r="D8" s="398"/>
      <c r="E8" s="398"/>
      <c r="F8" s="400"/>
      <c r="G8" s="398"/>
      <c r="J8" s="399"/>
      <c r="K8" s="399"/>
      <c r="L8" s="399"/>
      <c r="M8" s="399"/>
      <c r="N8" s="399"/>
      <c r="O8" s="399"/>
    </row>
    <row r="9" spans="1:257" ht="15" x14ac:dyDescent="0.2">
      <c r="A9" s="722" t="s">
        <v>404</v>
      </c>
      <c r="B9" s="723"/>
      <c r="C9" s="726" t="s">
        <v>405</v>
      </c>
      <c r="D9" s="726"/>
      <c r="E9" s="726" t="s">
        <v>406</v>
      </c>
      <c r="F9" s="728" t="s">
        <v>407</v>
      </c>
      <c r="G9" s="730" t="s">
        <v>408</v>
      </c>
    </row>
    <row r="10" spans="1:257" ht="15.75" thickBot="1" x14ac:dyDescent="0.25">
      <c r="A10" s="724"/>
      <c r="B10" s="725"/>
      <c r="C10" s="401" t="s">
        <v>25</v>
      </c>
      <c r="D10" s="402" t="s">
        <v>32</v>
      </c>
      <c r="E10" s="727"/>
      <c r="F10" s="729"/>
      <c r="G10" s="731"/>
    </row>
    <row r="11" spans="1:257" ht="20.100000000000001" customHeight="1" x14ac:dyDescent="0.2">
      <c r="A11" s="732" t="s">
        <v>409</v>
      </c>
      <c r="B11" s="733"/>
      <c r="C11" s="403">
        <v>0.2</v>
      </c>
      <c r="D11" s="404">
        <f>C5*C11</f>
        <v>280325087</v>
      </c>
      <c r="E11" s="405">
        <f>C6+(6*30)</f>
        <v>545</v>
      </c>
      <c r="F11" s="406">
        <v>2E-3</v>
      </c>
      <c r="G11" s="453">
        <f>(D11*F11)/365*E11</f>
        <v>837135.19131506851</v>
      </c>
      <c r="H11" s="385">
        <f>+D11*E11*F11</f>
        <v>305554344.82999998</v>
      </c>
      <c r="I11" s="451">
        <v>2E-3</v>
      </c>
    </row>
    <row r="12" spans="1:257" ht="30" customHeight="1" x14ac:dyDescent="0.2">
      <c r="A12" s="734" t="s">
        <v>410</v>
      </c>
      <c r="B12" s="735"/>
      <c r="C12" s="407" t="s">
        <v>411</v>
      </c>
      <c r="D12" s="408">
        <f>C5*C7</f>
        <v>0</v>
      </c>
      <c r="E12" s="409">
        <f>C6+(6*30)</f>
        <v>545</v>
      </c>
      <c r="F12" s="410">
        <v>1.5E-3</v>
      </c>
      <c r="G12" s="411">
        <f>(D12*F12)/365*E12</f>
        <v>0</v>
      </c>
      <c r="I12" s="451">
        <v>1.5E-3</v>
      </c>
    </row>
    <row r="13" spans="1:257" ht="20.100000000000001" customHeight="1" x14ac:dyDescent="0.2">
      <c r="A13" s="734" t="s">
        <v>412</v>
      </c>
      <c r="B13" s="735"/>
      <c r="C13" s="407">
        <v>0.2</v>
      </c>
      <c r="D13" s="404">
        <f>$C$5*C13</f>
        <v>280325087</v>
      </c>
      <c r="E13" s="409">
        <f>C6+(3*360)</f>
        <v>1445</v>
      </c>
      <c r="F13" s="410">
        <v>2E-3</v>
      </c>
      <c r="G13" s="452">
        <f>(D13*F13)/365*E13</f>
        <v>2219560.2778904107</v>
      </c>
      <c r="I13" s="451">
        <v>1E-3</v>
      </c>
    </row>
    <row r="14" spans="1:257" ht="20.100000000000001" customHeight="1" x14ac:dyDescent="0.2">
      <c r="A14" s="734" t="s">
        <v>413</v>
      </c>
      <c r="B14" s="735"/>
      <c r="C14" s="407">
        <v>0.2</v>
      </c>
      <c r="D14" s="404">
        <f>$C$5*C14</f>
        <v>280325087</v>
      </c>
      <c r="E14" s="409">
        <f>C6+(5*360)</f>
        <v>2165</v>
      </c>
      <c r="F14" s="410">
        <v>4.0000000000000001E-3</v>
      </c>
      <c r="G14" s="452"/>
      <c r="I14" s="451">
        <v>1E-3</v>
      </c>
      <c r="K14" s="385">
        <f>+G14/2</f>
        <v>0</v>
      </c>
      <c r="L14" s="385" t="s">
        <v>480</v>
      </c>
    </row>
    <row r="15" spans="1:257" ht="20.100000000000001" customHeight="1" x14ac:dyDescent="0.2">
      <c r="A15" s="734" t="s">
        <v>414</v>
      </c>
      <c r="B15" s="735"/>
      <c r="C15" s="407">
        <v>0.2</v>
      </c>
      <c r="D15" s="404">
        <f>$C$5*C15</f>
        <v>280325087</v>
      </c>
      <c r="E15" s="412">
        <f>C6</f>
        <v>365</v>
      </c>
      <c r="F15" s="410">
        <v>1.5E-3</v>
      </c>
      <c r="G15" s="452"/>
      <c r="I15" s="451">
        <v>2E-3</v>
      </c>
    </row>
    <row r="16" spans="1:257" s="419" customFormat="1" ht="20.100000000000001" customHeight="1" thickBot="1" x14ac:dyDescent="0.25">
      <c r="A16" s="705" t="s">
        <v>415</v>
      </c>
      <c r="B16" s="706"/>
      <c r="C16" s="413"/>
      <c r="D16" s="414"/>
      <c r="E16" s="415"/>
      <c r="F16" s="416"/>
      <c r="G16" s="417">
        <v>0</v>
      </c>
      <c r="H16" s="418"/>
      <c r="I16" s="418"/>
      <c r="J16" s="418"/>
      <c r="K16" s="418"/>
      <c r="L16" s="418"/>
      <c r="M16" s="418"/>
      <c r="N16" s="418"/>
      <c r="O16" s="418"/>
      <c r="P16" s="418"/>
      <c r="Q16" s="418"/>
      <c r="R16" s="418"/>
      <c r="S16" s="418"/>
      <c r="T16" s="418"/>
      <c r="U16" s="418"/>
      <c r="V16" s="418"/>
      <c r="W16" s="418"/>
      <c r="X16" s="418"/>
      <c r="Y16" s="418"/>
      <c r="Z16" s="418"/>
      <c r="AA16" s="418"/>
      <c r="AB16" s="418"/>
      <c r="AC16" s="418"/>
      <c r="AD16" s="418"/>
      <c r="AE16" s="418"/>
      <c r="AF16" s="418"/>
      <c r="AG16" s="418"/>
      <c r="AH16" s="418"/>
      <c r="AI16" s="418"/>
      <c r="AJ16" s="418"/>
      <c r="AK16" s="418"/>
      <c r="AL16" s="418"/>
      <c r="AM16" s="418"/>
      <c r="AN16" s="418"/>
      <c r="AO16" s="418"/>
      <c r="AP16" s="418"/>
      <c r="AQ16" s="418"/>
      <c r="AR16" s="418"/>
      <c r="AS16" s="418"/>
      <c r="AT16" s="418"/>
      <c r="AU16" s="418"/>
      <c r="AV16" s="418"/>
      <c r="AW16" s="418"/>
      <c r="AX16" s="418"/>
      <c r="AY16" s="418"/>
      <c r="AZ16" s="418"/>
      <c r="BA16" s="418"/>
      <c r="BB16" s="418"/>
      <c r="BC16" s="418"/>
      <c r="BD16" s="418"/>
      <c r="BE16" s="418"/>
      <c r="BF16" s="418"/>
      <c r="BG16" s="418"/>
      <c r="BH16" s="418"/>
      <c r="BI16" s="418"/>
      <c r="BJ16" s="418"/>
      <c r="BK16" s="418"/>
      <c r="BL16" s="418"/>
      <c r="BM16" s="418"/>
      <c r="BN16" s="418"/>
      <c r="BO16" s="418"/>
      <c r="BP16" s="418"/>
      <c r="BQ16" s="418"/>
      <c r="BR16" s="418"/>
      <c r="BS16" s="418"/>
      <c r="BT16" s="418"/>
      <c r="BU16" s="418"/>
      <c r="BV16" s="418"/>
      <c r="BW16" s="418"/>
      <c r="BX16" s="418"/>
      <c r="BY16" s="418"/>
      <c r="BZ16" s="418"/>
      <c r="CA16" s="418"/>
      <c r="CB16" s="418"/>
      <c r="CC16" s="418"/>
      <c r="CD16" s="418"/>
      <c r="CE16" s="418"/>
      <c r="CF16" s="418"/>
      <c r="CG16" s="418"/>
      <c r="CH16" s="418"/>
      <c r="CI16" s="418"/>
      <c r="CJ16" s="418"/>
      <c r="CK16" s="418"/>
      <c r="CL16" s="418"/>
      <c r="CM16" s="418"/>
      <c r="CN16" s="418"/>
      <c r="CO16" s="418"/>
      <c r="CP16" s="418"/>
      <c r="CQ16" s="418"/>
      <c r="CR16" s="418"/>
      <c r="CS16" s="418"/>
      <c r="CT16" s="418"/>
      <c r="CU16" s="418"/>
      <c r="CV16" s="418"/>
      <c r="CW16" s="418"/>
      <c r="CX16" s="418"/>
      <c r="CY16" s="418"/>
      <c r="CZ16" s="418"/>
      <c r="DA16" s="418"/>
      <c r="DB16" s="418"/>
      <c r="DC16" s="418"/>
      <c r="DD16" s="418"/>
      <c r="DE16" s="418"/>
      <c r="DF16" s="418"/>
      <c r="DG16" s="418"/>
      <c r="DH16" s="418"/>
      <c r="DI16" s="418"/>
      <c r="DJ16" s="418"/>
      <c r="DK16" s="418"/>
      <c r="DL16" s="418"/>
      <c r="DM16" s="418"/>
      <c r="DN16" s="418"/>
      <c r="DO16" s="418"/>
      <c r="DP16" s="418"/>
      <c r="DQ16" s="418"/>
      <c r="DR16" s="418"/>
      <c r="DS16" s="418"/>
      <c r="DT16" s="418"/>
      <c r="DU16" s="418"/>
      <c r="DV16" s="418"/>
      <c r="DW16" s="418"/>
      <c r="DX16" s="418"/>
      <c r="DY16" s="418"/>
      <c r="DZ16" s="418"/>
      <c r="EA16" s="418"/>
      <c r="EB16" s="418"/>
      <c r="EC16" s="418"/>
      <c r="ED16" s="418"/>
      <c r="EE16" s="418"/>
      <c r="EF16" s="418"/>
      <c r="EG16" s="418"/>
      <c r="EH16" s="418"/>
      <c r="EI16" s="418"/>
      <c r="EJ16" s="418"/>
      <c r="EK16" s="418"/>
      <c r="EL16" s="418"/>
      <c r="EM16" s="418"/>
      <c r="EN16" s="418"/>
      <c r="EO16" s="418"/>
      <c r="EP16" s="418"/>
      <c r="EQ16" s="418"/>
      <c r="ER16" s="418"/>
      <c r="ES16" s="418"/>
      <c r="ET16" s="418"/>
      <c r="EU16" s="418"/>
      <c r="EV16" s="418"/>
      <c r="EW16" s="418"/>
      <c r="EX16" s="418"/>
      <c r="EY16" s="418"/>
      <c r="EZ16" s="418"/>
      <c r="FA16" s="418"/>
      <c r="FB16" s="418"/>
      <c r="FC16" s="418"/>
      <c r="FD16" s="418"/>
      <c r="FE16" s="418"/>
      <c r="FF16" s="418"/>
      <c r="FG16" s="418"/>
      <c r="FH16" s="418"/>
      <c r="FI16" s="418"/>
      <c r="FJ16" s="418"/>
      <c r="FK16" s="418"/>
      <c r="FL16" s="418"/>
      <c r="FM16" s="418"/>
      <c r="FN16" s="418"/>
      <c r="FO16" s="418"/>
      <c r="FP16" s="418"/>
      <c r="FQ16" s="418"/>
      <c r="FR16" s="418"/>
      <c r="FS16" s="418"/>
      <c r="FT16" s="418"/>
      <c r="FU16" s="418"/>
      <c r="FV16" s="418"/>
      <c r="FW16" s="418"/>
      <c r="FX16" s="418"/>
      <c r="FY16" s="418"/>
      <c r="FZ16" s="418"/>
      <c r="GA16" s="418"/>
      <c r="GB16" s="418"/>
      <c r="GC16" s="418"/>
      <c r="GD16" s="418"/>
      <c r="GE16" s="418"/>
      <c r="GF16" s="418"/>
      <c r="GG16" s="418"/>
      <c r="GH16" s="418"/>
      <c r="GI16" s="418"/>
      <c r="GJ16" s="418"/>
      <c r="GK16" s="418"/>
      <c r="GL16" s="418"/>
      <c r="GM16" s="418"/>
      <c r="GN16" s="418"/>
      <c r="GO16" s="418"/>
      <c r="GP16" s="418"/>
      <c r="GQ16" s="418"/>
      <c r="GR16" s="418"/>
      <c r="GS16" s="418"/>
      <c r="GT16" s="418"/>
      <c r="GU16" s="418"/>
      <c r="GV16" s="418"/>
      <c r="GW16" s="418"/>
      <c r="GX16" s="418"/>
      <c r="GY16" s="418"/>
      <c r="GZ16" s="418"/>
      <c r="HA16" s="418"/>
      <c r="HB16" s="418"/>
      <c r="HC16" s="418"/>
      <c r="HD16" s="418"/>
      <c r="HE16" s="418"/>
      <c r="HF16" s="418"/>
      <c r="HG16" s="418"/>
      <c r="HH16" s="418"/>
      <c r="HI16" s="418"/>
      <c r="HJ16" s="418"/>
      <c r="HK16" s="418"/>
      <c r="HL16" s="418"/>
      <c r="HM16" s="418"/>
      <c r="HN16" s="418"/>
      <c r="HO16" s="418"/>
      <c r="HP16" s="418"/>
      <c r="HQ16" s="418"/>
      <c r="HR16" s="418"/>
      <c r="HS16" s="418"/>
      <c r="HT16" s="418"/>
      <c r="HU16" s="418"/>
      <c r="HV16" s="418"/>
      <c r="HW16" s="418"/>
      <c r="HX16" s="418"/>
      <c r="HY16" s="418"/>
      <c r="HZ16" s="418"/>
      <c r="IA16" s="418"/>
      <c r="IB16" s="418"/>
      <c r="IC16" s="418"/>
      <c r="ID16" s="418"/>
      <c r="IE16" s="418"/>
      <c r="IF16" s="418"/>
      <c r="IG16" s="418"/>
      <c r="IH16" s="418"/>
      <c r="II16" s="418"/>
      <c r="IJ16" s="418"/>
      <c r="IK16" s="418"/>
      <c r="IL16" s="418"/>
      <c r="IM16" s="418"/>
      <c r="IN16" s="418"/>
      <c r="IO16" s="418"/>
      <c r="IP16" s="418"/>
      <c r="IQ16" s="418"/>
      <c r="IR16" s="418"/>
      <c r="IS16" s="418"/>
      <c r="IT16" s="418"/>
      <c r="IU16" s="418"/>
      <c r="IV16" s="418"/>
      <c r="IW16" s="418"/>
    </row>
    <row r="17" spans="1:10" ht="24.95" customHeight="1" x14ac:dyDescent="0.2">
      <c r="A17" s="740" t="s">
        <v>416</v>
      </c>
      <c r="B17" s="717"/>
      <c r="C17" s="741"/>
      <c r="D17" s="741"/>
      <c r="E17" s="741"/>
      <c r="F17" s="741"/>
      <c r="G17" s="420">
        <f>SUM(G11:G16)</f>
        <v>3056695.4692054791</v>
      </c>
    </row>
    <row r="18" spans="1:10" ht="24.95" customHeight="1" x14ac:dyDescent="0.2">
      <c r="A18" s="742" t="s">
        <v>417</v>
      </c>
      <c r="B18" s="719"/>
      <c r="C18" s="743"/>
      <c r="D18" s="743"/>
      <c r="E18" s="743"/>
      <c r="F18" s="743"/>
      <c r="G18" s="421">
        <v>50000</v>
      </c>
    </row>
    <row r="19" spans="1:10" ht="24.95" customHeight="1" x14ac:dyDescent="0.2">
      <c r="A19" s="742" t="s">
        <v>418</v>
      </c>
      <c r="B19" s="719"/>
      <c r="C19" s="743"/>
      <c r="D19" s="743"/>
      <c r="E19" s="743"/>
      <c r="F19" s="743"/>
      <c r="G19" s="421">
        <f>(G17+G18)*19%</f>
        <v>590272.13914904103</v>
      </c>
      <c r="J19" s="422"/>
    </row>
    <row r="20" spans="1:10" ht="24.95" customHeight="1" thickBot="1" x14ac:dyDescent="0.25">
      <c r="A20" s="744" t="s">
        <v>419</v>
      </c>
      <c r="B20" s="745"/>
      <c r="C20" s="746"/>
      <c r="D20" s="746"/>
      <c r="E20" s="746"/>
      <c r="F20" s="746"/>
      <c r="G20" s="423">
        <f>ROUNDUP(G17+G18+G19,0)</f>
        <v>3696968</v>
      </c>
    </row>
    <row r="21" spans="1:10" ht="14.25" thickBot="1" x14ac:dyDescent="0.25">
      <c r="A21" s="398"/>
      <c r="B21" s="398"/>
      <c r="C21" s="398"/>
      <c r="D21" s="398"/>
      <c r="E21" s="398"/>
      <c r="F21" s="396"/>
      <c r="G21" s="395"/>
    </row>
    <row r="22" spans="1:10" ht="20.100000000000001" customHeight="1" thickBot="1" x14ac:dyDescent="0.25">
      <c r="A22" s="747" t="s">
        <v>420</v>
      </c>
      <c r="B22" s="748"/>
      <c r="C22" s="424">
        <f>G20/C5</f>
        <v>2.6376290752743083E-3</v>
      </c>
      <c r="D22" s="398"/>
      <c r="E22" s="398"/>
      <c r="F22" s="398"/>
      <c r="G22" s="398"/>
    </row>
    <row r="23" spans="1:10" ht="13.5" x14ac:dyDescent="0.2">
      <c r="A23" s="425"/>
      <c r="B23" s="425"/>
      <c r="C23" s="426"/>
      <c r="D23" s="395" t="s">
        <v>326</v>
      </c>
      <c r="E23" s="395"/>
      <c r="F23" s="396"/>
      <c r="G23" s="395"/>
    </row>
    <row r="24" spans="1:10" ht="30" customHeight="1" x14ac:dyDescent="0.2">
      <c r="A24" s="749" t="s">
        <v>421</v>
      </c>
      <c r="B24" s="750"/>
      <c r="C24" s="750"/>
      <c r="D24" s="750"/>
      <c r="E24" s="750"/>
      <c r="F24" s="750"/>
      <c r="G24" s="751"/>
    </row>
    <row r="25" spans="1:10" ht="13.5" x14ac:dyDescent="0.2">
      <c r="A25" s="425"/>
      <c r="B25" s="425"/>
      <c r="C25" s="427"/>
      <c r="D25" s="395"/>
      <c r="E25" s="395"/>
      <c r="F25" s="396"/>
      <c r="G25" s="395"/>
    </row>
    <row r="26" spans="1:10" ht="13.5" x14ac:dyDescent="0.2">
      <c r="A26" s="425"/>
      <c r="B26" s="425"/>
      <c r="C26" s="427"/>
      <c r="D26" s="395"/>
      <c r="E26" s="395"/>
      <c r="F26" s="396"/>
      <c r="G26" s="395"/>
    </row>
    <row r="27" spans="1:10" ht="14.25" thickBot="1" x14ac:dyDescent="0.25">
      <c r="A27" s="425"/>
      <c r="B27" s="425"/>
      <c r="C27" s="427"/>
      <c r="D27" s="395"/>
      <c r="E27" s="395"/>
      <c r="F27" s="396"/>
      <c r="G27" s="395"/>
    </row>
    <row r="28" spans="1:10" ht="20.100000000000001" customHeight="1" thickBot="1" x14ac:dyDescent="0.25">
      <c r="A28" s="736" t="s">
        <v>422</v>
      </c>
      <c r="B28" s="737"/>
      <c r="C28" s="738"/>
      <c r="D28" s="738"/>
      <c r="E28" s="738"/>
      <c r="F28" s="739"/>
      <c r="G28" s="428">
        <f>+G20</f>
        <v>3696968</v>
      </c>
    </row>
    <row r="55" spans="9:9" x14ac:dyDescent="0.2">
      <c r="I55" s="385" t="e">
        <f>'[189]25.1. PRESUPUESTO'!#REF!</f>
        <v>#REF!</v>
      </c>
    </row>
  </sheetData>
  <mergeCells count="23">
    <mergeCell ref="A28:F28"/>
    <mergeCell ref="A17:F17"/>
    <mergeCell ref="A18:F18"/>
    <mergeCell ref="A19:F19"/>
    <mergeCell ref="A20:F20"/>
    <mergeCell ref="A22:B22"/>
    <mergeCell ref="A24:G24"/>
    <mergeCell ref="A16:B16"/>
    <mergeCell ref="B1:F2"/>
    <mergeCell ref="A4:G4"/>
    <mergeCell ref="A5:B5"/>
    <mergeCell ref="A6:B6"/>
    <mergeCell ref="A7:B7"/>
    <mergeCell ref="A9:B10"/>
    <mergeCell ref="C9:D9"/>
    <mergeCell ref="E9:E10"/>
    <mergeCell ref="F9:F10"/>
    <mergeCell ref="G9:G10"/>
    <mergeCell ref="A11:B11"/>
    <mergeCell ref="A12:B12"/>
    <mergeCell ref="A13:B13"/>
    <mergeCell ref="A14:B14"/>
    <mergeCell ref="A15:B15"/>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2"/>
  <dimension ref="B1:AO69"/>
  <sheetViews>
    <sheetView showGridLines="0" workbookViewId="0">
      <selection activeCell="P27" sqref="P27"/>
    </sheetView>
  </sheetViews>
  <sheetFormatPr baseColWidth="10" defaultRowHeight="15" x14ac:dyDescent="0.25"/>
  <cols>
    <col min="1" max="1" width="2.42578125" customWidth="1"/>
    <col min="2" max="2" width="7" customWidth="1"/>
    <col min="3" max="3" width="37.85546875" bestFit="1" customWidth="1"/>
    <col min="4" max="5" width="18.28515625" bestFit="1" customWidth="1"/>
    <col min="6" max="6" width="16.7109375" hidden="1" customWidth="1"/>
    <col min="7" max="7" width="26.42578125" customWidth="1"/>
    <col min="8" max="8" width="3.42578125" customWidth="1"/>
    <col min="9" max="9" width="24.140625" hidden="1" customWidth="1"/>
    <col min="10" max="10" width="51.7109375" hidden="1" customWidth="1"/>
    <col min="11" max="11" width="17.140625" hidden="1" customWidth="1"/>
    <col min="12" max="12" width="21.140625" hidden="1" customWidth="1"/>
    <col min="13" max="13" width="10" hidden="1" customWidth="1"/>
    <col min="14" max="14" width="13.85546875" hidden="1" customWidth="1"/>
    <col min="15" max="15" width="7.5703125" customWidth="1"/>
    <col min="16" max="16" width="54.42578125" customWidth="1"/>
    <col min="17" max="20" width="19.7109375" customWidth="1"/>
    <col min="21" max="21" width="18.42578125" customWidth="1"/>
    <col min="22" max="22" width="19.7109375" customWidth="1"/>
    <col min="23" max="23" width="2.85546875" customWidth="1"/>
    <col min="24" max="24" width="17.7109375" style="308" customWidth="1"/>
    <col min="25" max="25" width="15.5703125" style="309" bestFit="1" customWidth="1"/>
    <col min="26" max="26" width="17.7109375" style="309" customWidth="1"/>
    <col min="27" max="27" width="19.42578125" style="310" customWidth="1"/>
    <col min="28" max="28" width="15.5703125" style="309" bestFit="1" customWidth="1"/>
    <col min="29" max="29" width="21.140625" style="309" customWidth="1"/>
    <col min="30" max="30" width="18.140625" style="310" customWidth="1"/>
    <col min="31" max="31" width="15.5703125" style="309" bestFit="1" customWidth="1"/>
    <col min="32" max="32" width="21.85546875" style="309" customWidth="1"/>
    <col min="33" max="35" width="21.85546875" style="311" customWidth="1"/>
    <col min="36" max="36" width="20.5703125" style="311" customWidth="1"/>
    <col min="37" max="39" width="18.28515625" style="311" customWidth="1"/>
    <col min="40" max="40" width="20.5703125" style="311" customWidth="1"/>
    <col min="41" max="41" width="15.5703125" style="312" customWidth="1"/>
    <col min="266" max="266" width="2.42578125" customWidth="1"/>
    <col min="267" max="267" width="7" customWidth="1"/>
    <col min="268" max="268" width="37.85546875" bestFit="1" customWidth="1"/>
    <col min="269" max="270" width="18.28515625" bestFit="1" customWidth="1"/>
    <col min="271" max="271" width="16.7109375" bestFit="1" customWidth="1"/>
    <col min="272" max="272" width="26.42578125" customWidth="1"/>
    <col min="273" max="273" width="3.42578125" customWidth="1"/>
    <col min="274" max="274" width="7.5703125" customWidth="1"/>
    <col min="275" max="275" width="39.28515625" bestFit="1" customWidth="1"/>
    <col min="276" max="278" width="19.7109375" customWidth="1"/>
    <col min="279" max="279" width="2.85546875" customWidth="1"/>
    <col min="280" max="280" width="17.7109375" customWidth="1"/>
    <col min="281" max="281" width="15.5703125" bestFit="1" customWidth="1"/>
    <col min="282" max="282" width="17.7109375" customWidth="1"/>
    <col min="283" max="283" width="19.42578125" customWidth="1"/>
    <col min="284" max="284" width="15.5703125" bestFit="1" customWidth="1"/>
    <col min="285" max="285" width="21.140625" customWidth="1"/>
    <col min="286" max="286" width="18.140625" customWidth="1"/>
    <col min="287" max="287" width="15.5703125" bestFit="1" customWidth="1"/>
    <col min="288" max="291" width="21.85546875" customWidth="1"/>
    <col min="292" max="292" width="20.5703125" customWidth="1"/>
    <col min="293" max="295" width="18.28515625" customWidth="1"/>
    <col min="296" max="296" width="20.5703125" customWidth="1"/>
    <col min="297" max="297" width="15.5703125" customWidth="1"/>
    <col min="522" max="522" width="2.42578125" customWidth="1"/>
    <col min="523" max="523" width="7" customWidth="1"/>
    <col min="524" max="524" width="37.85546875" bestFit="1" customWidth="1"/>
    <col min="525" max="526" width="18.28515625" bestFit="1" customWidth="1"/>
    <col min="527" max="527" width="16.7109375" bestFit="1" customWidth="1"/>
    <col min="528" max="528" width="26.42578125" customWidth="1"/>
    <col min="529" max="529" width="3.42578125" customWidth="1"/>
    <col min="530" max="530" width="7.5703125" customWidth="1"/>
    <col min="531" max="531" width="39.28515625" bestFit="1" customWidth="1"/>
    <col min="532" max="534" width="19.7109375" customWidth="1"/>
    <col min="535" max="535" width="2.85546875" customWidth="1"/>
    <col min="536" max="536" width="17.7109375" customWidth="1"/>
    <col min="537" max="537" width="15.5703125" bestFit="1" customWidth="1"/>
    <col min="538" max="538" width="17.7109375" customWidth="1"/>
    <col min="539" max="539" width="19.42578125" customWidth="1"/>
    <col min="540" max="540" width="15.5703125" bestFit="1" customWidth="1"/>
    <col min="541" max="541" width="21.140625" customWidth="1"/>
    <col min="542" max="542" width="18.140625" customWidth="1"/>
    <col min="543" max="543" width="15.5703125" bestFit="1" customWidth="1"/>
    <col min="544" max="547" width="21.85546875" customWidth="1"/>
    <col min="548" max="548" width="20.5703125" customWidth="1"/>
    <col min="549" max="551" width="18.28515625" customWidth="1"/>
    <col min="552" max="552" width="20.5703125" customWidth="1"/>
    <col min="553" max="553" width="15.5703125" customWidth="1"/>
    <col min="778" max="778" width="2.42578125" customWidth="1"/>
    <col min="779" max="779" width="7" customWidth="1"/>
    <col min="780" max="780" width="37.85546875" bestFit="1" customWidth="1"/>
    <col min="781" max="782" width="18.28515625" bestFit="1" customWidth="1"/>
    <col min="783" max="783" width="16.7109375" bestFit="1" customWidth="1"/>
    <col min="784" max="784" width="26.42578125" customWidth="1"/>
    <col min="785" max="785" width="3.42578125" customWidth="1"/>
    <col min="786" max="786" width="7.5703125" customWidth="1"/>
    <col min="787" max="787" width="39.28515625" bestFit="1" customWidth="1"/>
    <col min="788" max="790" width="19.7109375" customWidth="1"/>
    <col min="791" max="791" width="2.85546875" customWidth="1"/>
    <col min="792" max="792" width="17.7109375" customWidth="1"/>
    <col min="793" max="793" width="15.5703125" bestFit="1" customWidth="1"/>
    <col min="794" max="794" width="17.7109375" customWidth="1"/>
    <col min="795" max="795" width="19.42578125" customWidth="1"/>
    <col min="796" max="796" width="15.5703125" bestFit="1" customWidth="1"/>
    <col min="797" max="797" width="21.140625" customWidth="1"/>
    <col min="798" max="798" width="18.140625" customWidth="1"/>
    <col min="799" max="799" width="15.5703125" bestFit="1" customWidth="1"/>
    <col min="800" max="803" width="21.85546875" customWidth="1"/>
    <col min="804" max="804" width="20.5703125" customWidth="1"/>
    <col min="805" max="807" width="18.28515625" customWidth="1"/>
    <col min="808" max="808" width="20.5703125" customWidth="1"/>
    <col min="809" max="809" width="15.5703125" customWidth="1"/>
    <col min="1034" max="1034" width="2.42578125" customWidth="1"/>
    <col min="1035" max="1035" width="7" customWidth="1"/>
    <col min="1036" max="1036" width="37.85546875" bestFit="1" customWidth="1"/>
    <col min="1037" max="1038" width="18.28515625" bestFit="1" customWidth="1"/>
    <col min="1039" max="1039" width="16.7109375" bestFit="1" customWidth="1"/>
    <col min="1040" max="1040" width="26.42578125" customWidth="1"/>
    <col min="1041" max="1041" width="3.42578125" customWidth="1"/>
    <col min="1042" max="1042" width="7.5703125" customWidth="1"/>
    <col min="1043" max="1043" width="39.28515625" bestFit="1" customWidth="1"/>
    <col min="1044" max="1046" width="19.7109375" customWidth="1"/>
    <col min="1047" max="1047" width="2.85546875" customWidth="1"/>
    <col min="1048" max="1048" width="17.7109375" customWidth="1"/>
    <col min="1049" max="1049" width="15.5703125" bestFit="1" customWidth="1"/>
    <col min="1050" max="1050" width="17.7109375" customWidth="1"/>
    <col min="1051" max="1051" width="19.42578125" customWidth="1"/>
    <col min="1052" max="1052" width="15.5703125" bestFit="1" customWidth="1"/>
    <col min="1053" max="1053" width="21.140625" customWidth="1"/>
    <col min="1054" max="1054" width="18.140625" customWidth="1"/>
    <col min="1055" max="1055" width="15.5703125" bestFit="1" customWidth="1"/>
    <col min="1056" max="1059" width="21.85546875" customWidth="1"/>
    <col min="1060" max="1060" width="20.5703125" customWidth="1"/>
    <col min="1061" max="1063" width="18.28515625" customWidth="1"/>
    <col min="1064" max="1064" width="20.5703125" customWidth="1"/>
    <col min="1065" max="1065" width="15.5703125" customWidth="1"/>
    <col min="1290" max="1290" width="2.42578125" customWidth="1"/>
    <col min="1291" max="1291" width="7" customWidth="1"/>
    <col min="1292" max="1292" width="37.85546875" bestFit="1" customWidth="1"/>
    <col min="1293" max="1294" width="18.28515625" bestFit="1" customWidth="1"/>
    <col min="1295" max="1295" width="16.7109375" bestFit="1" customWidth="1"/>
    <col min="1296" max="1296" width="26.42578125" customWidth="1"/>
    <col min="1297" max="1297" width="3.42578125" customWidth="1"/>
    <col min="1298" max="1298" width="7.5703125" customWidth="1"/>
    <col min="1299" max="1299" width="39.28515625" bestFit="1" customWidth="1"/>
    <col min="1300" max="1302" width="19.7109375" customWidth="1"/>
    <col min="1303" max="1303" width="2.85546875" customWidth="1"/>
    <col min="1304" max="1304" width="17.7109375" customWidth="1"/>
    <col min="1305" max="1305" width="15.5703125" bestFit="1" customWidth="1"/>
    <col min="1306" max="1306" width="17.7109375" customWidth="1"/>
    <col min="1307" max="1307" width="19.42578125" customWidth="1"/>
    <col min="1308" max="1308" width="15.5703125" bestFit="1" customWidth="1"/>
    <col min="1309" max="1309" width="21.140625" customWidth="1"/>
    <col min="1310" max="1310" width="18.140625" customWidth="1"/>
    <col min="1311" max="1311" width="15.5703125" bestFit="1" customWidth="1"/>
    <col min="1312" max="1315" width="21.85546875" customWidth="1"/>
    <col min="1316" max="1316" width="20.5703125" customWidth="1"/>
    <col min="1317" max="1319" width="18.28515625" customWidth="1"/>
    <col min="1320" max="1320" width="20.5703125" customWidth="1"/>
    <col min="1321" max="1321" width="15.5703125" customWidth="1"/>
    <col min="1546" max="1546" width="2.42578125" customWidth="1"/>
    <col min="1547" max="1547" width="7" customWidth="1"/>
    <col min="1548" max="1548" width="37.85546875" bestFit="1" customWidth="1"/>
    <col min="1549" max="1550" width="18.28515625" bestFit="1" customWidth="1"/>
    <col min="1551" max="1551" width="16.7109375" bestFit="1" customWidth="1"/>
    <col min="1552" max="1552" width="26.42578125" customWidth="1"/>
    <col min="1553" max="1553" width="3.42578125" customWidth="1"/>
    <col min="1554" max="1554" width="7.5703125" customWidth="1"/>
    <col min="1555" max="1555" width="39.28515625" bestFit="1" customWidth="1"/>
    <col min="1556" max="1558" width="19.7109375" customWidth="1"/>
    <col min="1559" max="1559" width="2.85546875" customWidth="1"/>
    <col min="1560" max="1560" width="17.7109375" customWidth="1"/>
    <col min="1561" max="1561" width="15.5703125" bestFit="1" customWidth="1"/>
    <col min="1562" max="1562" width="17.7109375" customWidth="1"/>
    <col min="1563" max="1563" width="19.42578125" customWidth="1"/>
    <col min="1564" max="1564" width="15.5703125" bestFit="1" customWidth="1"/>
    <col min="1565" max="1565" width="21.140625" customWidth="1"/>
    <col min="1566" max="1566" width="18.140625" customWidth="1"/>
    <col min="1567" max="1567" width="15.5703125" bestFit="1" customWidth="1"/>
    <col min="1568" max="1571" width="21.85546875" customWidth="1"/>
    <col min="1572" max="1572" width="20.5703125" customWidth="1"/>
    <col min="1573" max="1575" width="18.28515625" customWidth="1"/>
    <col min="1576" max="1576" width="20.5703125" customWidth="1"/>
    <col min="1577" max="1577" width="15.5703125" customWidth="1"/>
    <col min="1802" max="1802" width="2.42578125" customWidth="1"/>
    <col min="1803" max="1803" width="7" customWidth="1"/>
    <col min="1804" max="1804" width="37.85546875" bestFit="1" customWidth="1"/>
    <col min="1805" max="1806" width="18.28515625" bestFit="1" customWidth="1"/>
    <col min="1807" max="1807" width="16.7109375" bestFit="1" customWidth="1"/>
    <col min="1808" max="1808" width="26.42578125" customWidth="1"/>
    <col min="1809" max="1809" width="3.42578125" customWidth="1"/>
    <col min="1810" max="1810" width="7.5703125" customWidth="1"/>
    <col min="1811" max="1811" width="39.28515625" bestFit="1" customWidth="1"/>
    <col min="1812" max="1814" width="19.7109375" customWidth="1"/>
    <col min="1815" max="1815" width="2.85546875" customWidth="1"/>
    <col min="1816" max="1816" width="17.7109375" customWidth="1"/>
    <col min="1817" max="1817" width="15.5703125" bestFit="1" customWidth="1"/>
    <col min="1818" max="1818" width="17.7109375" customWidth="1"/>
    <col min="1819" max="1819" width="19.42578125" customWidth="1"/>
    <col min="1820" max="1820" width="15.5703125" bestFit="1" customWidth="1"/>
    <col min="1821" max="1821" width="21.140625" customWidth="1"/>
    <col min="1822" max="1822" width="18.140625" customWidth="1"/>
    <col min="1823" max="1823" width="15.5703125" bestFit="1" customWidth="1"/>
    <col min="1824" max="1827" width="21.85546875" customWidth="1"/>
    <col min="1828" max="1828" width="20.5703125" customWidth="1"/>
    <col min="1829" max="1831" width="18.28515625" customWidth="1"/>
    <col min="1832" max="1832" width="20.5703125" customWidth="1"/>
    <col min="1833" max="1833" width="15.5703125" customWidth="1"/>
    <col min="2058" max="2058" width="2.42578125" customWidth="1"/>
    <col min="2059" max="2059" width="7" customWidth="1"/>
    <col min="2060" max="2060" width="37.85546875" bestFit="1" customWidth="1"/>
    <col min="2061" max="2062" width="18.28515625" bestFit="1" customWidth="1"/>
    <col min="2063" max="2063" width="16.7109375" bestFit="1" customWidth="1"/>
    <col min="2064" max="2064" width="26.42578125" customWidth="1"/>
    <col min="2065" max="2065" width="3.42578125" customWidth="1"/>
    <col min="2066" max="2066" width="7.5703125" customWidth="1"/>
    <col min="2067" max="2067" width="39.28515625" bestFit="1" customWidth="1"/>
    <col min="2068" max="2070" width="19.7109375" customWidth="1"/>
    <col min="2071" max="2071" width="2.85546875" customWidth="1"/>
    <col min="2072" max="2072" width="17.7109375" customWidth="1"/>
    <col min="2073" max="2073" width="15.5703125" bestFit="1" customWidth="1"/>
    <col min="2074" max="2074" width="17.7109375" customWidth="1"/>
    <col min="2075" max="2075" width="19.42578125" customWidth="1"/>
    <col min="2076" max="2076" width="15.5703125" bestFit="1" customWidth="1"/>
    <col min="2077" max="2077" width="21.140625" customWidth="1"/>
    <col min="2078" max="2078" width="18.140625" customWidth="1"/>
    <col min="2079" max="2079" width="15.5703125" bestFit="1" customWidth="1"/>
    <col min="2080" max="2083" width="21.85546875" customWidth="1"/>
    <col min="2084" max="2084" width="20.5703125" customWidth="1"/>
    <col min="2085" max="2087" width="18.28515625" customWidth="1"/>
    <col min="2088" max="2088" width="20.5703125" customWidth="1"/>
    <col min="2089" max="2089" width="15.5703125" customWidth="1"/>
    <col min="2314" max="2314" width="2.42578125" customWidth="1"/>
    <col min="2315" max="2315" width="7" customWidth="1"/>
    <col min="2316" max="2316" width="37.85546875" bestFit="1" customWidth="1"/>
    <col min="2317" max="2318" width="18.28515625" bestFit="1" customWidth="1"/>
    <col min="2319" max="2319" width="16.7109375" bestFit="1" customWidth="1"/>
    <col min="2320" max="2320" width="26.42578125" customWidth="1"/>
    <col min="2321" max="2321" width="3.42578125" customWidth="1"/>
    <col min="2322" max="2322" width="7.5703125" customWidth="1"/>
    <col min="2323" max="2323" width="39.28515625" bestFit="1" customWidth="1"/>
    <col min="2324" max="2326" width="19.7109375" customWidth="1"/>
    <col min="2327" max="2327" width="2.85546875" customWidth="1"/>
    <col min="2328" max="2328" width="17.7109375" customWidth="1"/>
    <col min="2329" max="2329" width="15.5703125" bestFit="1" customWidth="1"/>
    <col min="2330" max="2330" width="17.7109375" customWidth="1"/>
    <col min="2331" max="2331" width="19.42578125" customWidth="1"/>
    <col min="2332" max="2332" width="15.5703125" bestFit="1" customWidth="1"/>
    <col min="2333" max="2333" width="21.140625" customWidth="1"/>
    <col min="2334" max="2334" width="18.140625" customWidth="1"/>
    <col min="2335" max="2335" width="15.5703125" bestFit="1" customWidth="1"/>
    <col min="2336" max="2339" width="21.85546875" customWidth="1"/>
    <col min="2340" max="2340" width="20.5703125" customWidth="1"/>
    <col min="2341" max="2343" width="18.28515625" customWidth="1"/>
    <col min="2344" max="2344" width="20.5703125" customWidth="1"/>
    <col min="2345" max="2345" width="15.5703125" customWidth="1"/>
    <col min="2570" max="2570" width="2.42578125" customWidth="1"/>
    <col min="2571" max="2571" width="7" customWidth="1"/>
    <col min="2572" max="2572" width="37.85546875" bestFit="1" customWidth="1"/>
    <col min="2573" max="2574" width="18.28515625" bestFit="1" customWidth="1"/>
    <col min="2575" max="2575" width="16.7109375" bestFit="1" customWidth="1"/>
    <col min="2576" max="2576" width="26.42578125" customWidth="1"/>
    <col min="2577" max="2577" width="3.42578125" customWidth="1"/>
    <col min="2578" max="2578" width="7.5703125" customWidth="1"/>
    <col min="2579" max="2579" width="39.28515625" bestFit="1" customWidth="1"/>
    <col min="2580" max="2582" width="19.7109375" customWidth="1"/>
    <col min="2583" max="2583" width="2.85546875" customWidth="1"/>
    <col min="2584" max="2584" width="17.7109375" customWidth="1"/>
    <col min="2585" max="2585" width="15.5703125" bestFit="1" customWidth="1"/>
    <col min="2586" max="2586" width="17.7109375" customWidth="1"/>
    <col min="2587" max="2587" width="19.42578125" customWidth="1"/>
    <col min="2588" max="2588" width="15.5703125" bestFit="1" customWidth="1"/>
    <col min="2589" max="2589" width="21.140625" customWidth="1"/>
    <col min="2590" max="2590" width="18.140625" customWidth="1"/>
    <col min="2591" max="2591" width="15.5703125" bestFit="1" customWidth="1"/>
    <col min="2592" max="2595" width="21.85546875" customWidth="1"/>
    <col min="2596" max="2596" width="20.5703125" customWidth="1"/>
    <col min="2597" max="2599" width="18.28515625" customWidth="1"/>
    <col min="2600" max="2600" width="20.5703125" customWidth="1"/>
    <col min="2601" max="2601" width="15.5703125" customWidth="1"/>
    <col min="2826" max="2826" width="2.42578125" customWidth="1"/>
    <col min="2827" max="2827" width="7" customWidth="1"/>
    <col min="2828" max="2828" width="37.85546875" bestFit="1" customWidth="1"/>
    <col min="2829" max="2830" width="18.28515625" bestFit="1" customWidth="1"/>
    <col min="2831" max="2831" width="16.7109375" bestFit="1" customWidth="1"/>
    <col min="2832" max="2832" width="26.42578125" customWidth="1"/>
    <col min="2833" max="2833" width="3.42578125" customWidth="1"/>
    <col min="2834" max="2834" width="7.5703125" customWidth="1"/>
    <col min="2835" max="2835" width="39.28515625" bestFit="1" customWidth="1"/>
    <col min="2836" max="2838" width="19.7109375" customWidth="1"/>
    <col min="2839" max="2839" width="2.85546875" customWidth="1"/>
    <col min="2840" max="2840" width="17.7109375" customWidth="1"/>
    <col min="2841" max="2841" width="15.5703125" bestFit="1" customWidth="1"/>
    <col min="2842" max="2842" width="17.7109375" customWidth="1"/>
    <col min="2843" max="2843" width="19.42578125" customWidth="1"/>
    <col min="2844" max="2844" width="15.5703125" bestFit="1" customWidth="1"/>
    <col min="2845" max="2845" width="21.140625" customWidth="1"/>
    <col min="2846" max="2846" width="18.140625" customWidth="1"/>
    <col min="2847" max="2847" width="15.5703125" bestFit="1" customWidth="1"/>
    <col min="2848" max="2851" width="21.85546875" customWidth="1"/>
    <col min="2852" max="2852" width="20.5703125" customWidth="1"/>
    <col min="2853" max="2855" width="18.28515625" customWidth="1"/>
    <col min="2856" max="2856" width="20.5703125" customWidth="1"/>
    <col min="2857" max="2857" width="15.5703125" customWidth="1"/>
    <col min="3082" max="3082" width="2.42578125" customWidth="1"/>
    <col min="3083" max="3083" width="7" customWidth="1"/>
    <col min="3084" max="3084" width="37.85546875" bestFit="1" customWidth="1"/>
    <col min="3085" max="3086" width="18.28515625" bestFit="1" customWidth="1"/>
    <col min="3087" max="3087" width="16.7109375" bestFit="1" customWidth="1"/>
    <col min="3088" max="3088" width="26.42578125" customWidth="1"/>
    <col min="3089" max="3089" width="3.42578125" customWidth="1"/>
    <col min="3090" max="3090" width="7.5703125" customWidth="1"/>
    <col min="3091" max="3091" width="39.28515625" bestFit="1" customWidth="1"/>
    <col min="3092" max="3094" width="19.7109375" customWidth="1"/>
    <col min="3095" max="3095" width="2.85546875" customWidth="1"/>
    <col min="3096" max="3096" width="17.7109375" customWidth="1"/>
    <col min="3097" max="3097" width="15.5703125" bestFit="1" customWidth="1"/>
    <col min="3098" max="3098" width="17.7109375" customWidth="1"/>
    <col min="3099" max="3099" width="19.42578125" customWidth="1"/>
    <col min="3100" max="3100" width="15.5703125" bestFit="1" customWidth="1"/>
    <col min="3101" max="3101" width="21.140625" customWidth="1"/>
    <col min="3102" max="3102" width="18.140625" customWidth="1"/>
    <col min="3103" max="3103" width="15.5703125" bestFit="1" customWidth="1"/>
    <col min="3104" max="3107" width="21.85546875" customWidth="1"/>
    <col min="3108" max="3108" width="20.5703125" customWidth="1"/>
    <col min="3109" max="3111" width="18.28515625" customWidth="1"/>
    <col min="3112" max="3112" width="20.5703125" customWidth="1"/>
    <col min="3113" max="3113" width="15.5703125" customWidth="1"/>
    <col min="3338" max="3338" width="2.42578125" customWidth="1"/>
    <col min="3339" max="3339" width="7" customWidth="1"/>
    <col min="3340" max="3340" width="37.85546875" bestFit="1" customWidth="1"/>
    <col min="3341" max="3342" width="18.28515625" bestFit="1" customWidth="1"/>
    <col min="3343" max="3343" width="16.7109375" bestFit="1" customWidth="1"/>
    <col min="3344" max="3344" width="26.42578125" customWidth="1"/>
    <col min="3345" max="3345" width="3.42578125" customWidth="1"/>
    <col min="3346" max="3346" width="7.5703125" customWidth="1"/>
    <col min="3347" max="3347" width="39.28515625" bestFit="1" customWidth="1"/>
    <col min="3348" max="3350" width="19.7109375" customWidth="1"/>
    <col min="3351" max="3351" width="2.85546875" customWidth="1"/>
    <col min="3352" max="3352" width="17.7109375" customWidth="1"/>
    <col min="3353" max="3353" width="15.5703125" bestFit="1" customWidth="1"/>
    <col min="3354" max="3354" width="17.7109375" customWidth="1"/>
    <col min="3355" max="3355" width="19.42578125" customWidth="1"/>
    <col min="3356" max="3356" width="15.5703125" bestFit="1" customWidth="1"/>
    <col min="3357" max="3357" width="21.140625" customWidth="1"/>
    <col min="3358" max="3358" width="18.140625" customWidth="1"/>
    <col min="3359" max="3359" width="15.5703125" bestFit="1" customWidth="1"/>
    <col min="3360" max="3363" width="21.85546875" customWidth="1"/>
    <col min="3364" max="3364" width="20.5703125" customWidth="1"/>
    <col min="3365" max="3367" width="18.28515625" customWidth="1"/>
    <col min="3368" max="3368" width="20.5703125" customWidth="1"/>
    <col min="3369" max="3369" width="15.5703125" customWidth="1"/>
    <col min="3594" max="3594" width="2.42578125" customWidth="1"/>
    <col min="3595" max="3595" width="7" customWidth="1"/>
    <col min="3596" max="3596" width="37.85546875" bestFit="1" customWidth="1"/>
    <col min="3597" max="3598" width="18.28515625" bestFit="1" customWidth="1"/>
    <col min="3599" max="3599" width="16.7109375" bestFit="1" customWidth="1"/>
    <col min="3600" max="3600" width="26.42578125" customWidth="1"/>
    <col min="3601" max="3601" width="3.42578125" customWidth="1"/>
    <col min="3602" max="3602" width="7.5703125" customWidth="1"/>
    <col min="3603" max="3603" width="39.28515625" bestFit="1" customWidth="1"/>
    <col min="3604" max="3606" width="19.7109375" customWidth="1"/>
    <col min="3607" max="3607" width="2.85546875" customWidth="1"/>
    <col min="3608" max="3608" width="17.7109375" customWidth="1"/>
    <col min="3609" max="3609" width="15.5703125" bestFit="1" customWidth="1"/>
    <col min="3610" max="3610" width="17.7109375" customWidth="1"/>
    <col min="3611" max="3611" width="19.42578125" customWidth="1"/>
    <col min="3612" max="3612" width="15.5703125" bestFit="1" customWidth="1"/>
    <col min="3613" max="3613" width="21.140625" customWidth="1"/>
    <col min="3614" max="3614" width="18.140625" customWidth="1"/>
    <col min="3615" max="3615" width="15.5703125" bestFit="1" customWidth="1"/>
    <col min="3616" max="3619" width="21.85546875" customWidth="1"/>
    <col min="3620" max="3620" width="20.5703125" customWidth="1"/>
    <col min="3621" max="3623" width="18.28515625" customWidth="1"/>
    <col min="3624" max="3624" width="20.5703125" customWidth="1"/>
    <col min="3625" max="3625" width="15.5703125" customWidth="1"/>
    <col min="3850" max="3850" width="2.42578125" customWidth="1"/>
    <col min="3851" max="3851" width="7" customWidth="1"/>
    <col min="3852" max="3852" width="37.85546875" bestFit="1" customWidth="1"/>
    <col min="3853" max="3854" width="18.28515625" bestFit="1" customWidth="1"/>
    <col min="3855" max="3855" width="16.7109375" bestFit="1" customWidth="1"/>
    <col min="3856" max="3856" width="26.42578125" customWidth="1"/>
    <col min="3857" max="3857" width="3.42578125" customWidth="1"/>
    <col min="3858" max="3858" width="7.5703125" customWidth="1"/>
    <col min="3859" max="3859" width="39.28515625" bestFit="1" customWidth="1"/>
    <col min="3860" max="3862" width="19.7109375" customWidth="1"/>
    <col min="3863" max="3863" width="2.85546875" customWidth="1"/>
    <col min="3864" max="3864" width="17.7109375" customWidth="1"/>
    <col min="3865" max="3865" width="15.5703125" bestFit="1" customWidth="1"/>
    <col min="3866" max="3866" width="17.7109375" customWidth="1"/>
    <col min="3867" max="3867" width="19.42578125" customWidth="1"/>
    <col min="3868" max="3868" width="15.5703125" bestFit="1" customWidth="1"/>
    <col min="3869" max="3869" width="21.140625" customWidth="1"/>
    <col min="3870" max="3870" width="18.140625" customWidth="1"/>
    <col min="3871" max="3871" width="15.5703125" bestFit="1" customWidth="1"/>
    <col min="3872" max="3875" width="21.85546875" customWidth="1"/>
    <col min="3876" max="3876" width="20.5703125" customWidth="1"/>
    <col min="3877" max="3879" width="18.28515625" customWidth="1"/>
    <col min="3880" max="3880" width="20.5703125" customWidth="1"/>
    <col min="3881" max="3881" width="15.5703125" customWidth="1"/>
    <col min="4106" max="4106" width="2.42578125" customWidth="1"/>
    <col min="4107" max="4107" width="7" customWidth="1"/>
    <col min="4108" max="4108" width="37.85546875" bestFit="1" customWidth="1"/>
    <col min="4109" max="4110" width="18.28515625" bestFit="1" customWidth="1"/>
    <col min="4111" max="4111" width="16.7109375" bestFit="1" customWidth="1"/>
    <col min="4112" max="4112" width="26.42578125" customWidth="1"/>
    <col min="4113" max="4113" width="3.42578125" customWidth="1"/>
    <col min="4114" max="4114" width="7.5703125" customWidth="1"/>
    <col min="4115" max="4115" width="39.28515625" bestFit="1" customWidth="1"/>
    <col min="4116" max="4118" width="19.7109375" customWidth="1"/>
    <col min="4119" max="4119" width="2.85546875" customWidth="1"/>
    <col min="4120" max="4120" width="17.7109375" customWidth="1"/>
    <col min="4121" max="4121" width="15.5703125" bestFit="1" customWidth="1"/>
    <col min="4122" max="4122" width="17.7109375" customWidth="1"/>
    <col min="4123" max="4123" width="19.42578125" customWidth="1"/>
    <col min="4124" max="4124" width="15.5703125" bestFit="1" customWidth="1"/>
    <col min="4125" max="4125" width="21.140625" customWidth="1"/>
    <col min="4126" max="4126" width="18.140625" customWidth="1"/>
    <col min="4127" max="4127" width="15.5703125" bestFit="1" customWidth="1"/>
    <col min="4128" max="4131" width="21.85546875" customWidth="1"/>
    <col min="4132" max="4132" width="20.5703125" customWidth="1"/>
    <col min="4133" max="4135" width="18.28515625" customWidth="1"/>
    <col min="4136" max="4136" width="20.5703125" customWidth="1"/>
    <col min="4137" max="4137" width="15.5703125" customWidth="1"/>
    <col min="4362" max="4362" width="2.42578125" customWidth="1"/>
    <col min="4363" max="4363" width="7" customWidth="1"/>
    <col min="4364" max="4364" width="37.85546875" bestFit="1" customWidth="1"/>
    <col min="4365" max="4366" width="18.28515625" bestFit="1" customWidth="1"/>
    <col min="4367" max="4367" width="16.7109375" bestFit="1" customWidth="1"/>
    <col min="4368" max="4368" width="26.42578125" customWidth="1"/>
    <col min="4369" max="4369" width="3.42578125" customWidth="1"/>
    <col min="4370" max="4370" width="7.5703125" customWidth="1"/>
    <col min="4371" max="4371" width="39.28515625" bestFit="1" customWidth="1"/>
    <col min="4372" max="4374" width="19.7109375" customWidth="1"/>
    <col min="4375" max="4375" width="2.85546875" customWidth="1"/>
    <col min="4376" max="4376" width="17.7109375" customWidth="1"/>
    <col min="4377" max="4377" width="15.5703125" bestFit="1" customWidth="1"/>
    <col min="4378" max="4378" width="17.7109375" customWidth="1"/>
    <col min="4379" max="4379" width="19.42578125" customWidth="1"/>
    <col min="4380" max="4380" width="15.5703125" bestFit="1" customWidth="1"/>
    <col min="4381" max="4381" width="21.140625" customWidth="1"/>
    <col min="4382" max="4382" width="18.140625" customWidth="1"/>
    <col min="4383" max="4383" width="15.5703125" bestFit="1" customWidth="1"/>
    <col min="4384" max="4387" width="21.85546875" customWidth="1"/>
    <col min="4388" max="4388" width="20.5703125" customWidth="1"/>
    <col min="4389" max="4391" width="18.28515625" customWidth="1"/>
    <col min="4392" max="4392" width="20.5703125" customWidth="1"/>
    <col min="4393" max="4393" width="15.5703125" customWidth="1"/>
    <col min="4618" max="4618" width="2.42578125" customWidth="1"/>
    <col min="4619" max="4619" width="7" customWidth="1"/>
    <col min="4620" max="4620" width="37.85546875" bestFit="1" customWidth="1"/>
    <col min="4621" max="4622" width="18.28515625" bestFit="1" customWidth="1"/>
    <col min="4623" max="4623" width="16.7109375" bestFit="1" customWidth="1"/>
    <col min="4624" max="4624" width="26.42578125" customWidth="1"/>
    <col min="4625" max="4625" width="3.42578125" customWidth="1"/>
    <col min="4626" max="4626" width="7.5703125" customWidth="1"/>
    <col min="4627" max="4627" width="39.28515625" bestFit="1" customWidth="1"/>
    <col min="4628" max="4630" width="19.7109375" customWidth="1"/>
    <col min="4631" max="4631" width="2.85546875" customWidth="1"/>
    <col min="4632" max="4632" width="17.7109375" customWidth="1"/>
    <col min="4633" max="4633" width="15.5703125" bestFit="1" customWidth="1"/>
    <col min="4634" max="4634" width="17.7109375" customWidth="1"/>
    <col min="4635" max="4635" width="19.42578125" customWidth="1"/>
    <col min="4636" max="4636" width="15.5703125" bestFit="1" customWidth="1"/>
    <col min="4637" max="4637" width="21.140625" customWidth="1"/>
    <col min="4638" max="4638" width="18.140625" customWidth="1"/>
    <col min="4639" max="4639" width="15.5703125" bestFit="1" customWidth="1"/>
    <col min="4640" max="4643" width="21.85546875" customWidth="1"/>
    <col min="4644" max="4644" width="20.5703125" customWidth="1"/>
    <col min="4645" max="4647" width="18.28515625" customWidth="1"/>
    <col min="4648" max="4648" width="20.5703125" customWidth="1"/>
    <col min="4649" max="4649" width="15.5703125" customWidth="1"/>
    <col min="4874" max="4874" width="2.42578125" customWidth="1"/>
    <col min="4875" max="4875" width="7" customWidth="1"/>
    <col min="4876" max="4876" width="37.85546875" bestFit="1" customWidth="1"/>
    <col min="4877" max="4878" width="18.28515625" bestFit="1" customWidth="1"/>
    <col min="4879" max="4879" width="16.7109375" bestFit="1" customWidth="1"/>
    <col min="4880" max="4880" width="26.42578125" customWidth="1"/>
    <col min="4881" max="4881" width="3.42578125" customWidth="1"/>
    <col min="4882" max="4882" width="7.5703125" customWidth="1"/>
    <col min="4883" max="4883" width="39.28515625" bestFit="1" customWidth="1"/>
    <col min="4884" max="4886" width="19.7109375" customWidth="1"/>
    <col min="4887" max="4887" width="2.85546875" customWidth="1"/>
    <col min="4888" max="4888" width="17.7109375" customWidth="1"/>
    <col min="4889" max="4889" width="15.5703125" bestFit="1" customWidth="1"/>
    <col min="4890" max="4890" width="17.7109375" customWidth="1"/>
    <col min="4891" max="4891" width="19.42578125" customWidth="1"/>
    <col min="4892" max="4892" width="15.5703125" bestFit="1" customWidth="1"/>
    <col min="4893" max="4893" width="21.140625" customWidth="1"/>
    <col min="4894" max="4894" width="18.140625" customWidth="1"/>
    <col min="4895" max="4895" width="15.5703125" bestFit="1" customWidth="1"/>
    <col min="4896" max="4899" width="21.85546875" customWidth="1"/>
    <col min="4900" max="4900" width="20.5703125" customWidth="1"/>
    <col min="4901" max="4903" width="18.28515625" customWidth="1"/>
    <col min="4904" max="4904" width="20.5703125" customWidth="1"/>
    <col min="4905" max="4905" width="15.5703125" customWidth="1"/>
    <col min="5130" max="5130" width="2.42578125" customWidth="1"/>
    <col min="5131" max="5131" width="7" customWidth="1"/>
    <col min="5132" max="5132" width="37.85546875" bestFit="1" customWidth="1"/>
    <col min="5133" max="5134" width="18.28515625" bestFit="1" customWidth="1"/>
    <col min="5135" max="5135" width="16.7109375" bestFit="1" customWidth="1"/>
    <col min="5136" max="5136" width="26.42578125" customWidth="1"/>
    <col min="5137" max="5137" width="3.42578125" customWidth="1"/>
    <col min="5138" max="5138" width="7.5703125" customWidth="1"/>
    <col min="5139" max="5139" width="39.28515625" bestFit="1" customWidth="1"/>
    <col min="5140" max="5142" width="19.7109375" customWidth="1"/>
    <col min="5143" max="5143" width="2.85546875" customWidth="1"/>
    <col min="5144" max="5144" width="17.7109375" customWidth="1"/>
    <col min="5145" max="5145" width="15.5703125" bestFit="1" customWidth="1"/>
    <col min="5146" max="5146" width="17.7109375" customWidth="1"/>
    <col min="5147" max="5147" width="19.42578125" customWidth="1"/>
    <col min="5148" max="5148" width="15.5703125" bestFit="1" customWidth="1"/>
    <col min="5149" max="5149" width="21.140625" customWidth="1"/>
    <col min="5150" max="5150" width="18.140625" customWidth="1"/>
    <col min="5151" max="5151" width="15.5703125" bestFit="1" customWidth="1"/>
    <col min="5152" max="5155" width="21.85546875" customWidth="1"/>
    <col min="5156" max="5156" width="20.5703125" customWidth="1"/>
    <col min="5157" max="5159" width="18.28515625" customWidth="1"/>
    <col min="5160" max="5160" width="20.5703125" customWidth="1"/>
    <col min="5161" max="5161" width="15.5703125" customWidth="1"/>
    <col min="5386" max="5386" width="2.42578125" customWidth="1"/>
    <col min="5387" max="5387" width="7" customWidth="1"/>
    <col min="5388" max="5388" width="37.85546875" bestFit="1" customWidth="1"/>
    <col min="5389" max="5390" width="18.28515625" bestFit="1" customWidth="1"/>
    <col min="5391" max="5391" width="16.7109375" bestFit="1" customWidth="1"/>
    <col min="5392" max="5392" width="26.42578125" customWidth="1"/>
    <col min="5393" max="5393" width="3.42578125" customWidth="1"/>
    <col min="5394" max="5394" width="7.5703125" customWidth="1"/>
    <col min="5395" max="5395" width="39.28515625" bestFit="1" customWidth="1"/>
    <col min="5396" max="5398" width="19.7109375" customWidth="1"/>
    <col min="5399" max="5399" width="2.85546875" customWidth="1"/>
    <col min="5400" max="5400" width="17.7109375" customWidth="1"/>
    <col min="5401" max="5401" width="15.5703125" bestFit="1" customWidth="1"/>
    <col min="5402" max="5402" width="17.7109375" customWidth="1"/>
    <col min="5403" max="5403" width="19.42578125" customWidth="1"/>
    <col min="5404" max="5404" width="15.5703125" bestFit="1" customWidth="1"/>
    <col min="5405" max="5405" width="21.140625" customWidth="1"/>
    <col min="5406" max="5406" width="18.140625" customWidth="1"/>
    <col min="5407" max="5407" width="15.5703125" bestFit="1" customWidth="1"/>
    <col min="5408" max="5411" width="21.85546875" customWidth="1"/>
    <col min="5412" max="5412" width="20.5703125" customWidth="1"/>
    <col min="5413" max="5415" width="18.28515625" customWidth="1"/>
    <col min="5416" max="5416" width="20.5703125" customWidth="1"/>
    <col min="5417" max="5417" width="15.5703125" customWidth="1"/>
    <col min="5642" max="5642" width="2.42578125" customWidth="1"/>
    <col min="5643" max="5643" width="7" customWidth="1"/>
    <col min="5644" max="5644" width="37.85546875" bestFit="1" customWidth="1"/>
    <col min="5645" max="5646" width="18.28515625" bestFit="1" customWidth="1"/>
    <col min="5647" max="5647" width="16.7109375" bestFit="1" customWidth="1"/>
    <col min="5648" max="5648" width="26.42578125" customWidth="1"/>
    <col min="5649" max="5649" width="3.42578125" customWidth="1"/>
    <col min="5650" max="5650" width="7.5703125" customWidth="1"/>
    <col min="5651" max="5651" width="39.28515625" bestFit="1" customWidth="1"/>
    <col min="5652" max="5654" width="19.7109375" customWidth="1"/>
    <col min="5655" max="5655" width="2.85546875" customWidth="1"/>
    <col min="5656" max="5656" width="17.7109375" customWidth="1"/>
    <col min="5657" max="5657" width="15.5703125" bestFit="1" customWidth="1"/>
    <col min="5658" max="5658" width="17.7109375" customWidth="1"/>
    <col min="5659" max="5659" width="19.42578125" customWidth="1"/>
    <col min="5660" max="5660" width="15.5703125" bestFit="1" customWidth="1"/>
    <col min="5661" max="5661" width="21.140625" customWidth="1"/>
    <col min="5662" max="5662" width="18.140625" customWidth="1"/>
    <col min="5663" max="5663" width="15.5703125" bestFit="1" customWidth="1"/>
    <col min="5664" max="5667" width="21.85546875" customWidth="1"/>
    <col min="5668" max="5668" width="20.5703125" customWidth="1"/>
    <col min="5669" max="5671" width="18.28515625" customWidth="1"/>
    <col min="5672" max="5672" width="20.5703125" customWidth="1"/>
    <col min="5673" max="5673" width="15.5703125" customWidth="1"/>
    <col min="5898" max="5898" width="2.42578125" customWidth="1"/>
    <col min="5899" max="5899" width="7" customWidth="1"/>
    <col min="5900" max="5900" width="37.85546875" bestFit="1" customWidth="1"/>
    <col min="5901" max="5902" width="18.28515625" bestFit="1" customWidth="1"/>
    <col min="5903" max="5903" width="16.7109375" bestFit="1" customWidth="1"/>
    <col min="5904" max="5904" width="26.42578125" customWidth="1"/>
    <col min="5905" max="5905" width="3.42578125" customWidth="1"/>
    <col min="5906" max="5906" width="7.5703125" customWidth="1"/>
    <col min="5907" max="5907" width="39.28515625" bestFit="1" customWidth="1"/>
    <col min="5908" max="5910" width="19.7109375" customWidth="1"/>
    <col min="5911" max="5911" width="2.85546875" customWidth="1"/>
    <col min="5912" max="5912" width="17.7109375" customWidth="1"/>
    <col min="5913" max="5913" width="15.5703125" bestFit="1" customWidth="1"/>
    <col min="5914" max="5914" width="17.7109375" customWidth="1"/>
    <col min="5915" max="5915" width="19.42578125" customWidth="1"/>
    <col min="5916" max="5916" width="15.5703125" bestFit="1" customWidth="1"/>
    <col min="5917" max="5917" width="21.140625" customWidth="1"/>
    <col min="5918" max="5918" width="18.140625" customWidth="1"/>
    <col min="5919" max="5919" width="15.5703125" bestFit="1" customWidth="1"/>
    <col min="5920" max="5923" width="21.85546875" customWidth="1"/>
    <col min="5924" max="5924" width="20.5703125" customWidth="1"/>
    <col min="5925" max="5927" width="18.28515625" customWidth="1"/>
    <col min="5928" max="5928" width="20.5703125" customWidth="1"/>
    <col min="5929" max="5929" width="15.5703125" customWidth="1"/>
    <col min="6154" max="6154" width="2.42578125" customWidth="1"/>
    <col min="6155" max="6155" width="7" customWidth="1"/>
    <col min="6156" max="6156" width="37.85546875" bestFit="1" customWidth="1"/>
    <col min="6157" max="6158" width="18.28515625" bestFit="1" customWidth="1"/>
    <col min="6159" max="6159" width="16.7109375" bestFit="1" customWidth="1"/>
    <col min="6160" max="6160" width="26.42578125" customWidth="1"/>
    <col min="6161" max="6161" width="3.42578125" customWidth="1"/>
    <col min="6162" max="6162" width="7.5703125" customWidth="1"/>
    <col min="6163" max="6163" width="39.28515625" bestFit="1" customWidth="1"/>
    <col min="6164" max="6166" width="19.7109375" customWidth="1"/>
    <col min="6167" max="6167" width="2.85546875" customWidth="1"/>
    <col min="6168" max="6168" width="17.7109375" customWidth="1"/>
    <col min="6169" max="6169" width="15.5703125" bestFit="1" customWidth="1"/>
    <col min="6170" max="6170" width="17.7109375" customWidth="1"/>
    <col min="6171" max="6171" width="19.42578125" customWidth="1"/>
    <col min="6172" max="6172" width="15.5703125" bestFit="1" customWidth="1"/>
    <col min="6173" max="6173" width="21.140625" customWidth="1"/>
    <col min="6174" max="6174" width="18.140625" customWidth="1"/>
    <col min="6175" max="6175" width="15.5703125" bestFit="1" customWidth="1"/>
    <col min="6176" max="6179" width="21.85546875" customWidth="1"/>
    <col min="6180" max="6180" width="20.5703125" customWidth="1"/>
    <col min="6181" max="6183" width="18.28515625" customWidth="1"/>
    <col min="6184" max="6184" width="20.5703125" customWidth="1"/>
    <col min="6185" max="6185" width="15.5703125" customWidth="1"/>
    <col min="6410" max="6410" width="2.42578125" customWidth="1"/>
    <col min="6411" max="6411" width="7" customWidth="1"/>
    <col min="6412" max="6412" width="37.85546875" bestFit="1" customWidth="1"/>
    <col min="6413" max="6414" width="18.28515625" bestFit="1" customWidth="1"/>
    <col min="6415" max="6415" width="16.7109375" bestFit="1" customWidth="1"/>
    <col min="6416" max="6416" width="26.42578125" customWidth="1"/>
    <col min="6417" max="6417" width="3.42578125" customWidth="1"/>
    <col min="6418" max="6418" width="7.5703125" customWidth="1"/>
    <col min="6419" max="6419" width="39.28515625" bestFit="1" customWidth="1"/>
    <col min="6420" max="6422" width="19.7109375" customWidth="1"/>
    <col min="6423" max="6423" width="2.85546875" customWidth="1"/>
    <col min="6424" max="6424" width="17.7109375" customWidth="1"/>
    <col min="6425" max="6425" width="15.5703125" bestFit="1" customWidth="1"/>
    <col min="6426" max="6426" width="17.7109375" customWidth="1"/>
    <col min="6427" max="6427" width="19.42578125" customWidth="1"/>
    <col min="6428" max="6428" width="15.5703125" bestFit="1" customWidth="1"/>
    <col min="6429" max="6429" width="21.140625" customWidth="1"/>
    <col min="6430" max="6430" width="18.140625" customWidth="1"/>
    <col min="6431" max="6431" width="15.5703125" bestFit="1" customWidth="1"/>
    <col min="6432" max="6435" width="21.85546875" customWidth="1"/>
    <col min="6436" max="6436" width="20.5703125" customWidth="1"/>
    <col min="6437" max="6439" width="18.28515625" customWidth="1"/>
    <col min="6440" max="6440" width="20.5703125" customWidth="1"/>
    <col min="6441" max="6441" width="15.5703125" customWidth="1"/>
    <col min="6666" max="6666" width="2.42578125" customWidth="1"/>
    <col min="6667" max="6667" width="7" customWidth="1"/>
    <col min="6668" max="6668" width="37.85546875" bestFit="1" customWidth="1"/>
    <col min="6669" max="6670" width="18.28515625" bestFit="1" customWidth="1"/>
    <col min="6671" max="6671" width="16.7109375" bestFit="1" customWidth="1"/>
    <col min="6672" max="6672" width="26.42578125" customWidth="1"/>
    <col min="6673" max="6673" width="3.42578125" customWidth="1"/>
    <col min="6674" max="6674" width="7.5703125" customWidth="1"/>
    <col min="6675" max="6675" width="39.28515625" bestFit="1" customWidth="1"/>
    <col min="6676" max="6678" width="19.7109375" customWidth="1"/>
    <col min="6679" max="6679" width="2.85546875" customWidth="1"/>
    <col min="6680" max="6680" width="17.7109375" customWidth="1"/>
    <col min="6681" max="6681" width="15.5703125" bestFit="1" customWidth="1"/>
    <col min="6682" max="6682" width="17.7109375" customWidth="1"/>
    <col min="6683" max="6683" width="19.42578125" customWidth="1"/>
    <col min="6684" max="6684" width="15.5703125" bestFit="1" customWidth="1"/>
    <col min="6685" max="6685" width="21.140625" customWidth="1"/>
    <col min="6686" max="6686" width="18.140625" customWidth="1"/>
    <col min="6687" max="6687" width="15.5703125" bestFit="1" customWidth="1"/>
    <col min="6688" max="6691" width="21.85546875" customWidth="1"/>
    <col min="6692" max="6692" width="20.5703125" customWidth="1"/>
    <col min="6693" max="6695" width="18.28515625" customWidth="1"/>
    <col min="6696" max="6696" width="20.5703125" customWidth="1"/>
    <col min="6697" max="6697" width="15.5703125" customWidth="1"/>
    <col min="6922" max="6922" width="2.42578125" customWidth="1"/>
    <col min="6923" max="6923" width="7" customWidth="1"/>
    <col min="6924" max="6924" width="37.85546875" bestFit="1" customWidth="1"/>
    <col min="6925" max="6926" width="18.28515625" bestFit="1" customWidth="1"/>
    <col min="6927" max="6927" width="16.7109375" bestFit="1" customWidth="1"/>
    <col min="6928" max="6928" width="26.42578125" customWidth="1"/>
    <col min="6929" max="6929" width="3.42578125" customWidth="1"/>
    <col min="6930" max="6930" width="7.5703125" customWidth="1"/>
    <col min="6931" max="6931" width="39.28515625" bestFit="1" customWidth="1"/>
    <col min="6932" max="6934" width="19.7109375" customWidth="1"/>
    <col min="6935" max="6935" width="2.85546875" customWidth="1"/>
    <col min="6936" max="6936" width="17.7109375" customWidth="1"/>
    <col min="6937" max="6937" width="15.5703125" bestFit="1" customWidth="1"/>
    <col min="6938" max="6938" width="17.7109375" customWidth="1"/>
    <col min="6939" max="6939" width="19.42578125" customWidth="1"/>
    <col min="6940" max="6940" width="15.5703125" bestFit="1" customWidth="1"/>
    <col min="6941" max="6941" width="21.140625" customWidth="1"/>
    <col min="6942" max="6942" width="18.140625" customWidth="1"/>
    <col min="6943" max="6943" width="15.5703125" bestFit="1" customWidth="1"/>
    <col min="6944" max="6947" width="21.85546875" customWidth="1"/>
    <col min="6948" max="6948" width="20.5703125" customWidth="1"/>
    <col min="6949" max="6951" width="18.28515625" customWidth="1"/>
    <col min="6952" max="6952" width="20.5703125" customWidth="1"/>
    <col min="6953" max="6953" width="15.5703125" customWidth="1"/>
    <col min="7178" max="7178" width="2.42578125" customWidth="1"/>
    <col min="7179" max="7179" width="7" customWidth="1"/>
    <col min="7180" max="7180" width="37.85546875" bestFit="1" customWidth="1"/>
    <col min="7181" max="7182" width="18.28515625" bestFit="1" customWidth="1"/>
    <col min="7183" max="7183" width="16.7109375" bestFit="1" customWidth="1"/>
    <col min="7184" max="7184" width="26.42578125" customWidth="1"/>
    <col min="7185" max="7185" width="3.42578125" customWidth="1"/>
    <col min="7186" max="7186" width="7.5703125" customWidth="1"/>
    <col min="7187" max="7187" width="39.28515625" bestFit="1" customWidth="1"/>
    <col min="7188" max="7190" width="19.7109375" customWidth="1"/>
    <col min="7191" max="7191" width="2.85546875" customWidth="1"/>
    <col min="7192" max="7192" width="17.7109375" customWidth="1"/>
    <col min="7193" max="7193" width="15.5703125" bestFit="1" customWidth="1"/>
    <col min="7194" max="7194" width="17.7109375" customWidth="1"/>
    <col min="7195" max="7195" width="19.42578125" customWidth="1"/>
    <col min="7196" max="7196" width="15.5703125" bestFit="1" customWidth="1"/>
    <col min="7197" max="7197" width="21.140625" customWidth="1"/>
    <col min="7198" max="7198" width="18.140625" customWidth="1"/>
    <col min="7199" max="7199" width="15.5703125" bestFit="1" customWidth="1"/>
    <col min="7200" max="7203" width="21.85546875" customWidth="1"/>
    <col min="7204" max="7204" width="20.5703125" customWidth="1"/>
    <col min="7205" max="7207" width="18.28515625" customWidth="1"/>
    <col min="7208" max="7208" width="20.5703125" customWidth="1"/>
    <col min="7209" max="7209" width="15.5703125" customWidth="1"/>
    <col min="7434" max="7434" width="2.42578125" customWidth="1"/>
    <col min="7435" max="7435" width="7" customWidth="1"/>
    <col min="7436" max="7436" width="37.85546875" bestFit="1" customWidth="1"/>
    <col min="7437" max="7438" width="18.28515625" bestFit="1" customWidth="1"/>
    <col min="7439" max="7439" width="16.7109375" bestFit="1" customWidth="1"/>
    <col min="7440" max="7440" width="26.42578125" customWidth="1"/>
    <col min="7441" max="7441" width="3.42578125" customWidth="1"/>
    <col min="7442" max="7442" width="7.5703125" customWidth="1"/>
    <col min="7443" max="7443" width="39.28515625" bestFit="1" customWidth="1"/>
    <col min="7444" max="7446" width="19.7109375" customWidth="1"/>
    <col min="7447" max="7447" width="2.85546875" customWidth="1"/>
    <col min="7448" max="7448" width="17.7109375" customWidth="1"/>
    <col min="7449" max="7449" width="15.5703125" bestFit="1" customWidth="1"/>
    <col min="7450" max="7450" width="17.7109375" customWidth="1"/>
    <col min="7451" max="7451" width="19.42578125" customWidth="1"/>
    <col min="7452" max="7452" width="15.5703125" bestFit="1" customWidth="1"/>
    <col min="7453" max="7453" width="21.140625" customWidth="1"/>
    <col min="7454" max="7454" width="18.140625" customWidth="1"/>
    <col min="7455" max="7455" width="15.5703125" bestFit="1" customWidth="1"/>
    <col min="7456" max="7459" width="21.85546875" customWidth="1"/>
    <col min="7460" max="7460" width="20.5703125" customWidth="1"/>
    <col min="7461" max="7463" width="18.28515625" customWidth="1"/>
    <col min="7464" max="7464" width="20.5703125" customWidth="1"/>
    <col min="7465" max="7465" width="15.5703125" customWidth="1"/>
    <col min="7690" max="7690" width="2.42578125" customWidth="1"/>
    <col min="7691" max="7691" width="7" customWidth="1"/>
    <col min="7692" max="7692" width="37.85546875" bestFit="1" customWidth="1"/>
    <col min="7693" max="7694" width="18.28515625" bestFit="1" customWidth="1"/>
    <col min="7695" max="7695" width="16.7109375" bestFit="1" customWidth="1"/>
    <col min="7696" max="7696" width="26.42578125" customWidth="1"/>
    <col min="7697" max="7697" width="3.42578125" customWidth="1"/>
    <col min="7698" max="7698" width="7.5703125" customWidth="1"/>
    <col min="7699" max="7699" width="39.28515625" bestFit="1" customWidth="1"/>
    <col min="7700" max="7702" width="19.7109375" customWidth="1"/>
    <col min="7703" max="7703" width="2.85546875" customWidth="1"/>
    <col min="7704" max="7704" width="17.7109375" customWidth="1"/>
    <col min="7705" max="7705" width="15.5703125" bestFit="1" customWidth="1"/>
    <col min="7706" max="7706" width="17.7109375" customWidth="1"/>
    <col min="7707" max="7707" width="19.42578125" customWidth="1"/>
    <col min="7708" max="7708" width="15.5703125" bestFit="1" customWidth="1"/>
    <col min="7709" max="7709" width="21.140625" customWidth="1"/>
    <col min="7710" max="7710" width="18.140625" customWidth="1"/>
    <col min="7711" max="7711" width="15.5703125" bestFit="1" customWidth="1"/>
    <col min="7712" max="7715" width="21.85546875" customWidth="1"/>
    <col min="7716" max="7716" width="20.5703125" customWidth="1"/>
    <col min="7717" max="7719" width="18.28515625" customWidth="1"/>
    <col min="7720" max="7720" width="20.5703125" customWidth="1"/>
    <col min="7721" max="7721" width="15.5703125" customWidth="1"/>
    <col min="7946" max="7946" width="2.42578125" customWidth="1"/>
    <col min="7947" max="7947" width="7" customWidth="1"/>
    <col min="7948" max="7948" width="37.85546875" bestFit="1" customWidth="1"/>
    <col min="7949" max="7950" width="18.28515625" bestFit="1" customWidth="1"/>
    <col min="7951" max="7951" width="16.7109375" bestFit="1" customWidth="1"/>
    <col min="7952" max="7952" width="26.42578125" customWidth="1"/>
    <col min="7953" max="7953" width="3.42578125" customWidth="1"/>
    <col min="7954" max="7954" width="7.5703125" customWidth="1"/>
    <col min="7955" max="7955" width="39.28515625" bestFit="1" customWidth="1"/>
    <col min="7956" max="7958" width="19.7109375" customWidth="1"/>
    <col min="7959" max="7959" width="2.85546875" customWidth="1"/>
    <col min="7960" max="7960" width="17.7109375" customWidth="1"/>
    <col min="7961" max="7961" width="15.5703125" bestFit="1" customWidth="1"/>
    <col min="7962" max="7962" width="17.7109375" customWidth="1"/>
    <col min="7963" max="7963" width="19.42578125" customWidth="1"/>
    <col min="7964" max="7964" width="15.5703125" bestFit="1" customWidth="1"/>
    <col min="7965" max="7965" width="21.140625" customWidth="1"/>
    <col min="7966" max="7966" width="18.140625" customWidth="1"/>
    <col min="7967" max="7967" width="15.5703125" bestFit="1" customWidth="1"/>
    <col min="7968" max="7971" width="21.85546875" customWidth="1"/>
    <col min="7972" max="7972" width="20.5703125" customWidth="1"/>
    <col min="7973" max="7975" width="18.28515625" customWidth="1"/>
    <col min="7976" max="7976" width="20.5703125" customWidth="1"/>
    <col min="7977" max="7977" width="15.5703125" customWidth="1"/>
    <col min="8202" max="8202" width="2.42578125" customWidth="1"/>
    <col min="8203" max="8203" width="7" customWidth="1"/>
    <col min="8204" max="8204" width="37.85546875" bestFit="1" customWidth="1"/>
    <col min="8205" max="8206" width="18.28515625" bestFit="1" customWidth="1"/>
    <col min="8207" max="8207" width="16.7109375" bestFit="1" customWidth="1"/>
    <col min="8208" max="8208" width="26.42578125" customWidth="1"/>
    <col min="8209" max="8209" width="3.42578125" customWidth="1"/>
    <col min="8210" max="8210" width="7.5703125" customWidth="1"/>
    <col min="8211" max="8211" width="39.28515625" bestFit="1" customWidth="1"/>
    <col min="8212" max="8214" width="19.7109375" customWidth="1"/>
    <col min="8215" max="8215" width="2.85546875" customWidth="1"/>
    <col min="8216" max="8216" width="17.7109375" customWidth="1"/>
    <col min="8217" max="8217" width="15.5703125" bestFit="1" customWidth="1"/>
    <col min="8218" max="8218" width="17.7109375" customWidth="1"/>
    <col min="8219" max="8219" width="19.42578125" customWidth="1"/>
    <col min="8220" max="8220" width="15.5703125" bestFit="1" customWidth="1"/>
    <col min="8221" max="8221" width="21.140625" customWidth="1"/>
    <col min="8222" max="8222" width="18.140625" customWidth="1"/>
    <col min="8223" max="8223" width="15.5703125" bestFit="1" customWidth="1"/>
    <col min="8224" max="8227" width="21.85546875" customWidth="1"/>
    <col min="8228" max="8228" width="20.5703125" customWidth="1"/>
    <col min="8229" max="8231" width="18.28515625" customWidth="1"/>
    <col min="8232" max="8232" width="20.5703125" customWidth="1"/>
    <col min="8233" max="8233" width="15.5703125" customWidth="1"/>
    <col min="8458" max="8458" width="2.42578125" customWidth="1"/>
    <col min="8459" max="8459" width="7" customWidth="1"/>
    <col min="8460" max="8460" width="37.85546875" bestFit="1" customWidth="1"/>
    <col min="8461" max="8462" width="18.28515625" bestFit="1" customWidth="1"/>
    <col min="8463" max="8463" width="16.7109375" bestFit="1" customWidth="1"/>
    <col min="8464" max="8464" width="26.42578125" customWidth="1"/>
    <col min="8465" max="8465" width="3.42578125" customWidth="1"/>
    <col min="8466" max="8466" width="7.5703125" customWidth="1"/>
    <col min="8467" max="8467" width="39.28515625" bestFit="1" customWidth="1"/>
    <col min="8468" max="8470" width="19.7109375" customWidth="1"/>
    <col min="8471" max="8471" width="2.85546875" customWidth="1"/>
    <col min="8472" max="8472" width="17.7109375" customWidth="1"/>
    <col min="8473" max="8473" width="15.5703125" bestFit="1" customWidth="1"/>
    <col min="8474" max="8474" width="17.7109375" customWidth="1"/>
    <col min="8475" max="8475" width="19.42578125" customWidth="1"/>
    <col min="8476" max="8476" width="15.5703125" bestFit="1" customWidth="1"/>
    <col min="8477" max="8477" width="21.140625" customWidth="1"/>
    <col min="8478" max="8478" width="18.140625" customWidth="1"/>
    <col min="8479" max="8479" width="15.5703125" bestFit="1" customWidth="1"/>
    <col min="8480" max="8483" width="21.85546875" customWidth="1"/>
    <col min="8484" max="8484" width="20.5703125" customWidth="1"/>
    <col min="8485" max="8487" width="18.28515625" customWidth="1"/>
    <col min="8488" max="8488" width="20.5703125" customWidth="1"/>
    <col min="8489" max="8489" width="15.5703125" customWidth="1"/>
    <col min="8714" max="8714" width="2.42578125" customWidth="1"/>
    <col min="8715" max="8715" width="7" customWidth="1"/>
    <col min="8716" max="8716" width="37.85546875" bestFit="1" customWidth="1"/>
    <col min="8717" max="8718" width="18.28515625" bestFit="1" customWidth="1"/>
    <col min="8719" max="8719" width="16.7109375" bestFit="1" customWidth="1"/>
    <col min="8720" max="8720" width="26.42578125" customWidth="1"/>
    <col min="8721" max="8721" width="3.42578125" customWidth="1"/>
    <col min="8722" max="8722" width="7.5703125" customWidth="1"/>
    <col min="8723" max="8723" width="39.28515625" bestFit="1" customWidth="1"/>
    <col min="8724" max="8726" width="19.7109375" customWidth="1"/>
    <col min="8727" max="8727" width="2.85546875" customWidth="1"/>
    <col min="8728" max="8728" width="17.7109375" customWidth="1"/>
    <col min="8729" max="8729" width="15.5703125" bestFit="1" customWidth="1"/>
    <col min="8730" max="8730" width="17.7109375" customWidth="1"/>
    <col min="8731" max="8731" width="19.42578125" customWidth="1"/>
    <col min="8732" max="8732" width="15.5703125" bestFit="1" customWidth="1"/>
    <col min="8733" max="8733" width="21.140625" customWidth="1"/>
    <col min="8734" max="8734" width="18.140625" customWidth="1"/>
    <col min="8735" max="8735" width="15.5703125" bestFit="1" customWidth="1"/>
    <col min="8736" max="8739" width="21.85546875" customWidth="1"/>
    <col min="8740" max="8740" width="20.5703125" customWidth="1"/>
    <col min="8741" max="8743" width="18.28515625" customWidth="1"/>
    <col min="8744" max="8744" width="20.5703125" customWidth="1"/>
    <col min="8745" max="8745" width="15.5703125" customWidth="1"/>
    <col min="8970" max="8970" width="2.42578125" customWidth="1"/>
    <col min="8971" max="8971" width="7" customWidth="1"/>
    <col min="8972" max="8972" width="37.85546875" bestFit="1" customWidth="1"/>
    <col min="8973" max="8974" width="18.28515625" bestFit="1" customWidth="1"/>
    <col min="8975" max="8975" width="16.7109375" bestFit="1" customWidth="1"/>
    <col min="8976" max="8976" width="26.42578125" customWidth="1"/>
    <col min="8977" max="8977" width="3.42578125" customWidth="1"/>
    <col min="8978" max="8978" width="7.5703125" customWidth="1"/>
    <col min="8979" max="8979" width="39.28515625" bestFit="1" customWidth="1"/>
    <col min="8980" max="8982" width="19.7109375" customWidth="1"/>
    <col min="8983" max="8983" width="2.85546875" customWidth="1"/>
    <col min="8984" max="8984" width="17.7109375" customWidth="1"/>
    <col min="8985" max="8985" width="15.5703125" bestFit="1" customWidth="1"/>
    <col min="8986" max="8986" width="17.7109375" customWidth="1"/>
    <col min="8987" max="8987" width="19.42578125" customWidth="1"/>
    <col min="8988" max="8988" width="15.5703125" bestFit="1" customWidth="1"/>
    <col min="8989" max="8989" width="21.140625" customWidth="1"/>
    <col min="8990" max="8990" width="18.140625" customWidth="1"/>
    <col min="8991" max="8991" width="15.5703125" bestFit="1" customWidth="1"/>
    <col min="8992" max="8995" width="21.85546875" customWidth="1"/>
    <col min="8996" max="8996" width="20.5703125" customWidth="1"/>
    <col min="8997" max="8999" width="18.28515625" customWidth="1"/>
    <col min="9000" max="9000" width="20.5703125" customWidth="1"/>
    <col min="9001" max="9001" width="15.5703125" customWidth="1"/>
    <col min="9226" max="9226" width="2.42578125" customWidth="1"/>
    <col min="9227" max="9227" width="7" customWidth="1"/>
    <col min="9228" max="9228" width="37.85546875" bestFit="1" customWidth="1"/>
    <col min="9229" max="9230" width="18.28515625" bestFit="1" customWidth="1"/>
    <col min="9231" max="9231" width="16.7109375" bestFit="1" customWidth="1"/>
    <col min="9232" max="9232" width="26.42578125" customWidth="1"/>
    <col min="9233" max="9233" width="3.42578125" customWidth="1"/>
    <col min="9234" max="9234" width="7.5703125" customWidth="1"/>
    <col min="9235" max="9235" width="39.28515625" bestFit="1" customWidth="1"/>
    <col min="9236" max="9238" width="19.7109375" customWidth="1"/>
    <col min="9239" max="9239" width="2.85546875" customWidth="1"/>
    <col min="9240" max="9240" width="17.7109375" customWidth="1"/>
    <col min="9241" max="9241" width="15.5703125" bestFit="1" customWidth="1"/>
    <col min="9242" max="9242" width="17.7109375" customWidth="1"/>
    <col min="9243" max="9243" width="19.42578125" customWidth="1"/>
    <col min="9244" max="9244" width="15.5703125" bestFit="1" customWidth="1"/>
    <col min="9245" max="9245" width="21.140625" customWidth="1"/>
    <col min="9246" max="9246" width="18.140625" customWidth="1"/>
    <col min="9247" max="9247" width="15.5703125" bestFit="1" customWidth="1"/>
    <col min="9248" max="9251" width="21.85546875" customWidth="1"/>
    <col min="9252" max="9252" width="20.5703125" customWidth="1"/>
    <col min="9253" max="9255" width="18.28515625" customWidth="1"/>
    <col min="9256" max="9256" width="20.5703125" customWidth="1"/>
    <col min="9257" max="9257" width="15.5703125" customWidth="1"/>
    <col min="9482" max="9482" width="2.42578125" customWidth="1"/>
    <col min="9483" max="9483" width="7" customWidth="1"/>
    <col min="9484" max="9484" width="37.85546875" bestFit="1" customWidth="1"/>
    <col min="9485" max="9486" width="18.28515625" bestFit="1" customWidth="1"/>
    <col min="9487" max="9487" width="16.7109375" bestFit="1" customWidth="1"/>
    <col min="9488" max="9488" width="26.42578125" customWidth="1"/>
    <col min="9489" max="9489" width="3.42578125" customWidth="1"/>
    <col min="9490" max="9490" width="7.5703125" customWidth="1"/>
    <col min="9491" max="9491" width="39.28515625" bestFit="1" customWidth="1"/>
    <col min="9492" max="9494" width="19.7109375" customWidth="1"/>
    <col min="9495" max="9495" width="2.85546875" customWidth="1"/>
    <col min="9496" max="9496" width="17.7109375" customWidth="1"/>
    <col min="9497" max="9497" width="15.5703125" bestFit="1" customWidth="1"/>
    <col min="9498" max="9498" width="17.7109375" customWidth="1"/>
    <col min="9499" max="9499" width="19.42578125" customWidth="1"/>
    <col min="9500" max="9500" width="15.5703125" bestFit="1" customWidth="1"/>
    <col min="9501" max="9501" width="21.140625" customWidth="1"/>
    <col min="9502" max="9502" width="18.140625" customWidth="1"/>
    <col min="9503" max="9503" width="15.5703125" bestFit="1" customWidth="1"/>
    <col min="9504" max="9507" width="21.85546875" customWidth="1"/>
    <col min="9508" max="9508" width="20.5703125" customWidth="1"/>
    <col min="9509" max="9511" width="18.28515625" customWidth="1"/>
    <col min="9512" max="9512" width="20.5703125" customWidth="1"/>
    <col min="9513" max="9513" width="15.5703125" customWidth="1"/>
    <col min="9738" max="9738" width="2.42578125" customWidth="1"/>
    <col min="9739" max="9739" width="7" customWidth="1"/>
    <col min="9740" max="9740" width="37.85546875" bestFit="1" customWidth="1"/>
    <col min="9741" max="9742" width="18.28515625" bestFit="1" customWidth="1"/>
    <col min="9743" max="9743" width="16.7109375" bestFit="1" customWidth="1"/>
    <col min="9744" max="9744" width="26.42578125" customWidth="1"/>
    <col min="9745" max="9745" width="3.42578125" customWidth="1"/>
    <col min="9746" max="9746" width="7.5703125" customWidth="1"/>
    <col min="9747" max="9747" width="39.28515625" bestFit="1" customWidth="1"/>
    <col min="9748" max="9750" width="19.7109375" customWidth="1"/>
    <col min="9751" max="9751" width="2.85546875" customWidth="1"/>
    <col min="9752" max="9752" width="17.7109375" customWidth="1"/>
    <col min="9753" max="9753" width="15.5703125" bestFit="1" customWidth="1"/>
    <col min="9754" max="9754" width="17.7109375" customWidth="1"/>
    <col min="9755" max="9755" width="19.42578125" customWidth="1"/>
    <col min="9756" max="9756" width="15.5703125" bestFit="1" customWidth="1"/>
    <col min="9757" max="9757" width="21.140625" customWidth="1"/>
    <col min="9758" max="9758" width="18.140625" customWidth="1"/>
    <col min="9759" max="9759" width="15.5703125" bestFit="1" customWidth="1"/>
    <col min="9760" max="9763" width="21.85546875" customWidth="1"/>
    <col min="9764" max="9764" width="20.5703125" customWidth="1"/>
    <col min="9765" max="9767" width="18.28515625" customWidth="1"/>
    <col min="9768" max="9768" width="20.5703125" customWidth="1"/>
    <col min="9769" max="9769" width="15.5703125" customWidth="1"/>
    <col min="9994" max="9994" width="2.42578125" customWidth="1"/>
    <col min="9995" max="9995" width="7" customWidth="1"/>
    <col min="9996" max="9996" width="37.85546875" bestFit="1" customWidth="1"/>
    <col min="9997" max="9998" width="18.28515625" bestFit="1" customWidth="1"/>
    <col min="9999" max="9999" width="16.7109375" bestFit="1" customWidth="1"/>
    <col min="10000" max="10000" width="26.42578125" customWidth="1"/>
    <col min="10001" max="10001" width="3.42578125" customWidth="1"/>
    <col min="10002" max="10002" width="7.5703125" customWidth="1"/>
    <col min="10003" max="10003" width="39.28515625" bestFit="1" customWidth="1"/>
    <col min="10004" max="10006" width="19.7109375" customWidth="1"/>
    <col min="10007" max="10007" width="2.85546875" customWidth="1"/>
    <col min="10008" max="10008" width="17.7109375" customWidth="1"/>
    <col min="10009" max="10009" width="15.5703125" bestFit="1" customWidth="1"/>
    <col min="10010" max="10010" width="17.7109375" customWidth="1"/>
    <col min="10011" max="10011" width="19.42578125" customWidth="1"/>
    <col min="10012" max="10012" width="15.5703125" bestFit="1" customWidth="1"/>
    <col min="10013" max="10013" width="21.140625" customWidth="1"/>
    <col min="10014" max="10014" width="18.140625" customWidth="1"/>
    <col min="10015" max="10015" width="15.5703125" bestFit="1" customWidth="1"/>
    <col min="10016" max="10019" width="21.85546875" customWidth="1"/>
    <col min="10020" max="10020" width="20.5703125" customWidth="1"/>
    <col min="10021" max="10023" width="18.28515625" customWidth="1"/>
    <col min="10024" max="10024" width="20.5703125" customWidth="1"/>
    <col min="10025" max="10025" width="15.5703125" customWidth="1"/>
    <col min="10250" max="10250" width="2.42578125" customWidth="1"/>
    <col min="10251" max="10251" width="7" customWidth="1"/>
    <col min="10252" max="10252" width="37.85546875" bestFit="1" customWidth="1"/>
    <col min="10253" max="10254" width="18.28515625" bestFit="1" customWidth="1"/>
    <col min="10255" max="10255" width="16.7109375" bestFit="1" customWidth="1"/>
    <col min="10256" max="10256" width="26.42578125" customWidth="1"/>
    <col min="10257" max="10257" width="3.42578125" customWidth="1"/>
    <col min="10258" max="10258" width="7.5703125" customWidth="1"/>
    <col min="10259" max="10259" width="39.28515625" bestFit="1" customWidth="1"/>
    <col min="10260" max="10262" width="19.7109375" customWidth="1"/>
    <col min="10263" max="10263" width="2.85546875" customWidth="1"/>
    <col min="10264" max="10264" width="17.7109375" customWidth="1"/>
    <col min="10265" max="10265" width="15.5703125" bestFit="1" customWidth="1"/>
    <col min="10266" max="10266" width="17.7109375" customWidth="1"/>
    <col min="10267" max="10267" width="19.42578125" customWidth="1"/>
    <col min="10268" max="10268" width="15.5703125" bestFit="1" customWidth="1"/>
    <col min="10269" max="10269" width="21.140625" customWidth="1"/>
    <col min="10270" max="10270" width="18.140625" customWidth="1"/>
    <col min="10271" max="10271" width="15.5703125" bestFit="1" customWidth="1"/>
    <col min="10272" max="10275" width="21.85546875" customWidth="1"/>
    <col min="10276" max="10276" width="20.5703125" customWidth="1"/>
    <col min="10277" max="10279" width="18.28515625" customWidth="1"/>
    <col min="10280" max="10280" width="20.5703125" customWidth="1"/>
    <col min="10281" max="10281" width="15.5703125" customWidth="1"/>
    <col min="10506" max="10506" width="2.42578125" customWidth="1"/>
    <col min="10507" max="10507" width="7" customWidth="1"/>
    <col min="10508" max="10508" width="37.85546875" bestFit="1" customWidth="1"/>
    <col min="10509" max="10510" width="18.28515625" bestFit="1" customWidth="1"/>
    <col min="10511" max="10511" width="16.7109375" bestFit="1" customWidth="1"/>
    <col min="10512" max="10512" width="26.42578125" customWidth="1"/>
    <col min="10513" max="10513" width="3.42578125" customWidth="1"/>
    <col min="10514" max="10514" width="7.5703125" customWidth="1"/>
    <col min="10515" max="10515" width="39.28515625" bestFit="1" customWidth="1"/>
    <col min="10516" max="10518" width="19.7109375" customWidth="1"/>
    <col min="10519" max="10519" width="2.85546875" customWidth="1"/>
    <col min="10520" max="10520" width="17.7109375" customWidth="1"/>
    <col min="10521" max="10521" width="15.5703125" bestFit="1" customWidth="1"/>
    <col min="10522" max="10522" width="17.7109375" customWidth="1"/>
    <col min="10523" max="10523" width="19.42578125" customWidth="1"/>
    <col min="10524" max="10524" width="15.5703125" bestFit="1" customWidth="1"/>
    <col min="10525" max="10525" width="21.140625" customWidth="1"/>
    <col min="10526" max="10526" width="18.140625" customWidth="1"/>
    <col min="10527" max="10527" width="15.5703125" bestFit="1" customWidth="1"/>
    <col min="10528" max="10531" width="21.85546875" customWidth="1"/>
    <col min="10532" max="10532" width="20.5703125" customWidth="1"/>
    <col min="10533" max="10535" width="18.28515625" customWidth="1"/>
    <col min="10536" max="10536" width="20.5703125" customWidth="1"/>
    <col min="10537" max="10537" width="15.5703125" customWidth="1"/>
    <col min="10762" max="10762" width="2.42578125" customWidth="1"/>
    <col min="10763" max="10763" width="7" customWidth="1"/>
    <col min="10764" max="10764" width="37.85546875" bestFit="1" customWidth="1"/>
    <col min="10765" max="10766" width="18.28515625" bestFit="1" customWidth="1"/>
    <col min="10767" max="10767" width="16.7109375" bestFit="1" customWidth="1"/>
    <col min="10768" max="10768" width="26.42578125" customWidth="1"/>
    <col min="10769" max="10769" width="3.42578125" customWidth="1"/>
    <col min="10770" max="10770" width="7.5703125" customWidth="1"/>
    <col min="10771" max="10771" width="39.28515625" bestFit="1" customWidth="1"/>
    <col min="10772" max="10774" width="19.7109375" customWidth="1"/>
    <col min="10775" max="10775" width="2.85546875" customWidth="1"/>
    <col min="10776" max="10776" width="17.7109375" customWidth="1"/>
    <col min="10777" max="10777" width="15.5703125" bestFit="1" customWidth="1"/>
    <col min="10778" max="10778" width="17.7109375" customWidth="1"/>
    <col min="10779" max="10779" width="19.42578125" customWidth="1"/>
    <col min="10780" max="10780" width="15.5703125" bestFit="1" customWidth="1"/>
    <col min="10781" max="10781" width="21.140625" customWidth="1"/>
    <col min="10782" max="10782" width="18.140625" customWidth="1"/>
    <col min="10783" max="10783" width="15.5703125" bestFit="1" customWidth="1"/>
    <col min="10784" max="10787" width="21.85546875" customWidth="1"/>
    <col min="10788" max="10788" width="20.5703125" customWidth="1"/>
    <col min="10789" max="10791" width="18.28515625" customWidth="1"/>
    <col min="10792" max="10792" width="20.5703125" customWidth="1"/>
    <col min="10793" max="10793" width="15.5703125" customWidth="1"/>
    <col min="11018" max="11018" width="2.42578125" customWidth="1"/>
    <col min="11019" max="11019" width="7" customWidth="1"/>
    <col min="11020" max="11020" width="37.85546875" bestFit="1" customWidth="1"/>
    <col min="11021" max="11022" width="18.28515625" bestFit="1" customWidth="1"/>
    <col min="11023" max="11023" width="16.7109375" bestFit="1" customWidth="1"/>
    <col min="11024" max="11024" width="26.42578125" customWidth="1"/>
    <col min="11025" max="11025" width="3.42578125" customWidth="1"/>
    <col min="11026" max="11026" width="7.5703125" customWidth="1"/>
    <col min="11027" max="11027" width="39.28515625" bestFit="1" customWidth="1"/>
    <col min="11028" max="11030" width="19.7109375" customWidth="1"/>
    <col min="11031" max="11031" width="2.85546875" customWidth="1"/>
    <col min="11032" max="11032" width="17.7109375" customWidth="1"/>
    <col min="11033" max="11033" width="15.5703125" bestFit="1" customWidth="1"/>
    <col min="11034" max="11034" width="17.7109375" customWidth="1"/>
    <col min="11035" max="11035" width="19.42578125" customWidth="1"/>
    <col min="11036" max="11036" width="15.5703125" bestFit="1" customWidth="1"/>
    <col min="11037" max="11037" width="21.140625" customWidth="1"/>
    <col min="11038" max="11038" width="18.140625" customWidth="1"/>
    <col min="11039" max="11039" width="15.5703125" bestFit="1" customWidth="1"/>
    <col min="11040" max="11043" width="21.85546875" customWidth="1"/>
    <col min="11044" max="11044" width="20.5703125" customWidth="1"/>
    <col min="11045" max="11047" width="18.28515625" customWidth="1"/>
    <col min="11048" max="11048" width="20.5703125" customWidth="1"/>
    <col min="11049" max="11049" width="15.5703125" customWidth="1"/>
    <col min="11274" max="11274" width="2.42578125" customWidth="1"/>
    <col min="11275" max="11275" width="7" customWidth="1"/>
    <col min="11276" max="11276" width="37.85546875" bestFit="1" customWidth="1"/>
    <col min="11277" max="11278" width="18.28515625" bestFit="1" customWidth="1"/>
    <col min="11279" max="11279" width="16.7109375" bestFit="1" customWidth="1"/>
    <col min="11280" max="11280" width="26.42578125" customWidth="1"/>
    <col min="11281" max="11281" width="3.42578125" customWidth="1"/>
    <col min="11282" max="11282" width="7.5703125" customWidth="1"/>
    <col min="11283" max="11283" width="39.28515625" bestFit="1" customWidth="1"/>
    <col min="11284" max="11286" width="19.7109375" customWidth="1"/>
    <col min="11287" max="11287" width="2.85546875" customWidth="1"/>
    <col min="11288" max="11288" width="17.7109375" customWidth="1"/>
    <col min="11289" max="11289" width="15.5703125" bestFit="1" customWidth="1"/>
    <col min="11290" max="11290" width="17.7109375" customWidth="1"/>
    <col min="11291" max="11291" width="19.42578125" customWidth="1"/>
    <col min="11292" max="11292" width="15.5703125" bestFit="1" customWidth="1"/>
    <col min="11293" max="11293" width="21.140625" customWidth="1"/>
    <col min="11294" max="11294" width="18.140625" customWidth="1"/>
    <col min="11295" max="11295" width="15.5703125" bestFit="1" customWidth="1"/>
    <col min="11296" max="11299" width="21.85546875" customWidth="1"/>
    <col min="11300" max="11300" width="20.5703125" customWidth="1"/>
    <col min="11301" max="11303" width="18.28515625" customWidth="1"/>
    <col min="11304" max="11304" width="20.5703125" customWidth="1"/>
    <col min="11305" max="11305" width="15.5703125" customWidth="1"/>
    <col min="11530" max="11530" width="2.42578125" customWidth="1"/>
    <col min="11531" max="11531" width="7" customWidth="1"/>
    <col min="11532" max="11532" width="37.85546875" bestFit="1" customWidth="1"/>
    <col min="11533" max="11534" width="18.28515625" bestFit="1" customWidth="1"/>
    <col min="11535" max="11535" width="16.7109375" bestFit="1" customWidth="1"/>
    <col min="11536" max="11536" width="26.42578125" customWidth="1"/>
    <col min="11537" max="11537" width="3.42578125" customWidth="1"/>
    <col min="11538" max="11538" width="7.5703125" customWidth="1"/>
    <col min="11539" max="11539" width="39.28515625" bestFit="1" customWidth="1"/>
    <col min="11540" max="11542" width="19.7109375" customWidth="1"/>
    <col min="11543" max="11543" width="2.85546875" customWidth="1"/>
    <col min="11544" max="11544" width="17.7109375" customWidth="1"/>
    <col min="11545" max="11545" width="15.5703125" bestFit="1" customWidth="1"/>
    <col min="11546" max="11546" width="17.7109375" customWidth="1"/>
    <col min="11547" max="11547" width="19.42578125" customWidth="1"/>
    <col min="11548" max="11548" width="15.5703125" bestFit="1" customWidth="1"/>
    <col min="11549" max="11549" width="21.140625" customWidth="1"/>
    <col min="11550" max="11550" width="18.140625" customWidth="1"/>
    <col min="11551" max="11551" width="15.5703125" bestFit="1" customWidth="1"/>
    <col min="11552" max="11555" width="21.85546875" customWidth="1"/>
    <col min="11556" max="11556" width="20.5703125" customWidth="1"/>
    <col min="11557" max="11559" width="18.28515625" customWidth="1"/>
    <col min="11560" max="11560" width="20.5703125" customWidth="1"/>
    <col min="11561" max="11561" width="15.5703125" customWidth="1"/>
    <col min="11786" max="11786" width="2.42578125" customWidth="1"/>
    <col min="11787" max="11787" width="7" customWidth="1"/>
    <col min="11788" max="11788" width="37.85546875" bestFit="1" customWidth="1"/>
    <col min="11789" max="11790" width="18.28515625" bestFit="1" customWidth="1"/>
    <col min="11791" max="11791" width="16.7109375" bestFit="1" customWidth="1"/>
    <col min="11792" max="11792" width="26.42578125" customWidth="1"/>
    <col min="11793" max="11793" width="3.42578125" customWidth="1"/>
    <col min="11794" max="11794" width="7.5703125" customWidth="1"/>
    <col min="11795" max="11795" width="39.28515625" bestFit="1" customWidth="1"/>
    <col min="11796" max="11798" width="19.7109375" customWidth="1"/>
    <col min="11799" max="11799" width="2.85546875" customWidth="1"/>
    <col min="11800" max="11800" width="17.7109375" customWidth="1"/>
    <col min="11801" max="11801" width="15.5703125" bestFit="1" customWidth="1"/>
    <col min="11802" max="11802" width="17.7109375" customWidth="1"/>
    <col min="11803" max="11803" width="19.42578125" customWidth="1"/>
    <col min="11804" max="11804" width="15.5703125" bestFit="1" customWidth="1"/>
    <col min="11805" max="11805" width="21.140625" customWidth="1"/>
    <col min="11806" max="11806" width="18.140625" customWidth="1"/>
    <col min="11807" max="11807" width="15.5703125" bestFit="1" customWidth="1"/>
    <col min="11808" max="11811" width="21.85546875" customWidth="1"/>
    <col min="11812" max="11812" width="20.5703125" customWidth="1"/>
    <col min="11813" max="11815" width="18.28515625" customWidth="1"/>
    <col min="11816" max="11816" width="20.5703125" customWidth="1"/>
    <col min="11817" max="11817" width="15.5703125" customWidth="1"/>
    <col min="12042" max="12042" width="2.42578125" customWidth="1"/>
    <col min="12043" max="12043" width="7" customWidth="1"/>
    <col min="12044" max="12044" width="37.85546875" bestFit="1" customWidth="1"/>
    <col min="12045" max="12046" width="18.28515625" bestFit="1" customWidth="1"/>
    <col min="12047" max="12047" width="16.7109375" bestFit="1" customWidth="1"/>
    <col min="12048" max="12048" width="26.42578125" customWidth="1"/>
    <col min="12049" max="12049" width="3.42578125" customWidth="1"/>
    <col min="12050" max="12050" width="7.5703125" customWidth="1"/>
    <col min="12051" max="12051" width="39.28515625" bestFit="1" customWidth="1"/>
    <col min="12052" max="12054" width="19.7109375" customWidth="1"/>
    <col min="12055" max="12055" width="2.85546875" customWidth="1"/>
    <col min="12056" max="12056" width="17.7109375" customWidth="1"/>
    <col min="12057" max="12057" width="15.5703125" bestFit="1" customWidth="1"/>
    <col min="12058" max="12058" width="17.7109375" customWidth="1"/>
    <col min="12059" max="12059" width="19.42578125" customWidth="1"/>
    <col min="12060" max="12060" width="15.5703125" bestFit="1" customWidth="1"/>
    <col min="12061" max="12061" width="21.140625" customWidth="1"/>
    <col min="12062" max="12062" width="18.140625" customWidth="1"/>
    <col min="12063" max="12063" width="15.5703125" bestFit="1" customWidth="1"/>
    <col min="12064" max="12067" width="21.85546875" customWidth="1"/>
    <col min="12068" max="12068" width="20.5703125" customWidth="1"/>
    <col min="12069" max="12071" width="18.28515625" customWidth="1"/>
    <col min="12072" max="12072" width="20.5703125" customWidth="1"/>
    <col min="12073" max="12073" width="15.5703125" customWidth="1"/>
    <col min="12298" max="12298" width="2.42578125" customWidth="1"/>
    <col min="12299" max="12299" width="7" customWidth="1"/>
    <col min="12300" max="12300" width="37.85546875" bestFit="1" customWidth="1"/>
    <col min="12301" max="12302" width="18.28515625" bestFit="1" customWidth="1"/>
    <col min="12303" max="12303" width="16.7109375" bestFit="1" customWidth="1"/>
    <col min="12304" max="12304" width="26.42578125" customWidth="1"/>
    <col min="12305" max="12305" width="3.42578125" customWidth="1"/>
    <col min="12306" max="12306" width="7.5703125" customWidth="1"/>
    <col min="12307" max="12307" width="39.28515625" bestFit="1" customWidth="1"/>
    <col min="12308" max="12310" width="19.7109375" customWidth="1"/>
    <col min="12311" max="12311" width="2.85546875" customWidth="1"/>
    <col min="12312" max="12312" width="17.7109375" customWidth="1"/>
    <col min="12313" max="12313" width="15.5703125" bestFit="1" customWidth="1"/>
    <col min="12314" max="12314" width="17.7109375" customWidth="1"/>
    <col min="12315" max="12315" width="19.42578125" customWidth="1"/>
    <col min="12316" max="12316" width="15.5703125" bestFit="1" customWidth="1"/>
    <col min="12317" max="12317" width="21.140625" customWidth="1"/>
    <col min="12318" max="12318" width="18.140625" customWidth="1"/>
    <col min="12319" max="12319" width="15.5703125" bestFit="1" customWidth="1"/>
    <col min="12320" max="12323" width="21.85546875" customWidth="1"/>
    <col min="12324" max="12324" width="20.5703125" customWidth="1"/>
    <col min="12325" max="12327" width="18.28515625" customWidth="1"/>
    <col min="12328" max="12328" width="20.5703125" customWidth="1"/>
    <col min="12329" max="12329" width="15.5703125" customWidth="1"/>
    <col min="12554" max="12554" width="2.42578125" customWidth="1"/>
    <col min="12555" max="12555" width="7" customWidth="1"/>
    <col min="12556" max="12556" width="37.85546875" bestFit="1" customWidth="1"/>
    <col min="12557" max="12558" width="18.28515625" bestFit="1" customWidth="1"/>
    <col min="12559" max="12559" width="16.7109375" bestFit="1" customWidth="1"/>
    <col min="12560" max="12560" width="26.42578125" customWidth="1"/>
    <col min="12561" max="12561" width="3.42578125" customWidth="1"/>
    <col min="12562" max="12562" width="7.5703125" customWidth="1"/>
    <col min="12563" max="12563" width="39.28515625" bestFit="1" customWidth="1"/>
    <col min="12564" max="12566" width="19.7109375" customWidth="1"/>
    <col min="12567" max="12567" width="2.85546875" customWidth="1"/>
    <col min="12568" max="12568" width="17.7109375" customWidth="1"/>
    <col min="12569" max="12569" width="15.5703125" bestFit="1" customWidth="1"/>
    <col min="12570" max="12570" width="17.7109375" customWidth="1"/>
    <col min="12571" max="12571" width="19.42578125" customWidth="1"/>
    <col min="12572" max="12572" width="15.5703125" bestFit="1" customWidth="1"/>
    <col min="12573" max="12573" width="21.140625" customWidth="1"/>
    <col min="12574" max="12574" width="18.140625" customWidth="1"/>
    <col min="12575" max="12575" width="15.5703125" bestFit="1" customWidth="1"/>
    <col min="12576" max="12579" width="21.85546875" customWidth="1"/>
    <col min="12580" max="12580" width="20.5703125" customWidth="1"/>
    <col min="12581" max="12583" width="18.28515625" customWidth="1"/>
    <col min="12584" max="12584" width="20.5703125" customWidth="1"/>
    <col min="12585" max="12585" width="15.5703125" customWidth="1"/>
    <col min="12810" max="12810" width="2.42578125" customWidth="1"/>
    <col min="12811" max="12811" width="7" customWidth="1"/>
    <col min="12812" max="12812" width="37.85546875" bestFit="1" customWidth="1"/>
    <col min="12813" max="12814" width="18.28515625" bestFit="1" customWidth="1"/>
    <col min="12815" max="12815" width="16.7109375" bestFit="1" customWidth="1"/>
    <col min="12816" max="12816" width="26.42578125" customWidth="1"/>
    <col min="12817" max="12817" width="3.42578125" customWidth="1"/>
    <col min="12818" max="12818" width="7.5703125" customWidth="1"/>
    <col min="12819" max="12819" width="39.28515625" bestFit="1" customWidth="1"/>
    <col min="12820" max="12822" width="19.7109375" customWidth="1"/>
    <col min="12823" max="12823" width="2.85546875" customWidth="1"/>
    <col min="12824" max="12824" width="17.7109375" customWidth="1"/>
    <col min="12825" max="12825" width="15.5703125" bestFit="1" customWidth="1"/>
    <col min="12826" max="12826" width="17.7109375" customWidth="1"/>
    <col min="12827" max="12827" width="19.42578125" customWidth="1"/>
    <col min="12828" max="12828" width="15.5703125" bestFit="1" customWidth="1"/>
    <col min="12829" max="12829" width="21.140625" customWidth="1"/>
    <col min="12830" max="12830" width="18.140625" customWidth="1"/>
    <col min="12831" max="12831" width="15.5703125" bestFit="1" customWidth="1"/>
    <col min="12832" max="12835" width="21.85546875" customWidth="1"/>
    <col min="12836" max="12836" width="20.5703125" customWidth="1"/>
    <col min="12837" max="12839" width="18.28515625" customWidth="1"/>
    <col min="12840" max="12840" width="20.5703125" customWidth="1"/>
    <col min="12841" max="12841" width="15.5703125" customWidth="1"/>
    <col min="13066" max="13066" width="2.42578125" customWidth="1"/>
    <col min="13067" max="13067" width="7" customWidth="1"/>
    <col min="13068" max="13068" width="37.85546875" bestFit="1" customWidth="1"/>
    <col min="13069" max="13070" width="18.28515625" bestFit="1" customWidth="1"/>
    <col min="13071" max="13071" width="16.7109375" bestFit="1" customWidth="1"/>
    <col min="13072" max="13072" width="26.42578125" customWidth="1"/>
    <col min="13073" max="13073" width="3.42578125" customWidth="1"/>
    <col min="13074" max="13074" width="7.5703125" customWidth="1"/>
    <col min="13075" max="13075" width="39.28515625" bestFit="1" customWidth="1"/>
    <col min="13076" max="13078" width="19.7109375" customWidth="1"/>
    <col min="13079" max="13079" width="2.85546875" customWidth="1"/>
    <col min="13080" max="13080" width="17.7109375" customWidth="1"/>
    <col min="13081" max="13081" width="15.5703125" bestFit="1" customWidth="1"/>
    <col min="13082" max="13082" width="17.7109375" customWidth="1"/>
    <col min="13083" max="13083" width="19.42578125" customWidth="1"/>
    <col min="13084" max="13084" width="15.5703125" bestFit="1" customWidth="1"/>
    <col min="13085" max="13085" width="21.140625" customWidth="1"/>
    <col min="13086" max="13086" width="18.140625" customWidth="1"/>
    <col min="13087" max="13087" width="15.5703125" bestFit="1" customWidth="1"/>
    <col min="13088" max="13091" width="21.85546875" customWidth="1"/>
    <col min="13092" max="13092" width="20.5703125" customWidth="1"/>
    <col min="13093" max="13095" width="18.28515625" customWidth="1"/>
    <col min="13096" max="13096" width="20.5703125" customWidth="1"/>
    <col min="13097" max="13097" width="15.5703125" customWidth="1"/>
    <col min="13322" max="13322" width="2.42578125" customWidth="1"/>
    <col min="13323" max="13323" width="7" customWidth="1"/>
    <col min="13324" max="13324" width="37.85546875" bestFit="1" customWidth="1"/>
    <col min="13325" max="13326" width="18.28515625" bestFit="1" customWidth="1"/>
    <col min="13327" max="13327" width="16.7109375" bestFit="1" customWidth="1"/>
    <col min="13328" max="13328" width="26.42578125" customWidth="1"/>
    <col min="13329" max="13329" width="3.42578125" customWidth="1"/>
    <col min="13330" max="13330" width="7.5703125" customWidth="1"/>
    <col min="13331" max="13331" width="39.28515625" bestFit="1" customWidth="1"/>
    <col min="13332" max="13334" width="19.7109375" customWidth="1"/>
    <col min="13335" max="13335" width="2.85546875" customWidth="1"/>
    <col min="13336" max="13336" width="17.7109375" customWidth="1"/>
    <col min="13337" max="13337" width="15.5703125" bestFit="1" customWidth="1"/>
    <col min="13338" max="13338" width="17.7109375" customWidth="1"/>
    <col min="13339" max="13339" width="19.42578125" customWidth="1"/>
    <col min="13340" max="13340" width="15.5703125" bestFit="1" customWidth="1"/>
    <col min="13341" max="13341" width="21.140625" customWidth="1"/>
    <col min="13342" max="13342" width="18.140625" customWidth="1"/>
    <col min="13343" max="13343" width="15.5703125" bestFit="1" customWidth="1"/>
    <col min="13344" max="13347" width="21.85546875" customWidth="1"/>
    <col min="13348" max="13348" width="20.5703125" customWidth="1"/>
    <col min="13349" max="13351" width="18.28515625" customWidth="1"/>
    <col min="13352" max="13352" width="20.5703125" customWidth="1"/>
    <col min="13353" max="13353" width="15.5703125" customWidth="1"/>
    <col min="13578" max="13578" width="2.42578125" customWidth="1"/>
    <col min="13579" max="13579" width="7" customWidth="1"/>
    <col min="13580" max="13580" width="37.85546875" bestFit="1" customWidth="1"/>
    <col min="13581" max="13582" width="18.28515625" bestFit="1" customWidth="1"/>
    <col min="13583" max="13583" width="16.7109375" bestFit="1" customWidth="1"/>
    <col min="13584" max="13584" width="26.42578125" customWidth="1"/>
    <col min="13585" max="13585" width="3.42578125" customWidth="1"/>
    <col min="13586" max="13586" width="7.5703125" customWidth="1"/>
    <col min="13587" max="13587" width="39.28515625" bestFit="1" customWidth="1"/>
    <col min="13588" max="13590" width="19.7109375" customWidth="1"/>
    <col min="13591" max="13591" width="2.85546875" customWidth="1"/>
    <col min="13592" max="13592" width="17.7109375" customWidth="1"/>
    <col min="13593" max="13593" width="15.5703125" bestFit="1" customWidth="1"/>
    <col min="13594" max="13594" width="17.7109375" customWidth="1"/>
    <col min="13595" max="13595" width="19.42578125" customWidth="1"/>
    <col min="13596" max="13596" width="15.5703125" bestFit="1" customWidth="1"/>
    <col min="13597" max="13597" width="21.140625" customWidth="1"/>
    <col min="13598" max="13598" width="18.140625" customWidth="1"/>
    <col min="13599" max="13599" width="15.5703125" bestFit="1" customWidth="1"/>
    <col min="13600" max="13603" width="21.85546875" customWidth="1"/>
    <col min="13604" max="13604" width="20.5703125" customWidth="1"/>
    <col min="13605" max="13607" width="18.28515625" customWidth="1"/>
    <col min="13608" max="13608" width="20.5703125" customWidth="1"/>
    <col min="13609" max="13609" width="15.5703125" customWidth="1"/>
    <col min="13834" max="13834" width="2.42578125" customWidth="1"/>
    <col min="13835" max="13835" width="7" customWidth="1"/>
    <col min="13836" max="13836" width="37.85546875" bestFit="1" customWidth="1"/>
    <col min="13837" max="13838" width="18.28515625" bestFit="1" customWidth="1"/>
    <col min="13839" max="13839" width="16.7109375" bestFit="1" customWidth="1"/>
    <col min="13840" max="13840" width="26.42578125" customWidth="1"/>
    <col min="13841" max="13841" width="3.42578125" customWidth="1"/>
    <col min="13842" max="13842" width="7.5703125" customWidth="1"/>
    <col min="13843" max="13843" width="39.28515625" bestFit="1" customWidth="1"/>
    <col min="13844" max="13846" width="19.7109375" customWidth="1"/>
    <col min="13847" max="13847" width="2.85546875" customWidth="1"/>
    <col min="13848" max="13848" width="17.7109375" customWidth="1"/>
    <col min="13849" max="13849" width="15.5703125" bestFit="1" customWidth="1"/>
    <col min="13850" max="13850" width="17.7109375" customWidth="1"/>
    <col min="13851" max="13851" width="19.42578125" customWidth="1"/>
    <col min="13852" max="13852" width="15.5703125" bestFit="1" customWidth="1"/>
    <col min="13853" max="13853" width="21.140625" customWidth="1"/>
    <col min="13854" max="13854" width="18.140625" customWidth="1"/>
    <col min="13855" max="13855" width="15.5703125" bestFit="1" customWidth="1"/>
    <col min="13856" max="13859" width="21.85546875" customWidth="1"/>
    <col min="13860" max="13860" width="20.5703125" customWidth="1"/>
    <col min="13861" max="13863" width="18.28515625" customWidth="1"/>
    <col min="13864" max="13864" width="20.5703125" customWidth="1"/>
    <col min="13865" max="13865" width="15.5703125" customWidth="1"/>
    <col min="14090" max="14090" width="2.42578125" customWidth="1"/>
    <col min="14091" max="14091" width="7" customWidth="1"/>
    <col min="14092" max="14092" width="37.85546875" bestFit="1" customWidth="1"/>
    <col min="14093" max="14094" width="18.28515625" bestFit="1" customWidth="1"/>
    <col min="14095" max="14095" width="16.7109375" bestFit="1" customWidth="1"/>
    <col min="14096" max="14096" width="26.42578125" customWidth="1"/>
    <col min="14097" max="14097" width="3.42578125" customWidth="1"/>
    <col min="14098" max="14098" width="7.5703125" customWidth="1"/>
    <col min="14099" max="14099" width="39.28515625" bestFit="1" customWidth="1"/>
    <col min="14100" max="14102" width="19.7109375" customWidth="1"/>
    <col min="14103" max="14103" width="2.85546875" customWidth="1"/>
    <col min="14104" max="14104" width="17.7109375" customWidth="1"/>
    <col min="14105" max="14105" width="15.5703125" bestFit="1" customWidth="1"/>
    <col min="14106" max="14106" width="17.7109375" customWidth="1"/>
    <col min="14107" max="14107" width="19.42578125" customWidth="1"/>
    <col min="14108" max="14108" width="15.5703125" bestFit="1" customWidth="1"/>
    <col min="14109" max="14109" width="21.140625" customWidth="1"/>
    <col min="14110" max="14110" width="18.140625" customWidth="1"/>
    <col min="14111" max="14111" width="15.5703125" bestFit="1" customWidth="1"/>
    <col min="14112" max="14115" width="21.85546875" customWidth="1"/>
    <col min="14116" max="14116" width="20.5703125" customWidth="1"/>
    <col min="14117" max="14119" width="18.28515625" customWidth="1"/>
    <col min="14120" max="14120" width="20.5703125" customWidth="1"/>
    <col min="14121" max="14121" width="15.5703125" customWidth="1"/>
    <col min="14346" max="14346" width="2.42578125" customWidth="1"/>
    <col min="14347" max="14347" width="7" customWidth="1"/>
    <col min="14348" max="14348" width="37.85546875" bestFit="1" customWidth="1"/>
    <col min="14349" max="14350" width="18.28515625" bestFit="1" customWidth="1"/>
    <col min="14351" max="14351" width="16.7109375" bestFit="1" customWidth="1"/>
    <col min="14352" max="14352" width="26.42578125" customWidth="1"/>
    <col min="14353" max="14353" width="3.42578125" customWidth="1"/>
    <col min="14354" max="14354" width="7.5703125" customWidth="1"/>
    <col min="14355" max="14355" width="39.28515625" bestFit="1" customWidth="1"/>
    <col min="14356" max="14358" width="19.7109375" customWidth="1"/>
    <col min="14359" max="14359" width="2.85546875" customWidth="1"/>
    <col min="14360" max="14360" width="17.7109375" customWidth="1"/>
    <col min="14361" max="14361" width="15.5703125" bestFit="1" customWidth="1"/>
    <col min="14362" max="14362" width="17.7109375" customWidth="1"/>
    <col min="14363" max="14363" width="19.42578125" customWidth="1"/>
    <col min="14364" max="14364" width="15.5703125" bestFit="1" customWidth="1"/>
    <col min="14365" max="14365" width="21.140625" customWidth="1"/>
    <col min="14366" max="14366" width="18.140625" customWidth="1"/>
    <col min="14367" max="14367" width="15.5703125" bestFit="1" customWidth="1"/>
    <col min="14368" max="14371" width="21.85546875" customWidth="1"/>
    <col min="14372" max="14372" width="20.5703125" customWidth="1"/>
    <col min="14373" max="14375" width="18.28515625" customWidth="1"/>
    <col min="14376" max="14376" width="20.5703125" customWidth="1"/>
    <col min="14377" max="14377" width="15.5703125" customWidth="1"/>
    <col min="14602" max="14602" width="2.42578125" customWidth="1"/>
    <col min="14603" max="14603" width="7" customWidth="1"/>
    <col min="14604" max="14604" width="37.85546875" bestFit="1" customWidth="1"/>
    <col min="14605" max="14606" width="18.28515625" bestFit="1" customWidth="1"/>
    <col min="14607" max="14607" width="16.7109375" bestFit="1" customWidth="1"/>
    <col min="14608" max="14608" width="26.42578125" customWidth="1"/>
    <col min="14609" max="14609" width="3.42578125" customWidth="1"/>
    <col min="14610" max="14610" width="7.5703125" customWidth="1"/>
    <col min="14611" max="14611" width="39.28515625" bestFit="1" customWidth="1"/>
    <col min="14612" max="14614" width="19.7109375" customWidth="1"/>
    <col min="14615" max="14615" width="2.85546875" customWidth="1"/>
    <col min="14616" max="14616" width="17.7109375" customWidth="1"/>
    <col min="14617" max="14617" width="15.5703125" bestFit="1" customWidth="1"/>
    <col min="14618" max="14618" width="17.7109375" customWidth="1"/>
    <col min="14619" max="14619" width="19.42578125" customWidth="1"/>
    <col min="14620" max="14620" width="15.5703125" bestFit="1" customWidth="1"/>
    <col min="14621" max="14621" width="21.140625" customWidth="1"/>
    <col min="14622" max="14622" width="18.140625" customWidth="1"/>
    <col min="14623" max="14623" width="15.5703125" bestFit="1" customWidth="1"/>
    <col min="14624" max="14627" width="21.85546875" customWidth="1"/>
    <col min="14628" max="14628" width="20.5703125" customWidth="1"/>
    <col min="14629" max="14631" width="18.28515625" customWidth="1"/>
    <col min="14632" max="14632" width="20.5703125" customWidth="1"/>
    <col min="14633" max="14633" width="15.5703125" customWidth="1"/>
    <col min="14858" max="14858" width="2.42578125" customWidth="1"/>
    <col min="14859" max="14859" width="7" customWidth="1"/>
    <col min="14860" max="14860" width="37.85546875" bestFit="1" customWidth="1"/>
    <col min="14861" max="14862" width="18.28515625" bestFit="1" customWidth="1"/>
    <col min="14863" max="14863" width="16.7109375" bestFit="1" customWidth="1"/>
    <col min="14864" max="14864" width="26.42578125" customWidth="1"/>
    <col min="14865" max="14865" width="3.42578125" customWidth="1"/>
    <col min="14866" max="14866" width="7.5703125" customWidth="1"/>
    <col min="14867" max="14867" width="39.28515625" bestFit="1" customWidth="1"/>
    <col min="14868" max="14870" width="19.7109375" customWidth="1"/>
    <col min="14871" max="14871" width="2.85546875" customWidth="1"/>
    <col min="14872" max="14872" width="17.7109375" customWidth="1"/>
    <col min="14873" max="14873" width="15.5703125" bestFit="1" customWidth="1"/>
    <col min="14874" max="14874" width="17.7109375" customWidth="1"/>
    <col min="14875" max="14875" width="19.42578125" customWidth="1"/>
    <col min="14876" max="14876" width="15.5703125" bestFit="1" customWidth="1"/>
    <col min="14877" max="14877" width="21.140625" customWidth="1"/>
    <col min="14878" max="14878" width="18.140625" customWidth="1"/>
    <col min="14879" max="14879" width="15.5703125" bestFit="1" customWidth="1"/>
    <col min="14880" max="14883" width="21.85546875" customWidth="1"/>
    <col min="14884" max="14884" width="20.5703125" customWidth="1"/>
    <col min="14885" max="14887" width="18.28515625" customWidth="1"/>
    <col min="14888" max="14888" width="20.5703125" customWidth="1"/>
    <col min="14889" max="14889" width="15.5703125" customWidth="1"/>
    <col min="15114" max="15114" width="2.42578125" customWidth="1"/>
    <col min="15115" max="15115" width="7" customWidth="1"/>
    <col min="15116" max="15116" width="37.85546875" bestFit="1" customWidth="1"/>
    <col min="15117" max="15118" width="18.28515625" bestFit="1" customWidth="1"/>
    <col min="15119" max="15119" width="16.7109375" bestFit="1" customWidth="1"/>
    <col min="15120" max="15120" width="26.42578125" customWidth="1"/>
    <col min="15121" max="15121" width="3.42578125" customWidth="1"/>
    <col min="15122" max="15122" width="7.5703125" customWidth="1"/>
    <col min="15123" max="15123" width="39.28515625" bestFit="1" customWidth="1"/>
    <col min="15124" max="15126" width="19.7109375" customWidth="1"/>
    <col min="15127" max="15127" width="2.85546875" customWidth="1"/>
    <col min="15128" max="15128" width="17.7109375" customWidth="1"/>
    <col min="15129" max="15129" width="15.5703125" bestFit="1" customWidth="1"/>
    <col min="15130" max="15130" width="17.7109375" customWidth="1"/>
    <col min="15131" max="15131" width="19.42578125" customWidth="1"/>
    <col min="15132" max="15132" width="15.5703125" bestFit="1" customWidth="1"/>
    <col min="15133" max="15133" width="21.140625" customWidth="1"/>
    <col min="15134" max="15134" width="18.140625" customWidth="1"/>
    <col min="15135" max="15135" width="15.5703125" bestFit="1" customWidth="1"/>
    <col min="15136" max="15139" width="21.85546875" customWidth="1"/>
    <col min="15140" max="15140" width="20.5703125" customWidth="1"/>
    <col min="15141" max="15143" width="18.28515625" customWidth="1"/>
    <col min="15144" max="15144" width="20.5703125" customWidth="1"/>
    <col min="15145" max="15145" width="15.5703125" customWidth="1"/>
    <col min="15370" max="15370" width="2.42578125" customWidth="1"/>
    <col min="15371" max="15371" width="7" customWidth="1"/>
    <col min="15372" max="15372" width="37.85546875" bestFit="1" customWidth="1"/>
    <col min="15373" max="15374" width="18.28515625" bestFit="1" customWidth="1"/>
    <col min="15375" max="15375" width="16.7109375" bestFit="1" customWidth="1"/>
    <col min="15376" max="15376" width="26.42578125" customWidth="1"/>
    <col min="15377" max="15377" width="3.42578125" customWidth="1"/>
    <col min="15378" max="15378" width="7.5703125" customWidth="1"/>
    <col min="15379" max="15379" width="39.28515625" bestFit="1" customWidth="1"/>
    <col min="15380" max="15382" width="19.7109375" customWidth="1"/>
    <col min="15383" max="15383" width="2.85546875" customWidth="1"/>
    <col min="15384" max="15384" width="17.7109375" customWidth="1"/>
    <col min="15385" max="15385" width="15.5703125" bestFit="1" customWidth="1"/>
    <col min="15386" max="15386" width="17.7109375" customWidth="1"/>
    <col min="15387" max="15387" width="19.42578125" customWidth="1"/>
    <col min="15388" max="15388" width="15.5703125" bestFit="1" customWidth="1"/>
    <col min="15389" max="15389" width="21.140625" customWidth="1"/>
    <col min="15390" max="15390" width="18.140625" customWidth="1"/>
    <col min="15391" max="15391" width="15.5703125" bestFit="1" customWidth="1"/>
    <col min="15392" max="15395" width="21.85546875" customWidth="1"/>
    <col min="15396" max="15396" width="20.5703125" customWidth="1"/>
    <col min="15397" max="15399" width="18.28515625" customWidth="1"/>
    <col min="15400" max="15400" width="20.5703125" customWidth="1"/>
    <col min="15401" max="15401" width="15.5703125" customWidth="1"/>
    <col min="15626" max="15626" width="2.42578125" customWidth="1"/>
    <col min="15627" max="15627" width="7" customWidth="1"/>
    <col min="15628" max="15628" width="37.85546875" bestFit="1" customWidth="1"/>
    <col min="15629" max="15630" width="18.28515625" bestFit="1" customWidth="1"/>
    <col min="15631" max="15631" width="16.7109375" bestFit="1" customWidth="1"/>
    <col min="15632" max="15632" width="26.42578125" customWidth="1"/>
    <col min="15633" max="15633" width="3.42578125" customWidth="1"/>
    <col min="15634" max="15634" width="7.5703125" customWidth="1"/>
    <col min="15635" max="15635" width="39.28515625" bestFit="1" customWidth="1"/>
    <col min="15636" max="15638" width="19.7109375" customWidth="1"/>
    <col min="15639" max="15639" width="2.85546875" customWidth="1"/>
    <col min="15640" max="15640" width="17.7109375" customWidth="1"/>
    <col min="15641" max="15641" width="15.5703125" bestFit="1" customWidth="1"/>
    <col min="15642" max="15642" width="17.7109375" customWidth="1"/>
    <col min="15643" max="15643" width="19.42578125" customWidth="1"/>
    <col min="15644" max="15644" width="15.5703125" bestFit="1" customWidth="1"/>
    <col min="15645" max="15645" width="21.140625" customWidth="1"/>
    <col min="15646" max="15646" width="18.140625" customWidth="1"/>
    <col min="15647" max="15647" width="15.5703125" bestFit="1" customWidth="1"/>
    <col min="15648" max="15651" width="21.85546875" customWidth="1"/>
    <col min="15652" max="15652" width="20.5703125" customWidth="1"/>
    <col min="15653" max="15655" width="18.28515625" customWidth="1"/>
    <col min="15656" max="15656" width="20.5703125" customWidth="1"/>
    <col min="15657" max="15657" width="15.5703125" customWidth="1"/>
    <col min="15882" max="15882" width="2.42578125" customWidth="1"/>
    <col min="15883" max="15883" width="7" customWidth="1"/>
    <col min="15884" max="15884" width="37.85546875" bestFit="1" customWidth="1"/>
    <col min="15885" max="15886" width="18.28515625" bestFit="1" customWidth="1"/>
    <col min="15887" max="15887" width="16.7109375" bestFit="1" customWidth="1"/>
    <col min="15888" max="15888" width="26.42578125" customWidth="1"/>
    <col min="15889" max="15889" width="3.42578125" customWidth="1"/>
    <col min="15890" max="15890" width="7.5703125" customWidth="1"/>
    <col min="15891" max="15891" width="39.28515625" bestFit="1" customWidth="1"/>
    <col min="15892" max="15894" width="19.7109375" customWidth="1"/>
    <col min="15895" max="15895" width="2.85546875" customWidth="1"/>
    <col min="15896" max="15896" width="17.7109375" customWidth="1"/>
    <col min="15897" max="15897" width="15.5703125" bestFit="1" customWidth="1"/>
    <col min="15898" max="15898" width="17.7109375" customWidth="1"/>
    <col min="15899" max="15899" width="19.42578125" customWidth="1"/>
    <col min="15900" max="15900" width="15.5703125" bestFit="1" customWidth="1"/>
    <col min="15901" max="15901" width="21.140625" customWidth="1"/>
    <col min="15902" max="15902" width="18.140625" customWidth="1"/>
    <col min="15903" max="15903" width="15.5703125" bestFit="1" customWidth="1"/>
    <col min="15904" max="15907" width="21.85546875" customWidth="1"/>
    <col min="15908" max="15908" width="20.5703125" customWidth="1"/>
    <col min="15909" max="15911" width="18.28515625" customWidth="1"/>
    <col min="15912" max="15912" width="20.5703125" customWidth="1"/>
    <col min="15913" max="15913" width="15.5703125" customWidth="1"/>
    <col min="16138" max="16138" width="2.42578125" customWidth="1"/>
    <col min="16139" max="16139" width="7" customWidth="1"/>
    <col min="16140" max="16140" width="37.85546875" bestFit="1" customWidth="1"/>
    <col min="16141" max="16142" width="18.28515625" bestFit="1" customWidth="1"/>
    <col min="16143" max="16143" width="16.7109375" bestFit="1" customWidth="1"/>
    <col min="16144" max="16144" width="26.42578125" customWidth="1"/>
    <col min="16145" max="16145" width="3.42578125" customWidth="1"/>
    <col min="16146" max="16146" width="7.5703125" customWidth="1"/>
    <col min="16147" max="16147" width="39.28515625" bestFit="1" customWidth="1"/>
    <col min="16148" max="16150" width="19.7109375" customWidth="1"/>
    <col min="16151" max="16151" width="2.85546875" customWidth="1"/>
    <col min="16152" max="16152" width="17.7109375" customWidth="1"/>
    <col min="16153" max="16153" width="15.5703125" bestFit="1" customWidth="1"/>
    <col min="16154" max="16154" width="17.7109375" customWidth="1"/>
    <col min="16155" max="16155" width="19.42578125" customWidth="1"/>
    <col min="16156" max="16156" width="15.5703125" bestFit="1" customWidth="1"/>
    <col min="16157" max="16157" width="21.140625" customWidth="1"/>
    <col min="16158" max="16158" width="18.140625" customWidth="1"/>
    <col min="16159" max="16159" width="15.5703125" bestFit="1" customWidth="1"/>
    <col min="16160" max="16163" width="21.85546875" customWidth="1"/>
    <col min="16164" max="16164" width="20.5703125" customWidth="1"/>
    <col min="16165" max="16167" width="18.28515625" customWidth="1"/>
    <col min="16168" max="16168" width="20.5703125" customWidth="1"/>
    <col min="16169" max="16169" width="15.5703125" customWidth="1"/>
  </cols>
  <sheetData>
    <row r="1" spans="2:41" ht="15.75" thickBot="1" x14ac:dyDescent="0.3"/>
    <row r="2" spans="2:41" ht="15.75" thickBot="1" x14ac:dyDescent="0.3">
      <c r="B2" s="838" t="s">
        <v>245</v>
      </c>
      <c r="C2" s="838"/>
      <c r="D2" s="838"/>
      <c r="E2" s="838"/>
      <c r="F2" s="838"/>
      <c r="G2" s="839"/>
      <c r="AG2" s="840" t="s">
        <v>341</v>
      </c>
      <c r="AH2" s="841"/>
      <c r="AI2" s="841"/>
      <c r="AJ2" s="842"/>
      <c r="AK2" s="840" t="s">
        <v>342</v>
      </c>
      <c r="AL2" s="841"/>
      <c r="AM2" s="841"/>
      <c r="AN2" s="842"/>
    </row>
    <row r="3" spans="2:41" ht="30.75" thickBot="1" x14ac:dyDescent="0.3">
      <c r="B3" s="313" t="s">
        <v>343</v>
      </c>
      <c r="C3" s="313" t="s">
        <v>344</v>
      </c>
      <c r="D3" s="314" t="s">
        <v>345</v>
      </c>
      <c r="E3" s="313" t="s">
        <v>346</v>
      </c>
      <c r="F3" s="314" t="s">
        <v>347</v>
      </c>
      <c r="G3" s="314" t="s">
        <v>348</v>
      </c>
      <c r="H3" s="315"/>
      <c r="I3" s="315"/>
      <c r="J3" s="315"/>
      <c r="K3" s="315"/>
      <c r="L3" s="315"/>
      <c r="M3" s="315"/>
      <c r="N3" s="315"/>
      <c r="O3" s="314" t="s">
        <v>0</v>
      </c>
      <c r="P3" s="314" t="s">
        <v>349</v>
      </c>
      <c r="Q3" s="314" t="s">
        <v>18</v>
      </c>
      <c r="X3" s="316" t="s">
        <v>350</v>
      </c>
      <c r="Y3" s="317" t="s">
        <v>351</v>
      </c>
      <c r="Z3" s="318" t="s">
        <v>352</v>
      </c>
      <c r="AA3" s="319" t="s">
        <v>353</v>
      </c>
      <c r="AB3" s="317" t="s">
        <v>351</v>
      </c>
      <c r="AC3" s="318" t="s">
        <v>352</v>
      </c>
      <c r="AD3" s="319" t="s">
        <v>354</v>
      </c>
      <c r="AE3" s="317" t="s">
        <v>351</v>
      </c>
      <c r="AF3" s="320" t="s">
        <v>352</v>
      </c>
      <c r="AG3" s="321" t="s">
        <v>355</v>
      </c>
      <c r="AH3" s="317" t="s">
        <v>351</v>
      </c>
      <c r="AI3" s="318" t="s">
        <v>352</v>
      </c>
      <c r="AJ3" s="322" t="s">
        <v>356</v>
      </c>
      <c r="AK3" s="321" t="s">
        <v>355</v>
      </c>
      <c r="AL3" s="317" t="s">
        <v>351</v>
      </c>
      <c r="AM3" s="318" t="s">
        <v>352</v>
      </c>
      <c r="AN3" s="322" t="s">
        <v>356</v>
      </c>
      <c r="AO3" s="323" t="s">
        <v>338</v>
      </c>
    </row>
    <row r="4" spans="2:41" x14ac:dyDescent="0.25">
      <c r="B4" s="334">
        <v>1</v>
      </c>
      <c r="C4" s="205" t="s">
        <v>34</v>
      </c>
      <c r="D4" s="325"/>
      <c r="E4" s="325">
        <f>F63</f>
        <v>215562071.35999995</v>
      </c>
      <c r="F4" s="326">
        <v>0</v>
      </c>
      <c r="G4" s="365">
        <f>F4+E4</f>
        <v>215562071.35999995</v>
      </c>
      <c r="O4" s="324">
        <v>1</v>
      </c>
      <c r="P4" s="327" t="s">
        <v>34</v>
      </c>
      <c r="Q4" s="328" t="e">
        <f>ROUND((G4+G18+G32),2)</f>
        <v>#REF!</v>
      </c>
      <c r="R4" s="290" t="e">
        <f>Q15/10</f>
        <v>#REF!</v>
      </c>
      <c r="S4" s="290" t="e">
        <f>Q4+R4</f>
        <v>#REF!</v>
      </c>
      <c r="T4" s="373" t="e">
        <f>S4/2</f>
        <v>#REF!</v>
      </c>
      <c r="W4" s="315">
        <v>1</v>
      </c>
      <c r="X4" s="329">
        <f>[148]PPTOALL_B647!$J$7</f>
        <v>6308754.0642027995</v>
      </c>
      <c r="Y4" s="330">
        <f>AO4/5</f>
        <v>193713.73316</v>
      </c>
      <c r="Z4" s="331">
        <f>X4+Y4</f>
        <v>6502467.7973627998</v>
      </c>
      <c r="AA4" s="329">
        <f>[148]PPTOALL_B647!$J$13</f>
        <v>68407404.961407915</v>
      </c>
      <c r="AB4" s="330">
        <f>Y4</f>
        <v>193713.73316</v>
      </c>
      <c r="AC4" s="331">
        <f>AA4+AB4</f>
        <v>68601118.694567919</v>
      </c>
      <c r="AD4" s="329">
        <f>[148]PPTOALL_B647!$J$29</f>
        <v>13613344.963121586</v>
      </c>
      <c r="AE4" s="330">
        <f>AB4</f>
        <v>193713.73316</v>
      </c>
      <c r="AF4" s="330">
        <f>AD4+AE4</f>
        <v>13807058.696281586</v>
      </c>
      <c r="AG4" s="332">
        <f>[148]PPTOALL_B647!$J$38</f>
        <v>4453738.2895549145</v>
      </c>
      <c r="AH4" s="330">
        <f>AE4</f>
        <v>193713.73316</v>
      </c>
      <c r="AI4" s="331">
        <f>AG4+AH4</f>
        <v>4647452.0227149148</v>
      </c>
      <c r="AJ4" s="333">
        <f>[148]PPTOALL_B647!$J$39</f>
        <v>25550424.501489408</v>
      </c>
      <c r="AK4" s="332">
        <f>[148]PPTOALL_B647!$J$49</f>
        <v>51797439.279798992</v>
      </c>
      <c r="AL4" s="330">
        <f>AH4</f>
        <v>193713.73316</v>
      </c>
      <c r="AM4" s="331">
        <f>AK4+AL4</f>
        <v>51991153.012958989</v>
      </c>
      <c r="AN4" s="333">
        <f>[148]PPTOALL_B647!$J$50</f>
        <v>8696931.3195203468</v>
      </c>
      <c r="AO4" s="312">
        <f>[148]PPTOALL_B647!$G$65</f>
        <v>968568.66580000008</v>
      </c>
    </row>
    <row r="5" spans="2:41" x14ac:dyDescent="0.25">
      <c r="B5" s="334">
        <v>2</v>
      </c>
      <c r="C5" s="205" t="s">
        <v>7</v>
      </c>
      <c r="D5" s="325"/>
      <c r="E5" s="325">
        <f>F64</f>
        <v>2573882289.6499991</v>
      </c>
      <c r="F5" s="326">
        <v>0</v>
      </c>
      <c r="G5" s="365">
        <f>F5+E5</f>
        <v>2573882289.6499991</v>
      </c>
      <c r="O5" s="334">
        <f>O4+1</f>
        <v>2</v>
      </c>
      <c r="P5" s="335" t="s">
        <v>7</v>
      </c>
      <c r="Q5" s="328" t="e">
        <f>ROUND((G5+G19+G33),2)</f>
        <v>#REF!</v>
      </c>
      <c r="R5" s="290">
        <v>476489660.4219076</v>
      </c>
      <c r="S5" s="290" t="e">
        <f t="shared" ref="S5:S14" si="0">Q5+R5</f>
        <v>#REF!</v>
      </c>
      <c r="T5" s="374" t="e">
        <f>S5/2</f>
        <v>#REF!</v>
      </c>
      <c r="W5">
        <f>W4+1</f>
        <v>2</v>
      </c>
      <c r="X5" s="337">
        <f>[148]PPTOALL_B671!$J$7</f>
        <v>477101.74443066603</v>
      </c>
      <c r="Y5" s="330">
        <f t="shared" ref="Y5:Y32" si="1">AO5/5</f>
        <v>143951.98645999999</v>
      </c>
      <c r="Z5" s="331">
        <f t="shared" ref="Z5:Z32" si="2">X5+Y5</f>
        <v>621053.73089066602</v>
      </c>
      <c r="AA5" s="329">
        <f>[148]PPTOALL_B671!$J$13</f>
        <v>64478539.293440178</v>
      </c>
      <c r="AB5" s="330">
        <f t="shared" ref="AB5:AB32" si="3">Y5</f>
        <v>143951.98645999999</v>
      </c>
      <c r="AC5" s="331">
        <f t="shared" ref="AC5:AC32" si="4">AA5+AB5</f>
        <v>64622491.279900178</v>
      </c>
      <c r="AD5" s="329">
        <f>[148]PPTOALL_B671!$J$29</f>
        <v>11354227.29974434</v>
      </c>
      <c r="AE5" s="330">
        <f t="shared" ref="AE5:AE32" si="5">AB5</f>
        <v>143951.98645999999</v>
      </c>
      <c r="AF5" s="330">
        <f t="shared" ref="AF5:AF32" si="6">AD5+AE5</f>
        <v>11498179.28620434</v>
      </c>
      <c r="AG5" s="332">
        <f>[148]PPTOALL_B671!$J$38</f>
        <v>3838771.6865155948</v>
      </c>
      <c r="AH5" s="330">
        <f t="shared" ref="AH5:AH32" si="7">AE5</f>
        <v>143951.98645999999</v>
      </c>
      <c r="AI5" s="331">
        <f t="shared" ref="AI5:AI32" si="8">AG5+AH5</f>
        <v>3982723.6729755946</v>
      </c>
      <c r="AJ5" s="333">
        <f>[148]PPTOALL_B671!$J$39</f>
        <v>20038735.912531283</v>
      </c>
      <c r="AK5" s="332">
        <f>[148]PPTOALL_B671!$J$49</f>
        <v>27291735.763847046</v>
      </c>
      <c r="AL5" s="330">
        <f t="shared" ref="AL5:AL34" si="9">AH5</f>
        <v>143951.98645999999</v>
      </c>
      <c r="AM5" s="331">
        <f t="shared" ref="AM5:AM32" si="10">AK5+AL5</f>
        <v>27435687.750307046</v>
      </c>
      <c r="AN5" s="333">
        <f>[148]PPTOALL_B671!$J$50</f>
        <v>8696931.3195203468</v>
      </c>
      <c r="AO5" s="312">
        <f>[148]PPTOALL_B671!$G$65</f>
        <v>719759.93229999999</v>
      </c>
    </row>
    <row r="6" spans="2:41" x14ac:dyDescent="0.25">
      <c r="B6" s="334">
        <v>3</v>
      </c>
      <c r="C6" s="334" t="s">
        <v>27</v>
      </c>
      <c r="D6" s="325"/>
      <c r="E6" s="325">
        <f>F65</f>
        <v>667655057.50728273</v>
      </c>
      <c r="F6" s="326">
        <v>0</v>
      </c>
      <c r="G6" s="365">
        <f>F6+E6</f>
        <v>667655057.50728273</v>
      </c>
      <c r="O6" s="334">
        <f t="shared" ref="O6:O14" si="11">O5+1</f>
        <v>3</v>
      </c>
      <c r="P6" s="335" t="s">
        <v>27</v>
      </c>
      <c r="Q6" s="336" t="e">
        <f>ROUND((G6+G20),2)</f>
        <v>#REF!</v>
      </c>
      <c r="R6" s="290">
        <v>476489660.4219076</v>
      </c>
      <c r="S6" s="290" t="e">
        <f t="shared" si="0"/>
        <v>#REF!</v>
      </c>
      <c r="T6" s="374" t="e">
        <f>S6/3</f>
        <v>#REF!</v>
      </c>
      <c r="W6">
        <f t="shared" ref="W6:W32" si="12">W5+1</f>
        <v>3</v>
      </c>
      <c r="X6" s="337">
        <f>[148]PPTOALL_B534!$J$7</f>
        <v>1781611.1680127403</v>
      </c>
      <c r="Y6" s="330">
        <f t="shared" si="1"/>
        <v>95687.302580000003</v>
      </c>
      <c r="Z6" s="331">
        <f t="shared" si="2"/>
        <v>1877298.4705927402</v>
      </c>
      <c r="AA6" s="329">
        <f>[148]PPTOALL_B534!$J$13</f>
        <v>25094275.556456011</v>
      </c>
      <c r="AB6" s="330">
        <f t="shared" si="3"/>
        <v>95687.302580000003</v>
      </c>
      <c r="AC6" s="331">
        <f t="shared" si="4"/>
        <v>25189962.85903601</v>
      </c>
      <c r="AD6" s="329">
        <f>[148]PPTOALL_B534!$J$29</f>
        <v>9917680.1859188247</v>
      </c>
      <c r="AE6" s="330">
        <f t="shared" si="5"/>
        <v>95687.302580000003</v>
      </c>
      <c r="AF6" s="330">
        <f t="shared" si="6"/>
        <v>10013367.488498826</v>
      </c>
      <c r="AG6" s="332">
        <f>[148]PPTOALL_B534!$J$38</f>
        <v>1535284.7158262611</v>
      </c>
      <c r="AH6" s="330">
        <f t="shared" si="7"/>
        <v>95687.302580000003</v>
      </c>
      <c r="AI6" s="331">
        <f t="shared" si="8"/>
        <v>1630972.018406261</v>
      </c>
      <c r="AJ6" s="333">
        <f>[148]PPTOALL_B534!$J$39</f>
        <v>8068759.7905555423</v>
      </c>
      <c r="AK6" s="332">
        <f>[148]PPTOALL_B534!$J$49</f>
        <v>33088570.427540153</v>
      </c>
      <c r="AL6" s="330">
        <f t="shared" si="9"/>
        <v>95687.302580000003</v>
      </c>
      <c r="AM6" s="331">
        <f t="shared" si="10"/>
        <v>33184257.730120152</v>
      </c>
      <c r="AN6" s="333">
        <f>[148]PPTOALL_B534!$J$50</f>
        <v>8696931.3195203468</v>
      </c>
      <c r="AO6" s="312">
        <f>[148]PPTOALL_B534!$G$65</f>
        <v>478436.51290000003</v>
      </c>
    </row>
    <row r="7" spans="2:41" x14ac:dyDescent="0.25">
      <c r="B7" s="334">
        <v>4</v>
      </c>
      <c r="C7" s="338" t="s">
        <v>129</v>
      </c>
      <c r="D7" s="325"/>
      <c r="E7" s="325">
        <f>F66</f>
        <v>59743669.480000019</v>
      </c>
      <c r="F7" s="326">
        <v>0</v>
      </c>
      <c r="G7" s="365">
        <f>F7+E7</f>
        <v>59743669.480000019</v>
      </c>
      <c r="O7" s="334">
        <f t="shared" si="11"/>
        <v>4</v>
      </c>
      <c r="P7" s="335" t="s">
        <v>129</v>
      </c>
      <c r="Q7" s="336" t="e">
        <f>G7+G21</f>
        <v>#REF!</v>
      </c>
      <c r="R7" s="290">
        <v>476489660.4219076</v>
      </c>
      <c r="S7" s="290" t="e">
        <f t="shared" si="0"/>
        <v>#REF!</v>
      </c>
      <c r="T7" s="374" t="e">
        <f>S7/3</f>
        <v>#REF!</v>
      </c>
      <c r="W7">
        <f t="shared" si="12"/>
        <v>4</v>
      </c>
      <c r="X7" s="337">
        <f>[148]PPTOALL_B672!$J$7</f>
        <v>1154999.1905648431</v>
      </c>
      <c r="Y7" s="330">
        <f t="shared" si="1"/>
        <v>379582.08929999999</v>
      </c>
      <c r="Z7" s="331">
        <f t="shared" si="2"/>
        <v>1534581.279864843</v>
      </c>
      <c r="AA7" s="329">
        <f>[148]PPTOALL_B672!$J$13</f>
        <v>211311050.30372563</v>
      </c>
      <c r="AB7" s="330">
        <f t="shared" si="3"/>
        <v>379582.08929999999</v>
      </c>
      <c r="AC7" s="331">
        <f t="shared" si="4"/>
        <v>211690632.39302564</v>
      </c>
      <c r="AD7" s="329">
        <f>[148]PPTOALL_B672!$J$29</f>
        <v>21727157.288455505</v>
      </c>
      <c r="AE7" s="330">
        <f t="shared" si="5"/>
        <v>379582.08929999999</v>
      </c>
      <c r="AF7" s="330">
        <f t="shared" si="6"/>
        <v>22106739.377755504</v>
      </c>
      <c r="AG7" s="332">
        <f>[148]PPTOALL_B672!$J$38</f>
        <v>10802850.043561481</v>
      </c>
      <c r="AH7" s="330">
        <f t="shared" si="7"/>
        <v>379582.08929999999</v>
      </c>
      <c r="AI7" s="331">
        <f t="shared" si="8"/>
        <v>11182432.13286148</v>
      </c>
      <c r="AJ7" s="333">
        <f>[148]PPTOALL_B672!$J$39</f>
        <v>58007996.559975855</v>
      </c>
      <c r="AK7" s="332">
        <f>[148]PPTOALL_B672!$J$49</f>
        <v>38309810.265870862</v>
      </c>
      <c r="AL7" s="330">
        <f t="shared" si="9"/>
        <v>379582.08929999999</v>
      </c>
      <c r="AM7" s="331">
        <f t="shared" si="10"/>
        <v>38689392.355170861</v>
      </c>
      <c r="AN7" s="333">
        <f>[148]PPTOALL_B672!$J$50</f>
        <v>8696931.3195203468</v>
      </c>
      <c r="AO7" s="312">
        <f>[148]PPTOALL_B672!$G$65</f>
        <v>1897910.4464999998</v>
      </c>
    </row>
    <row r="8" spans="2:41" x14ac:dyDescent="0.25">
      <c r="B8" s="334">
        <v>5</v>
      </c>
      <c r="C8" s="334" t="s">
        <v>41</v>
      </c>
      <c r="D8" s="325"/>
      <c r="E8" s="325">
        <f>F67</f>
        <v>1178867851.5100002</v>
      </c>
      <c r="F8" s="326">
        <v>0</v>
      </c>
      <c r="G8" s="365">
        <f>F8+E8</f>
        <v>1178867851.5100002</v>
      </c>
      <c r="O8" s="334">
        <f t="shared" si="11"/>
        <v>5</v>
      </c>
      <c r="P8" s="335" t="s">
        <v>41</v>
      </c>
      <c r="Q8" s="336" t="e">
        <f>G8+G22+G37</f>
        <v>#REF!</v>
      </c>
      <c r="R8" s="290">
        <v>476489660.4219076</v>
      </c>
      <c r="S8" s="290" t="e">
        <f t="shared" si="0"/>
        <v>#REF!</v>
      </c>
      <c r="T8" s="374" t="e">
        <f>S8/4</f>
        <v>#REF!</v>
      </c>
      <c r="W8">
        <f t="shared" si="12"/>
        <v>5</v>
      </c>
      <c r="X8" s="337">
        <f>[148]PPTOALL_B1112!$J$7</f>
        <v>3473085.230489898</v>
      </c>
      <c r="Y8" s="330">
        <f t="shared" si="1"/>
        <v>223553.11460000003</v>
      </c>
      <c r="Z8" s="331">
        <f t="shared" si="2"/>
        <v>3696638.345089898</v>
      </c>
      <c r="AA8" s="329">
        <f>[148]PPTOALL_B1112!$J$13</f>
        <v>87751082.954734862</v>
      </c>
      <c r="AB8" s="330">
        <f t="shared" si="3"/>
        <v>223553.11460000003</v>
      </c>
      <c r="AC8" s="331">
        <f t="shared" si="4"/>
        <v>87974636.069334865</v>
      </c>
      <c r="AD8" s="329">
        <f>[148]PPTOALL_B1112!$J$29</f>
        <v>20388671.362406325</v>
      </c>
      <c r="AE8" s="330">
        <f t="shared" si="5"/>
        <v>223553.11460000003</v>
      </c>
      <c r="AF8" s="330">
        <f t="shared" si="6"/>
        <v>20612224.477006324</v>
      </c>
      <c r="AG8" s="332">
        <f>[148]PPTOALL_B1112!$J$38</f>
        <v>4980006.5800565919</v>
      </c>
      <c r="AH8" s="330">
        <f t="shared" si="7"/>
        <v>223553.11460000003</v>
      </c>
      <c r="AI8" s="331">
        <f t="shared" si="8"/>
        <v>5203559.6946565919</v>
      </c>
      <c r="AJ8" s="333">
        <f>[148]PPTOALL_B1112!$J$39</f>
        <v>26104013.63647553</v>
      </c>
      <c r="AK8" s="332">
        <f>[148]PPTOALL_B1112!$J$49</f>
        <v>50258832.974342249</v>
      </c>
      <c r="AL8" s="330">
        <f t="shared" si="9"/>
        <v>223553.11460000003</v>
      </c>
      <c r="AM8" s="331">
        <f t="shared" si="10"/>
        <v>50482386.088942252</v>
      </c>
      <c r="AN8" s="333">
        <f>[148]PPTOALL_B1112!$J$50</f>
        <v>8696931.3195203468</v>
      </c>
      <c r="AO8" s="312">
        <f>[148]PPTOALL_B1112!$G$65</f>
        <v>1117765.5730000001</v>
      </c>
    </row>
    <row r="9" spans="2:41" ht="36" customHeight="1" x14ac:dyDescent="0.25">
      <c r="D9" s="378" t="s">
        <v>362</v>
      </c>
      <c r="E9" s="378"/>
      <c r="F9" s="378"/>
      <c r="G9" s="368">
        <f>SUM(G4:G8)</f>
        <v>4695710939.5072823</v>
      </c>
      <c r="I9" s="364">
        <f>+G9</f>
        <v>4695710939.5072823</v>
      </c>
      <c r="O9" s="334">
        <f t="shared" si="11"/>
        <v>6</v>
      </c>
      <c r="P9" s="339" t="str">
        <f>C34</f>
        <v>Válvulas de compuerta, vastago no ascendente  sello elástico bridada en los siguientes diámetros:</v>
      </c>
      <c r="Q9" s="340" t="e">
        <f>G34</f>
        <v>#REF!</v>
      </c>
      <c r="R9" s="849">
        <v>476489660.4219076</v>
      </c>
      <c r="S9" s="849" t="e">
        <f>R9+Q9+Q10</f>
        <v>#REF!</v>
      </c>
      <c r="T9" s="850" t="e">
        <f>(S9)/2</f>
        <v>#REF!</v>
      </c>
      <c r="V9" s="849"/>
      <c r="W9">
        <f t="shared" si="12"/>
        <v>6</v>
      </c>
      <c r="X9" s="337">
        <f>[148]PPTOALL_B1109!$J$7</f>
        <v>15659364.365447812</v>
      </c>
      <c r="Y9" s="330">
        <f t="shared" si="1"/>
        <v>724368.34354000003</v>
      </c>
      <c r="Z9" s="331">
        <f t="shared" si="2"/>
        <v>16383732.708987812</v>
      </c>
      <c r="AA9" s="329">
        <f>[148]PPTOALL_B1109!$J$13</f>
        <v>303416880.6186136</v>
      </c>
      <c r="AB9" s="330">
        <f t="shared" si="3"/>
        <v>724368.34354000003</v>
      </c>
      <c r="AC9" s="331">
        <f t="shared" si="4"/>
        <v>304141248.96215361</v>
      </c>
      <c r="AD9" s="329">
        <f>[148]PPTOALL_B1109!$J$29</f>
        <v>58107523.002514087</v>
      </c>
      <c r="AE9" s="330">
        <f t="shared" si="5"/>
        <v>724368.34354000003</v>
      </c>
      <c r="AF9" s="330">
        <f t="shared" si="6"/>
        <v>58831891.346054085</v>
      </c>
      <c r="AG9" s="332">
        <f>[148]PPTOALL_B1109!$J$39</f>
        <v>15913062.100460049</v>
      </c>
      <c r="AH9" s="330">
        <f t="shared" si="7"/>
        <v>724368.34354000003</v>
      </c>
      <c r="AI9" s="331">
        <f t="shared" si="8"/>
        <v>16637430.444000049</v>
      </c>
      <c r="AJ9" s="333">
        <f>[148]PPTOALL_B1109!$J$40</f>
        <v>82354510.817521006</v>
      </c>
      <c r="AK9" s="332">
        <f>[148]PPTOALL_B1109!$J$50</f>
        <v>147544594.77932039</v>
      </c>
      <c r="AL9" s="330">
        <f t="shared" si="9"/>
        <v>724368.34354000003</v>
      </c>
      <c r="AM9" s="331">
        <f t="shared" si="10"/>
        <v>148268963.1228604</v>
      </c>
      <c r="AN9" s="333">
        <f>[148]PPTOALL_B1109!$J$51</f>
        <v>8696931.3195203468</v>
      </c>
      <c r="AO9" s="312">
        <f>[148]PPTOALL_B1109!$G$66</f>
        <v>3621841.7176999999</v>
      </c>
    </row>
    <row r="10" spans="2:41" ht="30" x14ac:dyDescent="0.25">
      <c r="B10" s="315"/>
      <c r="C10" s="315"/>
      <c r="O10" s="334">
        <f t="shared" si="11"/>
        <v>7</v>
      </c>
      <c r="P10" s="339" t="str">
        <f>C35</f>
        <v>Válvulas de compuerta, vastago no ascendente  sello elástico bridada en los siguientes diámetros:</v>
      </c>
      <c r="Q10" s="340" t="e">
        <f>G35</f>
        <v>#REF!</v>
      </c>
      <c r="R10" s="849"/>
      <c r="S10" s="849"/>
      <c r="T10" s="851"/>
      <c r="V10" s="849"/>
      <c r="W10">
        <f t="shared" si="12"/>
        <v>7</v>
      </c>
      <c r="X10" s="337">
        <f>[148]PPTOALL_B538!$J$7</f>
        <v>13598235.892393867</v>
      </c>
      <c r="Y10" s="330">
        <f t="shared" si="1"/>
        <v>492801.81136000005</v>
      </c>
      <c r="Z10" s="331">
        <f t="shared" si="2"/>
        <v>14091037.703753866</v>
      </c>
      <c r="AA10" s="329">
        <f>[148]PPTOALL_B538!$J$13</f>
        <v>219033609.37735131</v>
      </c>
      <c r="AB10" s="330">
        <f t="shared" si="3"/>
        <v>492801.81136000005</v>
      </c>
      <c r="AC10" s="331">
        <f t="shared" si="4"/>
        <v>219526411.18871132</v>
      </c>
      <c r="AD10" s="329">
        <f>[148]PPTOALL_B538!$J$29</f>
        <v>35390867.834355719</v>
      </c>
      <c r="AE10" s="330">
        <f t="shared" si="5"/>
        <v>492801.81136000005</v>
      </c>
      <c r="AF10" s="330">
        <f t="shared" si="6"/>
        <v>35883669.645715721</v>
      </c>
      <c r="AG10" s="332">
        <f>[148]PPTOALL_B538!$J$38</f>
        <v>11044872.156328902</v>
      </c>
      <c r="AH10" s="330">
        <f t="shared" si="7"/>
        <v>492801.81136000005</v>
      </c>
      <c r="AI10" s="331">
        <f t="shared" si="8"/>
        <v>11537673.967688901</v>
      </c>
      <c r="AJ10" s="333">
        <f>[148]PPTOALL_B538!$J$39</f>
        <v>58292215.894017555</v>
      </c>
      <c r="AK10" s="332">
        <f>[148]PPTOALL_B538!$J$49</f>
        <v>88741245.47688818</v>
      </c>
      <c r="AL10" s="330">
        <f t="shared" si="9"/>
        <v>492801.81136000005</v>
      </c>
      <c r="AM10" s="331">
        <f t="shared" si="10"/>
        <v>89234047.288248181</v>
      </c>
      <c r="AN10" s="333">
        <f>[148]PPTOALL_B538!$J$50</f>
        <v>0</v>
      </c>
      <c r="AO10" s="312">
        <f>[148]PPTOALL_B538!$G$65</f>
        <v>2464009.0568000004</v>
      </c>
    </row>
    <row r="11" spans="2:41" x14ac:dyDescent="0.25">
      <c r="B11" s="315"/>
      <c r="C11" s="315"/>
      <c r="I11">
        <v>0</v>
      </c>
      <c r="O11" s="334">
        <f t="shared" si="11"/>
        <v>8</v>
      </c>
      <c r="P11" s="339" t="str">
        <f>C36</f>
        <v>Suministro, transporte e instalación de redes</v>
      </c>
      <c r="Q11" s="340" t="e">
        <f>G36</f>
        <v>#REF!</v>
      </c>
      <c r="R11" s="290">
        <v>476489660.4219076</v>
      </c>
      <c r="S11" s="290" t="e">
        <f t="shared" si="0"/>
        <v>#REF!</v>
      </c>
      <c r="T11" s="375" t="e">
        <f>S11/3</f>
        <v>#REF!</v>
      </c>
      <c r="W11">
        <f t="shared" si="12"/>
        <v>8</v>
      </c>
      <c r="X11" s="337">
        <f>[148]PPTOALL_B439A!$J$7</f>
        <v>20946775.436733447</v>
      </c>
      <c r="Y11" s="330">
        <f t="shared" si="1"/>
        <v>665942.12031999999</v>
      </c>
      <c r="Z11" s="331">
        <f t="shared" si="2"/>
        <v>21612717.557053447</v>
      </c>
      <c r="AA11" s="329">
        <f>[148]PPTOALL_B439A!$J$13</f>
        <v>259638625.13072526</v>
      </c>
      <c r="AB11" s="330">
        <f t="shared" si="3"/>
        <v>665942.12031999999</v>
      </c>
      <c r="AC11" s="331">
        <f t="shared" si="4"/>
        <v>260304567.25104526</v>
      </c>
      <c r="AD11" s="329">
        <f>[148]PPTOALL_B439A!$J$29</f>
        <v>67575535.437464967</v>
      </c>
      <c r="AE11" s="330">
        <f t="shared" si="5"/>
        <v>665942.12031999999</v>
      </c>
      <c r="AF11" s="330">
        <f t="shared" si="6"/>
        <v>68241477.557784975</v>
      </c>
      <c r="AG11" s="332">
        <f>[148]PPTOALL_B439A!$J$39</f>
        <v>14221384.65567285</v>
      </c>
      <c r="AH11" s="330">
        <f t="shared" si="7"/>
        <v>665942.12031999999</v>
      </c>
      <c r="AI11" s="331">
        <f t="shared" si="8"/>
        <v>14887326.77599285</v>
      </c>
      <c r="AJ11" s="333">
        <f>[148]PPTOALL_B439A!$J$40</f>
        <v>75927959.586192548</v>
      </c>
      <c r="AK11" s="332">
        <f>[148]PPTOALL_B439A!$J$50</f>
        <v>134651957.63615549</v>
      </c>
      <c r="AL11" s="330">
        <f t="shared" si="9"/>
        <v>665942.12031999999</v>
      </c>
      <c r="AM11" s="331">
        <f t="shared" si="10"/>
        <v>135317899.75647548</v>
      </c>
      <c r="AN11" s="333">
        <f>[148]PPTOALL_B439A!$J$51</f>
        <v>0</v>
      </c>
      <c r="AO11" s="312">
        <f>[148]PPTOALL_B439A!$G$66</f>
        <v>3329710.6016000002</v>
      </c>
    </row>
    <row r="12" spans="2:41" x14ac:dyDescent="0.25">
      <c r="B12" s="315"/>
      <c r="C12" s="315"/>
      <c r="O12" s="334">
        <f t="shared" si="11"/>
        <v>9</v>
      </c>
      <c r="P12" s="324" t="str">
        <f>C38</f>
        <v>SEÑALIZACIÓN Y ELEMENTOS</v>
      </c>
      <c r="Q12" s="341" t="e">
        <f>G38</f>
        <v>#REF!</v>
      </c>
      <c r="R12" s="290">
        <v>476489660.4219076</v>
      </c>
      <c r="S12" s="290" t="e">
        <f t="shared" si="0"/>
        <v>#REF!</v>
      </c>
      <c r="T12" s="374" t="e">
        <f>S12/2</f>
        <v>#REF!</v>
      </c>
      <c r="W12">
        <f t="shared" si="12"/>
        <v>9</v>
      </c>
      <c r="X12" s="337">
        <f>[148]PPTOALL_B1114!$J$7</f>
        <v>10480562.907859387</v>
      </c>
      <c r="Y12" s="330">
        <f t="shared" si="1"/>
        <v>308541.27283999999</v>
      </c>
      <c r="Z12" s="331">
        <f t="shared" si="2"/>
        <v>10789104.180699388</v>
      </c>
      <c r="AA12" s="329">
        <f>[148]PPTOALL_B1114!$J$13</f>
        <v>122306704.99224754</v>
      </c>
      <c r="AB12" s="330">
        <f t="shared" si="3"/>
        <v>308541.27283999999</v>
      </c>
      <c r="AC12" s="331">
        <f t="shared" si="4"/>
        <v>122615246.26508753</v>
      </c>
      <c r="AD12" s="329">
        <f>[148]PPTOALL_B1114!$J$29</f>
        <v>33962302.237133056</v>
      </c>
      <c r="AE12" s="330">
        <f t="shared" si="5"/>
        <v>308541.27283999999</v>
      </c>
      <c r="AF12" s="330">
        <f t="shared" si="6"/>
        <v>34270843.509973057</v>
      </c>
      <c r="AG12" s="332">
        <f>[148]PPTOALL_B1114!$J$38</f>
        <v>7015198.6325562065</v>
      </c>
      <c r="AH12" s="330">
        <f t="shared" si="7"/>
        <v>308541.27283999999</v>
      </c>
      <c r="AI12" s="331">
        <f t="shared" si="8"/>
        <v>7323739.9053962063</v>
      </c>
      <c r="AJ12" s="333">
        <f>[148]PPTOALL_B1114!$J$39</f>
        <v>37449125.024742827</v>
      </c>
      <c r="AK12" s="332">
        <f>[148]PPTOALL_B1114!$J$49</f>
        <v>56518891.45397862</v>
      </c>
      <c r="AL12" s="330">
        <f t="shared" si="9"/>
        <v>308541.27283999999</v>
      </c>
      <c r="AM12" s="331">
        <f t="shared" si="10"/>
        <v>56827432.726818621</v>
      </c>
      <c r="AN12" s="333">
        <f>[148]PPTOALL_B1114!$J$50</f>
        <v>0</v>
      </c>
      <c r="AO12" s="312">
        <f>[148]PPTOALL_B1114!$G$65</f>
        <v>1542706.3642</v>
      </c>
    </row>
    <row r="13" spans="2:41" x14ac:dyDescent="0.25">
      <c r="B13" s="315"/>
      <c r="C13" s="315"/>
      <c r="O13" s="334">
        <f t="shared" si="11"/>
        <v>10</v>
      </c>
      <c r="P13" s="324" t="str">
        <f>C39</f>
        <v>AUTOMATIZACIÓN PTAP</v>
      </c>
      <c r="Q13" s="341" t="e">
        <f>G39</f>
        <v>#REF!</v>
      </c>
      <c r="R13" s="290">
        <v>476489660.4219076</v>
      </c>
      <c r="S13" s="290" t="e">
        <f t="shared" si="0"/>
        <v>#REF!</v>
      </c>
      <c r="T13" s="374" t="e">
        <f>S13/2</f>
        <v>#REF!</v>
      </c>
      <c r="W13">
        <f t="shared" si="12"/>
        <v>10</v>
      </c>
      <c r="X13" s="337">
        <f>[148]PPTOALL_B4!$J$7</f>
        <v>14358003.978438854</v>
      </c>
      <c r="Y13" s="330">
        <f t="shared" si="1"/>
        <v>504909.1304400001</v>
      </c>
      <c r="Z13" s="331">
        <f t="shared" si="2"/>
        <v>14862913.108878855</v>
      </c>
      <c r="AA13" s="329">
        <f>[148]PPTOALL_B4!$J$13</f>
        <v>222647022.30398515</v>
      </c>
      <c r="AB13" s="330">
        <f t="shared" si="3"/>
        <v>504909.1304400001</v>
      </c>
      <c r="AC13" s="331">
        <f t="shared" si="4"/>
        <v>223151931.43442515</v>
      </c>
      <c r="AD13" s="329">
        <f>[148]PPTOALL_B4!$J$29</f>
        <v>44903631.193614312</v>
      </c>
      <c r="AE13" s="330">
        <f t="shared" si="5"/>
        <v>504909.1304400001</v>
      </c>
      <c r="AF13" s="330">
        <f t="shared" si="6"/>
        <v>45408540.324054308</v>
      </c>
      <c r="AG13" s="332">
        <f>[148]PPTOALL_B4!$J$39</f>
        <v>12759189.07842504</v>
      </c>
      <c r="AH13" s="330">
        <f t="shared" si="7"/>
        <v>504909.1304400001</v>
      </c>
      <c r="AI13" s="331">
        <f t="shared" si="8"/>
        <v>13264098.208865041</v>
      </c>
      <c r="AJ13" s="333">
        <f>[148]PPTOALL_B4!$J$40</f>
        <v>67448336.485436544</v>
      </c>
      <c r="AK13" s="332">
        <f>[148]PPTOALL_B4!$J$50</f>
        <v>82177434.070759371</v>
      </c>
      <c r="AL13" s="330">
        <f t="shared" si="9"/>
        <v>504909.1304400001</v>
      </c>
      <c r="AM13" s="331">
        <f t="shared" si="10"/>
        <v>82682343.201199368</v>
      </c>
      <c r="AN13" s="333">
        <f>[148]PPTOALL_B4!$J$51</f>
        <v>0</v>
      </c>
      <c r="AO13" s="312">
        <f>[148]PPTOALL_B4!$G$66</f>
        <v>2524545.6522000004</v>
      </c>
    </row>
    <row r="14" spans="2:41" x14ac:dyDescent="0.25">
      <c r="B14" s="315"/>
      <c r="C14" s="315"/>
      <c r="O14" s="334">
        <f t="shared" si="11"/>
        <v>11</v>
      </c>
      <c r="P14" s="335" t="s">
        <v>357</v>
      </c>
      <c r="Q14" s="342" t="e">
        <f>G49</f>
        <v>#REF!</v>
      </c>
      <c r="R14" s="290">
        <v>476489660.4219076</v>
      </c>
      <c r="S14" s="290" t="e">
        <f t="shared" si="0"/>
        <v>#REF!</v>
      </c>
      <c r="T14" s="374" t="e">
        <f>S14/2</f>
        <v>#REF!</v>
      </c>
      <c r="W14">
        <f t="shared" si="12"/>
        <v>11</v>
      </c>
      <c r="X14" s="337">
        <f>[148]PPTOALL_B539A!$J$7</f>
        <v>30617811.929797973</v>
      </c>
      <c r="Y14" s="330">
        <f t="shared" si="1"/>
        <v>947039.34627999994</v>
      </c>
      <c r="Z14" s="331">
        <f t="shared" si="2"/>
        <v>31564851.276077975</v>
      </c>
      <c r="AA14" s="329">
        <f>[148]PPTOALL_B539A!$J$13</f>
        <v>388541810.36925131</v>
      </c>
      <c r="AB14" s="330">
        <f t="shared" si="3"/>
        <v>947039.34627999994</v>
      </c>
      <c r="AC14" s="331">
        <f t="shared" si="4"/>
        <v>389488849.71553129</v>
      </c>
      <c r="AD14" s="329">
        <f>[148]PPTOALL_B539A!$J$29</f>
        <v>88226381.256497279</v>
      </c>
      <c r="AE14" s="330">
        <f t="shared" si="5"/>
        <v>947039.34627999994</v>
      </c>
      <c r="AF14" s="330">
        <f t="shared" si="6"/>
        <v>89173420.602777272</v>
      </c>
      <c r="AG14" s="332">
        <f>[148]PPTOALL_B539A!$J$39</f>
        <v>21356236.949917685</v>
      </c>
      <c r="AH14" s="330">
        <f t="shared" si="7"/>
        <v>947039.34627999994</v>
      </c>
      <c r="AI14" s="331">
        <f t="shared" si="8"/>
        <v>22303276.296197686</v>
      </c>
      <c r="AJ14" s="333">
        <f>[148]PPTOALL_B539A!$J$40</f>
        <v>114280542.99429919</v>
      </c>
      <c r="AK14" s="332">
        <f>[148]PPTOALL_B539A!$J$50</f>
        <v>178092488.37477764</v>
      </c>
      <c r="AL14" s="330">
        <f t="shared" si="9"/>
        <v>947039.34627999994</v>
      </c>
      <c r="AM14" s="331">
        <f t="shared" si="10"/>
        <v>179039527.72105765</v>
      </c>
      <c r="AN14" s="333">
        <f>[148]PPTOALL_B539A!$J$51</f>
        <v>8696931.3195203468</v>
      </c>
      <c r="AO14" s="312">
        <f>[148]PPTOALL_B539A!$G$66</f>
        <v>4735196.7313999999</v>
      </c>
    </row>
    <row r="15" spans="2:41" x14ac:dyDescent="0.25">
      <c r="D15" s="343"/>
      <c r="E15" s="343"/>
      <c r="P15" t="str">
        <f>CONCATENATE(D43,D44,D45,D46)</f>
        <v>ADMINISTRACIÓN 25%IMPREVISTOS 2%UTILIDAD 5%IVA 19%</v>
      </c>
      <c r="Q15" s="290" t="e">
        <f>G43+G44+G45+G46</f>
        <v>#REF!</v>
      </c>
      <c r="U15" s="290"/>
      <c r="W15">
        <f t="shared" si="12"/>
        <v>12</v>
      </c>
      <c r="X15" s="337">
        <f>[148]PPTOALL_B511!$J$7</f>
        <v>11022563.306446996</v>
      </c>
      <c r="Y15" s="330">
        <f t="shared" si="1"/>
        <v>693965.17243999999</v>
      </c>
      <c r="Z15" s="331">
        <f t="shared" si="2"/>
        <v>11716528.478886995</v>
      </c>
      <c r="AA15" s="329">
        <f>[148]PPTOALL_B511!$J$13</f>
        <v>326698199.04531831</v>
      </c>
      <c r="AB15" s="330">
        <f t="shared" si="3"/>
        <v>693965.17243999999</v>
      </c>
      <c r="AC15" s="331">
        <f t="shared" si="4"/>
        <v>327392164.2177583</v>
      </c>
      <c r="AD15" s="329">
        <f>[148]PPTOALL_B511!$J$29</f>
        <v>50191584.973413855</v>
      </c>
      <c r="AE15" s="330">
        <f t="shared" si="5"/>
        <v>693965.17243999999</v>
      </c>
      <c r="AF15" s="330">
        <f t="shared" si="6"/>
        <v>50885550.145853855</v>
      </c>
      <c r="AG15" s="332">
        <f>[148]PPTOALL_B511!$J$38</f>
        <v>16920642.25698493</v>
      </c>
      <c r="AH15" s="330">
        <f t="shared" si="7"/>
        <v>693965.17243999999</v>
      </c>
      <c r="AI15" s="331">
        <f t="shared" si="8"/>
        <v>17614607.42942493</v>
      </c>
      <c r="AJ15" s="333">
        <f>[148]PPTOALL_B511!$J$39</f>
        <v>87115480.495564774</v>
      </c>
      <c r="AK15" s="332">
        <f>[148]PPTOALL_B511!$J$49</f>
        <v>113116646.26346138</v>
      </c>
      <c r="AL15" s="330">
        <f t="shared" si="9"/>
        <v>693965.17243999999</v>
      </c>
      <c r="AM15" s="331">
        <f t="shared" si="10"/>
        <v>113810611.43590139</v>
      </c>
      <c r="AN15" s="333">
        <f>[148]PPTOALL_B511!$J$50</f>
        <v>13045396.97928052</v>
      </c>
      <c r="AO15" s="312">
        <f>[148]PPTOALL_B511!$G$65</f>
        <v>3469825.8621999999</v>
      </c>
    </row>
    <row r="16" spans="2:41" ht="15" customHeight="1" x14ac:dyDescent="0.25">
      <c r="B16" s="834" t="s">
        <v>363</v>
      </c>
      <c r="C16" s="835"/>
      <c r="D16" s="835"/>
      <c r="E16" s="835"/>
      <c r="F16" s="835"/>
      <c r="G16" s="836"/>
      <c r="Q16" s="364"/>
      <c r="W16">
        <f t="shared" si="12"/>
        <v>13</v>
      </c>
      <c r="X16" s="337">
        <f>[148]PPTOALL_B515!$J$7</f>
        <v>3901768.5700105261</v>
      </c>
      <c r="Y16" s="330">
        <f t="shared" si="1"/>
        <v>209422.43839999998</v>
      </c>
      <c r="Z16" s="331">
        <f t="shared" si="2"/>
        <v>4111191.008410526</v>
      </c>
      <c r="AA16" s="329">
        <f>[148]PPTOALL_B515!$J$13</f>
        <v>90525074.975548074</v>
      </c>
      <c r="AB16" s="330">
        <f t="shared" si="3"/>
        <v>209422.43839999998</v>
      </c>
      <c r="AC16" s="331">
        <f t="shared" si="4"/>
        <v>90734497.413948074</v>
      </c>
      <c r="AD16" s="329">
        <f>[148]PPTOALL_B515!$J$29</f>
        <v>21446021.998773348</v>
      </c>
      <c r="AE16" s="330">
        <f t="shared" si="5"/>
        <v>209422.43839999998</v>
      </c>
      <c r="AF16" s="330">
        <f t="shared" si="6"/>
        <v>21655444.437173348</v>
      </c>
      <c r="AG16" s="332">
        <f>[148]PPTOALL_B515!$J$38</f>
        <v>5156180.5856058514</v>
      </c>
      <c r="AH16" s="330">
        <f t="shared" si="7"/>
        <v>209422.43839999998</v>
      </c>
      <c r="AI16" s="331">
        <f t="shared" si="8"/>
        <v>5365603.0240058517</v>
      </c>
      <c r="AJ16" s="333">
        <f>[148]PPTOALL_B515!$J$39</f>
        <v>27131078.40484814</v>
      </c>
      <c r="AK16" s="332">
        <f>[148]PPTOALL_B515!$J$49</f>
        <v>35276025.053441226</v>
      </c>
      <c r="AL16" s="330">
        <f t="shared" si="9"/>
        <v>209422.43839999998</v>
      </c>
      <c r="AM16" s="331">
        <f t="shared" si="10"/>
        <v>35485447.491841227</v>
      </c>
      <c r="AN16" s="333">
        <f>[148]PPTOALL_B515!$J$50</f>
        <v>4348465.6597601734</v>
      </c>
      <c r="AO16" s="312">
        <f>[148]PPTOALL_B515!$G$65</f>
        <v>1047112.1919999999</v>
      </c>
    </row>
    <row r="17" spans="2:41" ht="30" x14ac:dyDescent="0.25">
      <c r="B17" s="313" t="s">
        <v>343</v>
      </c>
      <c r="C17" s="313" t="s">
        <v>344</v>
      </c>
      <c r="D17" s="314" t="s">
        <v>345</v>
      </c>
      <c r="E17" s="313" t="s">
        <v>346</v>
      </c>
      <c r="F17" s="314" t="s">
        <v>347</v>
      </c>
      <c r="G17" s="314" t="s">
        <v>348</v>
      </c>
      <c r="J17" s="364">
        <v>4695710939.5100002</v>
      </c>
      <c r="P17" t="str">
        <f>D50</f>
        <v xml:space="preserve">INTERVENTORÍA </v>
      </c>
      <c r="Q17" s="372" t="e">
        <f>G50</f>
        <v>#REF!</v>
      </c>
      <c r="S17" s="290" t="e">
        <f>SUM(S4:S16)</f>
        <v>#REF!</v>
      </c>
      <c r="T17" s="290"/>
      <c r="W17">
        <f t="shared" si="12"/>
        <v>14</v>
      </c>
      <c r="X17" s="337">
        <f>[148]PPTOALL_B1115!$J$7</f>
        <v>2208119.0882563232</v>
      </c>
      <c r="Y17" s="330">
        <f t="shared" si="1"/>
        <v>100414.4699</v>
      </c>
      <c r="Z17" s="331">
        <f t="shared" si="2"/>
        <v>2308533.5581563232</v>
      </c>
      <c r="AA17" s="329">
        <f>[148]PPTOALL_B1115!$J$13</f>
        <v>31255450.484382045</v>
      </c>
      <c r="AB17" s="330">
        <f t="shared" si="3"/>
        <v>100414.4699</v>
      </c>
      <c r="AC17" s="331">
        <f t="shared" si="4"/>
        <v>31355864.954282045</v>
      </c>
      <c r="AD17" s="329">
        <f>[148]PPTOALL_B1115!$J$29</f>
        <v>10301997.337922942</v>
      </c>
      <c r="AE17" s="330">
        <f t="shared" si="5"/>
        <v>100414.4699</v>
      </c>
      <c r="AF17" s="330">
        <f t="shared" si="6"/>
        <v>10402411.807822943</v>
      </c>
      <c r="AG17" s="332">
        <f>[148]PPTOALL_B1115!$J$38</f>
        <v>2148599.7274473063</v>
      </c>
      <c r="AH17" s="330">
        <f t="shared" si="7"/>
        <v>100414.4699</v>
      </c>
      <c r="AI17" s="331">
        <f t="shared" si="8"/>
        <v>2249014.1973473062</v>
      </c>
      <c r="AJ17" s="333">
        <f>[148]PPTOALL_B1115!$J$39</f>
        <v>11237562.265891897</v>
      </c>
      <c r="AK17" s="332">
        <f>[148]PPTOALL_B1115!$J$49</f>
        <v>29031436.037645623</v>
      </c>
      <c r="AL17" s="330">
        <f t="shared" si="9"/>
        <v>100414.4699</v>
      </c>
      <c r="AM17" s="331">
        <f t="shared" si="10"/>
        <v>29131850.507545624</v>
      </c>
      <c r="AN17" s="333">
        <f>[148]PPTOALL_B1115!$J$50</f>
        <v>4348465.6597601734</v>
      </c>
      <c r="AO17" s="312">
        <f>[148]PPTOALL_B1115!$G$65</f>
        <v>502072.34949999995</v>
      </c>
    </row>
    <row r="18" spans="2:41" x14ac:dyDescent="0.25">
      <c r="B18" s="324">
        <v>1</v>
      </c>
      <c r="C18" s="324" t="s">
        <v>34</v>
      </c>
      <c r="D18" s="344"/>
      <c r="E18" s="344" t="e">
        <f>'PPTO RES'!G7</f>
        <v>#REF!</v>
      </c>
      <c r="F18" s="345"/>
      <c r="G18" s="365" t="e">
        <f>F18+E18</f>
        <v>#REF!</v>
      </c>
      <c r="J18" s="364">
        <v>8681751755.8999996</v>
      </c>
      <c r="P18" s="376" t="s">
        <v>371</v>
      </c>
      <c r="Q18" s="377">
        <v>275957317</v>
      </c>
      <c r="W18">
        <f t="shared" si="12"/>
        <v>15</v>
      </c>
      <c r="X18" s="337">
        <f>[148]PPTOALL_B1077!$J$7</f>
        <v>2330688.4683513544</v>
      </c>
      <c r="Y18" s="330">
        <f t="shared" si="1"/>
        <v>305673.20004000003</v>
      </c>
      <c r="Z18" s="331">
        <f t="shared" si="2"/>
        <v>2636361.6683913544</v>
      </c>
      <c r="AA18" s="329">
        <f>[148]PPTOALL_B1077!$J$13</f>
        <v>150748214.40251005</v>
      </c>
      <c r="AB18" s="330">
        <f t="shared" si="3"/>
        <v>305673.20004000003</v>
      </c>
      <c r="AC18" s="331">
        <f t="shared" si="4"/>
        <v>151053887.60255006</v>
      </c>
      <c r="AD18" s="329">
        <f>[148]PPTOALL_B1077!$J$29</f>
        <v>33076753.336746667</v>
      </c>
      <c r="AE18" s="330">
        <f t="shared" si="5"/>
        <v>305673.20004000003</v>
      </c>
      <c r="AF18" s="330">
        <f t="shared" si="6"/>
        <v>33382426.536786668</v>
      </c>
      <c r="AG18" s="332">
        <f>[148]PPTOALL_B1077!$J$38</f>
        <v>7594353.1730371509</v>
      </c>
      <c r="AH18" s="330">
        <f t="shared" si="7"/>
        <v>305673.20004000003</v>
      </c>
      <c r="AI18" s="331">
        <f t="shared" si="8"/>
        <v>7900026.3730771504</v>
      </c>
      <c r="AJ18" s="333">
        <f>[148]PPTOALL_B1077!$J$39</f>
        <v>39907622.536047809</v>
      </c>
      <c r="AK18" s="332">
        <f>[148]PPTOALL_B1077!$J$49</f>
        <v>34393028.601389378</v>
      </c>
      <c r="AL18" s="330">
        <f t="shared" si="9"/>
        <v>305673.20004000003</v>
      </c>
      <c r="AM18" s="331">
        <f t="shared" si="10"/>
        <v>34698701.801429376</v>
      </c>
      <c r="AN18" s="333">
        <f>[148]PPTOALL_B1077!$J$50</f>
        <v>4348465.6597601734</v>
      </c>
      <c r="AO18" s="312">
        <f>[148]PPTOALL_B1077!$G$65</f>
        <v>1528366.0002000001</v>
      </c>
    </row>
    <row r="19" spans="2:41" x14ac:dyDescent="0.25">
      <c r="B19" s="324">
        <v>2</v>
      </c>
      <c r="C19" s="324" t="s">
        <v>7</v>
      </c>
      <c r="D19" s="344"/>
      <c r="E19" s="344" t="e">
        <f>'PPTO RES'!G13</f>
        <v>#REF!</v>
      </c>
      <c r="F19" s="346"/>
      <c r="G19" s="365" t="e">
        <f>F19+E19</f>
        <v>#REF!</v>
      </c>
      <c r="J19" s="364">
        <v>1083528516.1800001</v>
      </c>
      <c r="O19" s="837" t="s">
        <v>46</v>
      </c>
      <c r="P19" s="837"/>
      <c r="Q19" s="347" t="e">
        <f>SUM(Q4:Q18)</f>
        <v>#REF!</v>
      </c>
      <c r="W19">
        <f t="shared" si="12"/>
        <v>16</v>
      </c>
      <c r="X19" s="337">
        <f>[148]PPTOALL_B184P!$J$7</f>
        <v>18186722.662571684</v>
      </c>
      <c r="Y19" s="330">
        <f t="shared" si="1"/>
        <v>640149.71227999998</v>
      </c>
      <c r="Z19" s="331">
        <f t="shared" si="2"/>
        <v>18826872.374851685</v>
      </c>
      <c r="AA19" s="329">
        <f>[148]PPTOALL_B184P!$J$13</f>
        <v>282488265.92319709</v>
      </c>
      <c r="AB19" s="330">
        <f t="shared" si="3"/>
        <v>640149.71227999998</v>
      </c>
      <c r="AC19" s="331">
        <f t="shared" si="4"/>
        <v>283128415.63547707</v>
      </c>
      <c r="AD19" s="329">
        <f>[148]PPTOALL_B184P!$J$29</f>
        <v>43502482.972747974</v>
      </c>
      <c r="AE19" s="330">
        <f t="shared" si="5"/>
        <v>640149.71227999998</v>
      </c>
      <c r="AF19" s="330">
        <f t="shared" si="6"/>
        <v>44142632.685027972</v>
      </c>
      <c r="AG19" s="332">
        <f>[148]PPTOALL_B184P!$J$38</f>
        <v>13025476.067817694</v>
      </c>
      <c r="AH19" s="330">
        <f t="shared" si="7"/>
        <v>640149.71227999998</v>
      </c>
      <c r="AI19" s="331">
        <f t="shared" si="8"/>
        <v>13665625.780097693</v>
      </c>
      <c r="AJ19" s="333">
        <f>[148]PPTOALL_B184P!$J$39</f>
        <v>72130690.65432407</v>
      </c>
      <c r="AK19" s="332">
        <f>[148]PPTOALL_B184P!$J$49</f>
        <v>120580842.4015734</v>
      </c>
      <c r="AL19" s="330">
        <f t="shared" si="9"/>
        <v>640149.71227999998</v>
      </c>
      <c r="AM19" s="331">
        <f t="shared" si="10"/>
        <v>121220992.11385341</v>
      </c>
      <c r="AN19" s="333">
        <f>[148]PPTOALL_B184P!$J$50</f>
        <v>4348465.6597601734</v>
      </c>
      <c r="AO19" s="312">
        <f>[148]PPTOALL_B184P!$G$65</f>
        <v>3200748.5614</v>
      </c>
    </row>
    <row r="20" spans="2:41" x14ac:dyDescent="0.25">
      <c r="B20" s="324">
        <v>3</v>
      </c>
      <c r="C20" s="324" t="s">
        <v>27</v>
      </c>
      <c r="D20" s="344"/>
      <c r="E20" s="344" t="e">
        <f>'PPTO RES'!G27</f>
        <v>#REF!</v>
      </c>
      <c r="F20" s="346"/>
      <c r="G20" s="365" t="e">
        <f>F20+E20</f>
        <v>#REF!</v>
      </c>
      <c r="J20" s="364">
        <v>9182760160</v>
      </c>
      <c r="W20">
        <f t="shared" si="12"/>
        <v>17</v>
      </c>
      <c r="X20" s="337">
        <f>[148]PPTOALL_B6!$J$7</f>
        <v>17206894.77525669</v>
      </c>
      <c r="Y20" s="330">
        <f t="shared" si="1"/>
        <v>634326.77696000005</v>
      </c>
      <c r="Z20" s="331">
        <f t="shared" si="2"/>
        <v>17841221.55221669</v>
      </c>
      <c r="AA20" s="329">
        <f>[148]PPTOALL_B6!$J$13</f>
        <v>245287681.74601507</v>
      </c>
      <c r="AB20" s="330">
        <f t="shared" si="3"/>
        <v>634326.77696000005</v>
      </c>
      <c r="AC20" s="331">
        <f t="shared" si="4"/>
        <v>245922008.52297506</v>
      </c>
      <c r="AD20" s="329">
        <f>[148]PPTOALL_B6!$J$29</f>
        <v>70266202.94932276</v>
      </c>
      <c r="AE20" s="330">
        <f t="shared" si="5"/>
        <v>634326.77696000005</v>
      </c>
      <c r="AF20" s="330">
        <f t="shared" si="6"/>
        <v>70900529.726282761</v>
      </c>
      <c r="AG20" s="332">
        <f>[148]PPTOALL_B6!$J$38</f>
        <v>12597145.095026938</v>
      </c>
      <c r="AH20" s="330">
        <f t="shared" si="7"/>
        <v>634326.77696000005</v>
      </c>
      <c r="AI20" s="331">
        <f t="shared" si="8"/>
        <v>13231471.871986939</v>
      </c>
      <c r="AJ20" s="333">
        <f>[148]PPTOALL_B6!$J$39</f>
        <v>66343805.968346201</v>
      </c>
      <c r="AK20" s="332">
        <f>[148]PPTOALL_B6!$J$49</f>
        <v>128079844.58161633</v>
      </c>
      <c r="AL20" s="330">
        <f t="shared" si="9"/>
        <v>634326.77696000005</v>
      </c>
      <c r="AM20" s="331">
        <f t="shared" si="10"/>
        <v>128714171.35857633</v>
      </c>
      <c r="AN20" s="333">
        <f>[148]PPTOALL_B6!$J$50</f>
        <v>8696931.3195203468</v>
      </c>
      <c r="AO20" s="312">
        <f>[148]PPTOALL_B6!$G$65</f>
        <v>3171633.8848000001</v>
      </c>
    </row>
    <row r="21" spans="2:41" x14ac:dyDescent="0.25">
      <c r="B21" s="324">
        <v>4</v>
      </c>
      <c r="C21" s="324" t="s">
        <v>129</v>
      </c>
      <c r="D21" s="344"/>
      <c r="E21" s="344" t="e">
        <f>'PPTO RES'!G35</f>
        <v>#REF!</v>
      </c>
      <c r="F21" s="346"/>
      <c r="G21" s="365" t="e">
        <f>F21+E21</f>
        <v>#REF!</v>
      </c>
      <c r="J21" s="364"/>
      <c r="W21">
        <f t="shared" si="12"/>
        <v>18</v>
      </c>
      <c r="X21" s="337">
        <f>[148]PPTOALL_D1!$J$7</f>
        <v>14448576.749246297</v>
      </c>
      <c r="Y21" s="330">
        <f t="shared" si="1"/>
        <v>508581.68071999995</v>
      </c>
      <c r="Z21" s="331">
        <f t="shared" si="2"/>
        <v>14957158.429966297</v>
      </c>
      <c r="AA21" s="329">
        <f>[148]PPTOALL_D1!$J$13</f>
        <v>202801683.03909063</v>
      </c>
      <c r="AB21" s="330">
        <f t="shared" si="3"/>
        <v>508581.68071999995</v>
      </c>
      <c r="AC21" s="331">
        <f t="shared" si="4"/>
        <v>203310264.71981063</v>
      </c>
      <c r="AD21" s="329">
        <f>[148]PPTOALL_D1!$J$29</f>
        <v>45568387.76774957</v>
      </c>
      <c r="AE21" s="330">
        <f t="shared" si="5"/>
        <v>508581.68071999995</v>
      </c>
      <c r="AF21" s="330">
        <f t="shared" si="6"/>
        <v>46076969.448469572</v>
      </c>
      <c r="AG21" s="332">
        <f>[148]PPTOALL_D1!$J$38</f>
        <v>10816773.464340799</v>
      </c>
      <c r="AH21" s="330">
        <f t="shared" si="7"/>
        <v>508581.68071999995</v>
      </c>
      <c r="AI21" s="331">
        <f t="shared" si="8"/>
        <v>11325355.145060798</v>
      </c>
      <c r="AJ21" s="333">
        <f>[148]PPTOALL_D1!$J$39</f>
        <v>56942937.665823609</v>
      </c>
      <c r="AK21" s="332">
        <f>[148]PPTOALL_D1!$J$49</f>
        <v>105950913.66533016</v>
      </c>
      <c r="AL21" s="330">
        <f t="shared" si="9"/>
        <v>508581.68071999995</v>
      </c>
      <c r="AM21" s="331">
        <f t="shared" si="10"/>
        <v>106459495.34605016</v>
      </c>
      <c r="AN21" s="333">
        <f>[148]PPTOALL_D1!$J$50</f>
        <v>8696931.3195203468</v>
      </c>
      <c r="AO21" s="312">
        <f>[148]PPTOALL_D1!$G$65</f>
        <v>2542908.4035999998</v>
      </c>
    </row>
    <row r="22" spans="2:41" x14ac:dyDescent="0.25">
      <c r="B22" s="324">
        <v>5</v>
      </c>
      <c r="C22" s="324" t="s">
        <v>41</v>
      </c>
      <c r="D22" s="344"/>
      <c r="E22" s="344" t="e">
        <f>'PPTO RES'!G62</f>
        <v>#REF!</v>
      </c>
      <c r="F22" s="346"/>
      <c r="G22" s="365" t="e">
        <f>F22+E22</f>
        <v>#REF!</v>
      </c>
      <c r="J22" s="364"/>
      <c r="W22">
        <f t="shared" si="12"/>
        <v>19</v>
      </c>
      <c r="X22" s="337">
        <f>[148]PPTOALL_B70!$J$7</f>
        <v>23855417.225001223</v>
      </c>
      <c r="Y22" s="330">
        <f t="shared" si="1"/>
        <v>814524.68760000006</v>
      </c>
      <c r="Z22" s="331">
        <f t="shared" si="2"/>
        <v>24669941.912601225</v>
      </c>
      <c r="AA22" s="329">
        <f>[148]PPTOALL_B70!$J$13</f>
        <v>316754013.58666384</v>
      </c>
      <c r="AB22" s="330">
        <f t="shared" si="3"/>
        <v>814524.68760000006</v>
      </c>
      <c r="AC22" s="331">
        <f t="shared" si="4"/>
        <v>317568538.27426386</v>
      </c>
      <c r="AD22" s="329">
        <f>[148]PPTOALL_B70!$J$29</f>
        <v>66827246.514436014</v>
      </c>
      <c r="AE22" s="330">
        <f t="shared" si="5"/>
        <v>814524.68760000006</v>
      </c>
      <c r="AF22" s="330">
        <f t="shared" si="6"/>
        <v>67641771.202036008</v>
      </c>
      <c r="AG22" s="332">
        <f>[148]PPTOALL_B70!$J$38</f>
        <v>17275552.726363976</v>
      </c>
      <c r="AH22" s="330">
        <f t="shared" si="7"/>
        <v>814524.68760000006</v>
      </c>
      <c r="AI22" s="331">
        <f t="shared" si="8"/>
        <v>18090077.413963977</v>
      </c>
      <c r="AJ22" s="333">
        <f>[148]PPTOALL_B70!$J$39</f>
        <v>94445533.041826352</v>
      </c>
      <c r="AK22" s="332">
        <f>[148]PPTOALL_B70!$J$49</f>
        <v>183218516.4622632</v>
      </c>
      <c r="AL22" s="330">
        <f t="shared" si="9"/>
        <v>814524.68760000006</v>
      </c>
      <c r="AM22" s="331">
        <f t="shared" si="10"/>
        <v>184033041.14986318</v>
      </c>
      <c r="AN22" s="333">
        <f>[148]PPTOALL_B70!$J$50</f>
        <v>26090793.95856104</v>
      </c>
      <c r="AO22" s="312">
        <f>[148]PPTOALL_B70!$G$65</f>
        <v>4072623.4380000001</v>
      </c>
    </row>
    <row r="23" spans="2:41" ht="18" customHeight="1" x14ac:dyDescent="0.25">
      <c r="D23" s="847" t="s">
        <v>364</v>
      </c>
      <c r="E23" s="847"/>
      <c r="F23" s="847"/>
      <c r="G23" s="366" t="e">
        <f>SUM(G18:G22)</f>
        <v>#REF!</v>
      </c>
      <c r="I23" s="364" t="e">
        <f>+G23</f>
        <v>#REF!</v>
      </c>
      <c r="J23" s="364">
        <f>SUM(J17:J22)</f>
        <v>23643751371.59</v>
      </c>
      <c r="W23">
        <f t="shared" si="12"/>
        <v>20</v>
      </c>
      <c r="X23" s="337">
        <f>[148]PPTOALL_D2!$J$7</f>
        <v>8061609.2396822283</v>
      </c>
      <c r="Y23" s="330">
        <f t="shared" si="1"/>
        <v>306896.62068000005</v>
      </c>
      <c r="Z23" s="331">
        <f t="shared" si="2"/>
        <v>8368505.860362228</v>
      </c>
      <c r="AA23" s="329">
        <f>[148]PPTOALL_D2!$J$13</f>
        <v>141751175.49765757</v>
      </c>
      <c r="AB23" s="330">
        <f t="shared" si="3"/>
        <v>306896.62068000005</v>
      </c>
      <c r="AC23" s="331">
        <f t="shared" si="4"/>
        <v>142058072.11833757</v>
      </c>
      <c r="AD23" s="329">
        <f>[148]PPTOALL_D2!$J$29</f>
        <v>19976208.605874125</v>
      </c>
      <c r="AE23" s="330">
        <f t="shared" si="5"/>
        <v>306896.62068000005</v>
      </c>
      <c r="AF23" s="330">
        <f t="shared" si="6"/>
        <v>20283105.226554126</v>
      </c>
      <c r="AG23" s="332">
        <f>[148]PPTOALL_D2!$J$38</f>
        <v>6687002.5331211453</v>
      </c>
      <c r="AH23" s="330">
        <f t="shared" si="7"/>
        <v>306896.62068000005</v>
      </c>
      <c r="AI23" s="331">
        <f t="shared" si="8"/>
        <v>6993899.153801145</v>
      </c>
      <c r="AJ23" s="333">
        <f>[148]PPTOALL_D2!$J$39</f>
        <v>35266879.597662784</v>
      </c>
      <c r="AK23" s="332">
        <f>[148]PPTOALL_D2!$J$49</f>
        <v>52580157.447164692</v>
      </c>
      <c r="AL23" s="330">
        <f t="shared" si="9"/>
        <v>306896.62068000005</v>
      </c>
      <c r="AM23" s="331">
        <f t="shared" si="10"/>
        <v>52887054.067844689</v>
      </c>
      <c r="AN23" s="333">
        <f>[148]PPTOALL_D2!$J$50</f>
        <v>4348465.6597601734</v>
      </c>
      <c r="AO23" s="312">
        <f>[148]PPTOALL_D2!$G$65</f>
        <v>1534483.1034000001</v>
      </c>
    </row>
    <row r="24" spans="2:41" x14ac:dyDescent="0.25">
      <c r="W24">
        <f t="shared" si="12"/>
        <v>21</v>
      </c>
      <c r="X24" s="337">
        <f>[148]PPTOALL_B526!$J$7</f>
        <v>23327974.416549005</v>
      </c>
      <c r="Y24" s="330">
        <f t="shared" si="1"/>
        <v>704482.93024000002</v>
      </c>
      <c r="Z24" s="331">
        <f t="shared" si="2"/>
        <v>24032457.346789006</v>
      </c>
      <c r="AA24" s="329">
        <f>[148]PPTOALL_B526!$J$13</f>
        <v>277640326.62889928</v>
      </c>
      <c r="AB24" s="330">
        <f t="shared" si="3"/>
        <v>704482.93024000002</v>
      </c>
      <c r="AC24" s="331">
        <f t="shared" si="4"/>
        <v>278344809.55913925</v>
      </c>
      <c r="AD24" s="329">
        <f>[148]PPTOALL_B526!$J$29</f>
        <v>68365686.379396245</v>
      </c>
      <c r="AE24" s="330">
        <f t="shared" si="5"/>
        <v>704482.93024000002</v>
      </c>
      <c r="AF24" s="330">
        <f t="shared" si="6"/>
        <v>69070169.30963625</v>
      </c>
      <c r="AG24" s="332">
        <f>[148]PPTOALL_B526!$J$38</f>
        <v>16411850.4373633</v>
      </c>
      <c r="AH24" s="330">
        <f t="shared" si="7"/>
        <v>704482.93024000002</v>
      </c>
      <c r="AI24" s="331">
        <f t="shared" si="8"/>
        <v>17116333.367603302</v>
      </c>
      <c r="AJ24" s="333">
        <f>[148]PPTOALL_B526!$J$39</f>
        <v>87539762.582223952</v>
      </c>
      <c r="AK24" s="332">
        <f>[148]PPTOALL_B526!$J$49</f>
        <v>140053858.72456086</v>
      </c>
      <c r="AL24" s="330">
        <f t="shared" si="9"/>
        <v>704482.93024000002</v>
      </c>
      <c r="AM24" s="331">
        <f t="shared" si="10"/>
        <v>140758341.65480086</v>
      </c>
      <c r="AN24" s="333">
        <f>[148]PPTOALL_B526!$J$50</f>
        <v>4348465.6597601734</v>
      </c>
      <c r="AO24" s="312">
        <f>[148]PPTOALL_B526!$G$65</f>
        <v>3522414.6512000002</v>
      </c>
    </row>
    <row r="25" spans="2:41" x14ac:dyDescent="0.25">
      <c r="C25" s="348"/>
      <c r="O25" s="315"/>
      <c r="P25" s="290"/>
      <c r="Q25" s="349"/>
      <c r="W25">
        <f t="shared" si="12"/>
        <v>22</v>
      </c>
      <c r="X25" s="337">
        <f>[148]PPTOALL_B5!$J$7</f>
        <v>9515850.4301294927</v>
      </c>
      <c r="Y25" s="330">
        <f t="shared" si="1"/>
        <v>304679.554</v>
      </c>
      <c r="Z25" s="331">
        <f t="shared" si="2"/>
        <v>9820529.9841294922</v>
      </c>
      <c r="AA25" s="329">
        <f>[148]PPTOALL_B5!$J$13</f>
        <v>116470654.10104896</v>
      </c>
      <c r="AB25" s="330">
        <f t="shared" si="3"/>
        <v>304679.554</v>
      </c>
      <c r="AC25" s="331">
        <f t="shared" si="4"/>
        <v>116775333.65504897</v>
      </c>
      <c r="AD25" s="329">
        <f>[148]PPTOALL_B5!$J$29</f>
        <v>33245574.806605436</v>
      </c>
      <c r="AE25" s="330">
        <f t="shared" si="5"/>
        <v>304679.554</v>
      </c>
      <c r="AF25" s="330">
        <f t="shared" si="6"/>
        <v>33550254.360605437</v>
      </c>
      <c r="AG25" s="332">
        <f>[148]PPTOALL_B5!$J$38</f>
        <v>6991991.9905917086</v>
      </c>
      <c r="AH25" s="330">
        <f t="shared" si="7"/>
        <v>304679.554</v>
      </c>
      <c r="AI25" s="331">
        <f t="shared" si="8"/>
        <v>7296671.5445917081</v>
      </c>
      <c r="AJ25" s="333">
        <f>[148]PPTOALL_B5!$J$39</f>
        <v>36797036.009622209</v>
      </c>
      <c r="AK25" s="332">
        <f>[148]PPTOALL_B5!$J$49</f>
        <v>61177346.47522644</v>
      </c>
      <c r="AL25" s="330">
        <f t="shared" si="9"/>
        <v>304679.554</v>
      </c>
      <c r="AM25" s="331">
        <f t="shared" si="10"/>
        <v>61482026.029226437</v>
      </c>
      <c r="AN25" s="333">
        <f>[148]PPTOALL_B5!$J$50</f>
        <v>4348465.6597601734</v>
      </c>
      <c r="AO25" s="312">
        <f>[148]PPTOALL_B5!$G$65</f>
        <v>1523397.77</v>
      </c>
    </row>
    <row r="26" spans="2:41" x14ac:dyDescent="0.25">
      <c r="P26" s="290"/>
      <c r="Q26" s="349"/>
      <c r="W26">
        <f t="shared" si="12"/>
        <v>23</v>
      </c>
      <c r="X26" s="337">
        <f>[148]PPTOALL_B539!$J$7</f>
        <v>14890588.039836241</v>
      </c>
      <c r="Y26" s="330">
        <f t="shared" si="1"/>
        <v>663427.20964000002</v>
      </c>
      <c r="Z26" s="331">
        <f t="shared" si="2"/>
        <v>15554015.249476241</v>
      </c>
      <c r="AA26" s="329">
        <f>[148]PPTOALL_B539!$J$13</f>
        <v>294283501.65524215</v>
      </c>
      <c r="AB26" s="330">
        <f t="shared" si="3"/>
        <v>663427.20964000002</v>
      </c>
      <c r="AC26" s="331">
        <f t="shared" si="4"/>
        <v>294946928.86488217</v>
      </c>
      <c r="AD26" s="329">
        <f>[148]PPTOALL_B539!$J$29</f>
        <v>60358405.716187663</v>
      </c>
      <c r="AE26" s="330">
        <f t="shared" si="5"/>
        <v>663427.20964000002</v>
      </c>
      <c r="AF26" s="330">
        <f t="shared" si="6"/>
        <v>61021832.925827667</v>
      </c>
      <c r="AG26" s="332">
        <f>[148]PPTOALL_B539!$J$38</f>
        <v>17330072.345319152</v>
      </c>
      <c r="AH26" s="330">
        <f t="shared" si="7"/>
        <v>663427.20964000002</v>
      </c>
      <c r="AI26" s="331">
        <f t="shared" si="8"/>
        <v>17993499.554959152</v>
      </c>
      <c r="AJ26" s="333">
        <f>[148]PPTOALL_B539!$J$39</f>
        <v>88650895.857797623</v>
      </c>
      <c r="AK26" s="332">
        <f>[148]PPTOALL_B539!$J$49</f>
        <v>108294675.46688883</v>
      </c>
      <c r="AL26" s="330">
        <f t="shared" si="9"/>
        <v>663427.20964000002</v>
      </c>
      <c r="AM26" s="331">
        <f t="shared" si="10"/>
        <v>108958102.67652883</v>
      </c>
      <c r="AN26" s="333">
        <f>[148]PPTOALL_B539!$J$50</f>
        <v>0</v>
      </c>
      <c r="AO26" s="312">
        <f>[148]PPTOALL_B539!$G$65</f>
        <v>3317136.0482000001</v>
      </c>
    </row>
    <row r="27" spans="2:41" x14ac:dyDescent="0.25">
      <c r="J27" s="363" t="e">
        <f>RESUMEN!H25</f>
        <v>#REF!</v>
      </c>
      <c r="P27" s="290"/>
      <c r="W27">
        <f t="shared" si="12"/>
        <v>24</v>
      </c>
      <c r="X27" s="337">
        <f>[148]PPTOALL_B520!$J$7</f>
        <v>10450941.186233515</v>
      </c>
      <c r="Y27" s="330">
        <f t="shared" si="1"/>
        <v>549766.28516000009</v>
      </c>
      <c r="Z27" s="331">
        <f t="shared" si="2"/>
        <v>11000707.471393514</v>
      </c>
      <c r="AA27" s="329">
        <f>[148]PPTOALL_B520!$J$13</f>
        <v>258777210.72963232</v>
      </c>
      <c r="AB27" s="330">
        <f t="shared" si="3"/>
        <v>549766.28516000009</v>
      </c>
      <c r="AC27" s="331">
        <f t="shared" si="4"/>
        <v>259326977.01479232</v>
      </c>
      <c r="AD27" s="329">
        <f>[148]PPTOALL_B520!$J$29</f>
        <v>60033652.183470048</v>
      </c>
      <c r="AE27" s="330">
        <f t="shared" si="5"/>
        <v>549766.28516000009</v>
      </c>
      <c r="AF27" s="330">
        <f t="shared" si="6"/>
        <v>60583418.468630046</v>
      </c>
      <c r="AG27" s="332">
        <f>[148]PPTOALL_B520!$J$38</f>
        <v>12142537.317803184</v>
      </c>
      <c r="AH27" s="330">
        <f t="shared" si="7"/>
        <v>549766.28516000009</v>
      </c>
      <c r="AI27" s="331">
        <f t="shared" si="8"/>
        <v>12692303.602963183</v>
      </c>
      <c r="AJ27" s="333">
        <f>[148]PPTOALL_B520!$J$39</f>
        <v>65903240.179548852</v>
      </c>
      <c r="AK27" s="332">
        <f>[148]PPTOALL_B520!$J$49</f>
        <v>68920640.858928815</v>
      </c>
      <c r="AL27" s="330">
        <f t="shared" si="9"/>
        <v>549766.28516000009</v>
      </c>
      <c r="AM27" s="331">
        <f t="shared" si="10"/>
        <v>69470407.14408882</v>
      </c>
      <c r="AN27" s="333">
        <f>[148]PPTOALL_B520!$J$50</f>
        <v>0</v>
      </c>
      <c r="AO27" s="312">
        <f>[148]PPTOALL_B520!$G$65</f>
        <v>2748831.4258000003</v>
      </c>
    </row>
    <row r="28" spans="2:41" x14ac:dyDescent="0.25">
      <c r="P28" s="290"/>
      <c r="W28">
        <f t="shared" si="12"/>
        <v>25</v>
      </c>
      <c r="X28" s="337">
        <f>[148]PPTOALL_B2!$J$7</f>
        <v>12042580.173529327</v>
      </c>
      <c r="Y28" s="330">
        <f t="shared" si="1"/>
        <v>411051.50848000002</v>
      </c>
      <c r="Z28" s="331">
        <f t="shared" si="2"/>
        <v>12453631.682009326</v>
      </c>
      <c r="AA28" s="329">
        <f>[148]PPTOALL_B2!$J$13</f>
        <v>171605981.27721629</v>
      </c>
      <c r="AB28" s="330">
        <f t="shared" si="3"/>
        <v>411051.50848000002</v>
      </c>
      <c r="AC28" s="331">
        <f t="shared" si="4"/>
        <v>172017032.7856963</v>
      </c>
      <c r="AD28" s="329">
        <f>[148]PPTOALL_B2!$J$29</f>
        <v>40697542.324525177</v>
      </c>
      <c r="AE28" s="330">
        <f t="shared" si="5"/>
        <v>411051.50848000002</v>
      </c>
      <c r="AF28" s="330">
        <f t="shared" si="6"/>
        <v>41108593.833005175</v>
      </c>
      <c r="AG28" s="332">
        <f>[148]PPTOALL_B2!$J$39</f>
        <v>8664755.2350675967</v>
      </c>
      <c r="AH28" s="330">
        <f t="shared" si="7"/>
        <v>411051.50848000002</v>
      </c>
      <c r="AI28" s="331">
        <f t="shared" si="8"/>
        <v>9075806.743547596</v>
      </c>
      <c r="AJ28" s="333">
        <f>[148]PPTOALL_B2!$J$40</f>
        <v>47322166.049092509</v>
      </c>
      <c r="AK28" s="332">
        <f>[148]PPTOALL_B2!$J$50</f>
        <v>73782604.939000502</v>
      </c>
      <c r="AL28" s="330">
        <f t="shared" si="9"/>
        <v>411051.50848000002</v>
      </c>
      <c r="AM28" s="331">
        <f t="shared" si="10"/>
        <v>74193656.4474805</v>
      </c>
      <c r="AN28" s="333">
        <f>[148]PPTOALL_B2!$J$51</f>
        <v>4348465.6597601734</v>
      </c>
      <c r="AO28" s="312">
        <f>[148]PPTOALL_B2!$G$66</f>
        <v>2055257.5424000002</v>
      </c>
    </row>
    <row r="29" spans="2:41" x14ac:dyDescent="0.25">
      <c r="P29" s="290"/>
      <c r="W29">
        <f t="shared" si="12"/>
        <v>26</v>
      </c>
      <c r="X29" s="337">
        <f>[148]PPTOALL_B1!$J$7</f>
        <v>3250970.7318509039</v>
      </c>
      <c r="Y29" s="330">
        <f t="shared" si="1"/>
        <v>280505.98966000002</v>
      </c>
      <c r="Z29" s="331">
        <f t="shared" si="2"/>
        <v>3531476.7215109039</v>
      </c>
      <c r="AA29" s="329">
        <f>[148]PPTOALL_B1!$J$13</f>
        <v>132578229.42904417</v>
      </c>
      <c r="AB29" s="330">
        <f t="shared" si="3"/>
        <v>280505.98966000002</v>
      </c>
      <c r="AC29" s="331">
        <f t="shared" si="4"/>
        <v>132858735.41870417</v>
      </c>
      <c r="AD29" s="329">
        <f>[148]PPTOALL_B1!$J$29</f>
        <v>31128889.226576183</v>
      </c>
      <c r="AE29" s="330">
        <f t="shared" si="5"/>
        <v>280505.98966000002</v>
      </c>
      <c r="AF29" s="330">
        <f t="shared" si="6"/>
        <v>31409395.216236182</v>
      </c>
      <c r="AG29" s="332">
        <f>[148]PPTOALL_B1!$J$38</f>
        <v>7978730.0124030691</v>
      </c>
      <c r="AH29" s="330">
        <f t="shared" si="7"/>
        <v>280505.98966000002</v>
      </c>
      <c r="AI29" s="331">
        <f t="shared" si="8"/>
        <v>8259236.0020630695</v>
      </c>
      <c r="AJ29" s="333">
        <f>[148]PPTOALL_B1!$J$39</f>
        <v>44429571.547202408</v>
      </c>
      <c r="AK29" s="332">
        <f>[148]PPTOALL_B1!$J$49</f>
        <v>34422354.481308937</v>
      </c>
      <c r="AL29" s="330">
        <f t="shared" si="9"/>
        <v>280505.98966000002</v>
      </c>
      <c r="AM29" s="331">
        <f t="shared" si="10"/>
        <v>34702860.470968939</v>
      </c>
      <c r="AN29" s="333">
        <f>[148]PPTOALL_B1!$J$50</f>
        <v>0</v>
      </c>
      <c r="AO29" s="312">
        <f>[148]PPTOALL_B1!$G$65</f>
        <v>1402529.9483</v>
      </c>
    </row>
    <row r="30" spans="2:41" x14ac:dyDescent="0.25">
      <c r="B30" s="313"/>
      <c r="C30" s="848" t="s">
        <v>154</v>
      </c>
      <c r="D30" s="848"/>
      <c r="E30" s="848"/>
      <c r="F30" s="848"/>
      <c r="G30" s="848"/>
      <c r="J30" s="290" t="e">
        <f>J23-J27</f>
        <v>#REF!</v>
      </c>
      <c r="W30">
        <f t="shared" si="12"/>
        <v>27</v>
      </c>
      <c r="X30" s="337">
        <f>[148]PPTOALL_B3!$J$7</f>
        <v>25086505.379403576</v>
      </c>
      <c r="Y30" s="330">
        <f t="shared" si="1"/>
        <v>755832.32796000014</v>
      </c>
      <c r="Z30" s="331">
        <f t="shared" si="2"/>
        <v>25842337.707363576</v>
      </c>
      <c r="AA30" s="329">
        <f>[148]PPTOALL_B3!$J$13</f>
        <v>307737044.78950632</v>
      </c>
      <c r="AB30" s="330">
        <f t="shared" si="3"/>
        <v>755832.32796000014</v>
      </c>
      <c r="AC30" s="331">
        <f t="shared" si="4"/>
        <v>308492877.11746633</v>
      </c>
      <c r="AD30" s="329">
        <f>[148]PPTOALL_B3!$J$29</f>
        <v>73487859.201976255</v>
      </c>
      <c r="AE30" s="330">
        <f t="shared" si="5"/>
        <v>755832.32796000014</v>
      </c>
      <c r="AF30" s="330">
        <f t="shared" si="6"/>
        <v>74243691.529936254</v>
      </c>
      <c r="AG30" s="332">
        <f>[148]PPTOALL_B3!$J$38</f>
        <v>15344164.015576353</v>
      </c>
      <c r="AH30" s="330">
        <f t="shared" si="7"/>
        <v>755832.32796000014</v>
      </c>
      <c r="AI30" s="331">
        <f t="shared" si="8"/>
        <v>16099996.343536353</v>
      </c>
      <c r="AJ30" s="333">
        <f>[148]PPTOALL_B3!$J$39</f>
        <v>80822969.095443293</v>
      </c>
      <c r="AK30" s="332">
        <f>[148]PPTOALL_B3!$J$49</f>
        <v>142469392.16084364</v>
      </c>
      <c r="AL30" s="330">
        <f t="shared" si="9"/>
        <v>755832.32796000014</v>
      </c>
      <c r="AM30" s="331">
        <f t="shared" si="10"/>
        <v>143225224.48880365</v>
      </c>
      <c r="AN30" s="333">
        <f>[148]PPTOALL_B3!$J$50</f>
        <v>4348465.6597601734</v>
      </c>
      <c r="AO30" s="312">
        <f>[148]PPTOALL_B3!$G$65</f>
        <v>3779161.6398000005</v>
      </c>
    </row>
    <row r="31" spans="2:41" ht="30" x14ac:dyDescent="0.25">
      <c r="B31" s="313" t="s">
        <v>343</v>
      </c>
      <c r="C31" s="313" t="s">
        <v>344</v>
      </c>
      <c r="D31" s="314" t="s">
        <v>345</v>
      </c>
      <c r="E31" s="313" t="s">
        <v>346</v>
      </c>
      <c r="F31" s="314" t="s">
        <v>347</v>
      </c>
      <c r="G31" s="314" t="s">
        <v>348</v>
      </c>
      <c r="W31">
        <f t="shared" si="12"/>
        <v>28</v>
      </c>
      <c r="X31" s="337">
        <f>[148]PPTOALL_B542!$J$7</f>
        <v>14603655.845735604</v>
      </c>
      <c r="Y31" s="330">
        <f t="shared" si="1"/>
        <v>540398.85728</v>
      </c>
      <c r="Z31" s="331">
        <f t="shared" si="2"/>
        <v>15144054.703015603</v>
      </c>
      <c r="AA31" s="329">
        <f>[148]PPTOALL_B542!$J$13</f>
        <v>227317200.70871192</v>
      </c>
      <c r="AB31" s="330">
        <f t="shared" si="3"/>
        <v>540398.85728</v>
      </c>
      <c r="AC31" s="331">
        <f t="shared" si="4"/>
        <v>227857599.56599191</v>
      </c>
      <c r="AD31" s="329">
        <f>[148]PPTOALL_B542!$J$29</f>
        <v>52729193.768339805</v>
      </c>
      <c r="AE31" s="330">
        <f t="shared" si="5"/>
        <v>540398.85728</v>
      </c>
      <c r="AF31" s="330">
        <f t="shared" si="6"/>
        <v>53269592.625619806</v>
      </c>
      <c r="AG31" s="332">
        <f>[148]PPTOALL_B542!$J$38</f>
        <v>10698444.935824774</v>
      </c>
      <c r="AH31" s="330">
        <f t="shared" si="7"/>
        <v>540398.85728</v>
      </c>
      <c r="AI31" s="331">
        <f t="shared" si="8"/>
        <v>11238843.793104773</v>
      </c>
      <c r="AJ31" s="333">
        <f>[148]PPTOALL_B542!$J$39</f>
        <v>56223302.035496578</v>
      </c>
      <c r="AK31" s="332">
        <f>[148]PPTOALL_B542!$J$49</f>
        <v>97984989.477844298</v>
      </c>
      <c r="AL31" s="330">
        <f t="shared" si="9"/>
        <v>540398.85728</v>
      </c>
      <c r="AM31" s="331">
        <f t="shared" si="10"/>
        <v>98525388.335124299</v>
      </c>
      <c r="AN31" s="333">
        <f>[148]PPTOALL_B542!$J$50</f>
        <v>4348465.6597601734</v>
      </c>
      <c r="AO31" s="312">
        <f>[148]PPTOALL_B542!$G$65</f>
        <v>2701994.2864000001</v>
      </c>
    </row>
    <row r="32" spans="2:41" x14ac:dyDescent="0.25">
      <c r="B32" s="334">
        <v>1</v>
      </c>
      <c r="C32" s="334" t="str">
        <f>'[148]PPTO ACTO'!$C$6:$F$6</f>
        <v>PRELIMINARES</v>
      </c>
      <c r="D32" s="350"/>
      <c r="E32" s="350" t="e">
        <f>'PPTO ACTO'!G6</f>
        <v>#REF!</v>
      </c>
      <c r="F32" s="325"/>
      <c r="G32" s="365" t="e">
        <f t="shared" ref="G32:G39" si="13">F32+E32</f>
        <v>#REF!</v>
      </c>
      <c r="W32">
        <f t="shared" si="12"/>
        <v>29</v>
      </c>
      <c r="X32" s="337">
        <f>[148]PPTOALL_B96!$J$7</f>
        <v>30571209.245915495</v>
      </c>
      <c r="Y32" s="330">
        <f t="shared" si="1"/>
        <v>968664.42085999995</v>
      </c>
      <c r="Z32" s="331">
        <f t="shared" si="2"/>
        <v>31539873.666775495</v>
      </c>
      <c r="AA32" s="329">
        <f>[148]PPTOALL_B96!$J$13</f>
        <v>404133218.89358717</v>
      </c>
      <c r="AB32" s="330">
        <f t="shared" si="3"/>
        <v>968664.42085999995</v>
      </c>
      <c r="AC32" s="331">
        <f t="shared" si="4"/>
        <v>405101883.31444716</v>
      </c>
      <c r="AD32" s="329">
        <f>[148]PPTOALL_B96!$J$29</f>
        <v>75597897.590795621</v>
      </c>
      <c r="AE32" s="330">
        <f t="shared" si="5"/>
        <v>968664.42085999995</v>
      </c>
      <c r="AF32" s="330">
        <f t="shared" si="6"/>
        <v>76566562.011655629</v>
      </c>
      <c r="AG32" s="332">
        <f>[148]PPTOALL_B96!$J$38</f>
        <v>19775347.984060768</v>
      </c>
      <c r="AH32" s="330">
        <f t="shared" si="7"/>
        <v>968664.42085999995</v>
      </c>
      <c r="AI32" s="331">
        <f t="shared" si="8"/>
        <v>20744012.404920768</v>
      </c>
      <c r="AJ32" s="333">
        <f>[148]PPTOALL_B96!$J$39</f>
        <v>109299654.87059928</v>
      </c>
      <c r="AK32" s="332">
        <f>[148]PPTOALL_B96!$J$49</f>
        <v>192897201.5596188</v>
      </c>
      <c r="AL32" s="330">
        <f t="shared" si="9"/>
        <v>968664.42085999995</v>
      </c>
      <c r="AM32" s="331">
        <f t="shared" si="10"/>
        <v>193865865.98047879</v>
      </c>
      <c r="AN32" s="333">
        <f>[148]PPTOALL_B96!$J$50</f>
        <v>8696931.3195203468</v>
      </c>
      <c r="AO32" s="312">
        <f>[148]PPTOALL_B96!$G$65</f>
        <v>4843322.1042999998</v>
      </c>
    </row>
    <row r="33" spans="2:41" x14ac:dyDescent="0.25">
      <c r="B33" s="334">
        <v>2</v>
      </c>
      <c r="C33" s="334" t="str">
        <f>'[148]PPTO ACTO'!$C$12:$F$12</f>
        <v xml:space="preserve">EXCAVACIONES , RELLENOS Y TERRAPLEN </v>
      </c>
      <c r="D33" s="350"/>
      <c r="E33" s="350" t="e">
        <f>'PPTO ACTO'!G12</f>
        <v>#REF!</v>
      </c>
      <c r="F33" s="325"/>
      <c r="G33" s="365" t="e">
        <f t="shared" si="13"/>
        <v>#REF!</v>
      </c>
      <c r="X33" s="351">
        <f>SUM(X4:X32)</f>
        <v>363818941.44237876</v>
      </c>
      <c r="Z33" s="843">
        <f>SUM(Z4:Z32)</f>
        <v>377891795.53555882</v>
      </c>
      <c r="AA33" s="351">
        <f>SUM(AA4:AA32)</f>
        <v>5951480132.7752085</v>
      </c>
      <c r="AC33" s="843">
        <f>SUM(AC4:AC32)</f>
        <v>5965552986.8683901</v>
      </c>
      <c r="AD33" s="351">
        <f>SUM(AD4:AD32)</f>
        <v>1261968909.7160854</v>
      </c>
      <c r="AF33" s="843">
        <f>SUM(AF4:AF32)</f>
        <v>1276041763.8092659</v>
      </c>
      <c r="AG33" s="351">
        <f>SUM(AG4:AG32)</f>
        <v>315480214.79263121</v>
      </c>
      <c r="AI33" s="845">
        <f>SUM(AI4:AI32)</f>
        <v>329553068.88581127</v>
      </c>
      <c r="AJ33" s="352">
        <f>SUM(AJ4:AJ32)</f>
        <v>1681032810.0605993</v>
      </c>
      <c r="AK33" s="351">
        <f>SUM(AK4:AK32)</f>
        <v>2610703475.1613865</v>
      </c>
      <c r="AL33" s="330">
        <f t="shared" si="9"/>
        <v>0</v>
      </c>
      <c r="AM33" s="845">
        <f>SUM(AM4:AM32)</f>
        <v>2624776329.2545662</v>
      </c>
      <c r="AN33" s="352">
        <f>SUM(AN4:AN32)</f>
        <v>169590160.73064682</v>
      </c>
      <c r="AO33" s="353">
        <f>SUM(AO4:AO32)</f>
        <v>70364270.465900004</v>
      </c>
    </row>
    <row r="34" spans="2:41" ht="45.75" thickBot="1" x14ac:dyDescent="0.3">
      <c r="B34" s="334">
        <v>3</v>
      </c>
      <c r="C34" s="354" t="str">
        <f>'[148]PPTO ACTO'!$C$20:$F$20</f>
        <v>Válvulas de compuerta, vastago no ascendente  sello elástico bridada en los siguientes diámetros:</v>
      </c>
      <c r="D34" s="350"/>
      <c r="E34" s="350" t="e">
        <f>'PPTO ACTO'!G20</f>
        <v>#REF!</v>
      </c>
      <c r="F34" s="325"/>
      <c r="G34" s="365" t="e">
        <f t="shared" si="13"/>
        <v>#REF!</v>
      </c>
      <c r="X34" s="355"/>
      <c r="Y34" s="356"/>
      <c r="Z34" s="844"/>
      <c r="AA34" s="357"/>
      <c r="AB34" s="356"/>
      <c r="AC34" s="844"/>
      <c r="AD34" s="357"/>
      <c r="AE34" s="356"/>
      <c r="AF34" s="844"/>
      <c r="AG34" s="358"/>
      <c r="AH34" s="356"/>
      <c r="AI34" s="846"/>
      <c r="AJ34" s="359"/>
      <c r="AK34" s="358"/>
      <c r="AL34" s="356">
        <f t="shared" si="9"/>
        <v>0</v>
      </c>
      <c r="AM34" s="846"/>
      <c r="AN34" s="359"/>
    </row>
    <row r="35" spans="2:41" ht="45" x14ac:dyDescent="0.25">
      <c r="B35" s="334">
        <v>4</v>
      </c>
      <c r="C35" s="354" t="str">
        <f>'[148]PPTO ACTO'!$C$27:$F$27</f>
        <v>Válvulas de compuerta, vastago no ascendente  sello elástico bridada en los siguientes diámetros:</v>
      </c>
      <c r="D35" s="350"/>
      <c r="E35" s="350" t="e">
        <f>'PPTO ACTO'!G27</f>
        <v>#REF!</v>
      </c>
      <c r="F35" s="325"/>
      <c r="G35" s="365" t="e">
        <f t="shared" si="13"/>
        <v>#REF!</v>
      </c>
      <c r="Y35" s="330">
        <f>SUM(Y4:Y34)</f>
        <v>14072854.093179997</v>
      </c>
      <c r="AB35" s="330">
        <f>SUM(AB4:AB34)</f>
        <v>14072854.093179997</v>
      </c>
      <c r="AE35" s="330">
        <f>SUM(AE4:AE34)</f>
        <v>14072854.093179997</v>
      </c>
      <c r="AH35" s="311">
        <f>SUM(AH4:AH34)</f>
        <v>14072854.093179997</v>
      </c>
      <c r="AL35" s="311">
        <f>SUM(AL4:AL34)</f>
        <v>14072854.093179997</v>
      </c>
      <c r="AO35" s="312">
        <f>AO33/5</f>
        <v>14072854.093180001</v>
      </c>
    </row>
    <row r="36" spans="2:41" ht="30" x14ac:dyDescent="0.25">
      <c r="B36" s="334">
        <v>5</v>
      </c>
      <c r="C36" s="354" t="str">
        <f>'[148]PPTO ACTO'!$C$34:$F$34</f>
        <v>Suministro, transporte e instalación de redes</v>
      </c>
      <c r="D36" s="350"/>
      <c r="E36" s="350" t="e">
        <f>'PPTO ACTO'!G34</f>
        <v>#REF!</v>
      </c>
      <c r="F36" s="325"/>
      <c r="G36" s="365" t="e">
        <f t="shared" si="13"/>
        <v>#REF!</v>
      </c>
      <c r="AE36" s="309" t="s">
        <v>355</v>
      </c>
      <c r="AF36" s="330">
        <f>Z33+AC33+AF33+AI33+AM33</f>
        <v>10573815944.353592</v>
      </c>
    </row>
    <row r="37" spans="2:41" x14ac:dyDescent="0.25">
      <c r="B37" s="334">
        <v>6</v>
      </c>
      <c r="C37" t="str">
        <f>'[148]PPTO ACTO'!$C$41:$F$41</f>
        <v>URBANISMO</v>
      </c>
      <c r="D37" s="350"/>
      <c r="E37" s="350" t="e">
        <f>'PPTO ACTO'!G41</f>
        <v>#REF!</v>
      </c>
      <c r="F37" s="325"/>
      <c r="G37" s="365" t="e">
        <f t="shared" si="13"/>
        <v>#REF!</v>
      </c>
      <c r="Y37" s="330">
        <f>Y35*5</f>
        <v>70364270.465899989</v>
      </c>
      <c r="AE37" s="309" t="s">
        <v>357</v>
      </c>
      <c r="AF37" s="330">
        <f>AJ33+AN33</f>
        <v>1850622970.7912462</v>
      </c>
      <c r="AG37" s="311" t="s">
        <v>358</v>
      </c>
      <c r="AJ37" s="311">
        <f>Z33+AC33+AF33+AI33+AM33</f>
        <v>10573815944.353592</v>
      </c>
    </row>
    <row r="38" spans="2:41" x14ac:dyDescent="0.25">
      <c r="B38" s="334">
        <v>7</v>
      </c>
      <c r="C38" t="str">
        <f>'[148]PPTO ACTO'!$C$51:$F$51</f>
        <v>SEÑALIZACIÓN Y ELEMENTOS</v>
      </c>
      <c r="D38" s="350"/>
      <c r="E38" s="350" t="e">
        <f>'PPTO ACTO'!G51</f>
        <v>#REF!</v>
      </c>
      <c r="F38" s="325"/>
      <c r="G38" s="365" t="e">
        <f t="shared" si="13"/>
        <v>#REF!</v>
      </c>
      <c r="AF38" s="330">
        <f>SUM(AF36:AF37)</f>
        <v>12424438915.144838</v>
      </c>
      <c r="AG38" s="311" t="s">
        <v>359</v>
      </c>
      <c r="AJ38" s="311">
        <f>AN33+AJ33</f>
        <v>1850622970.7912462</v>
      </c>
    </row>
    <row r="39" spans="2:41" x14ac:dyDescent="0.25">
      <c r="B39" s="334">
        <v>8</v>
      </c>
      <c r="C39" s="334" t="str">
        <f>'[148]PPTO ACTO'!$C$54:$F$54</f>
        <v>AUTOMATIZACIÓN PTAP</v>
      </c>
      <c r="D39" s="350"/>
      <c r="E39" s="350" t="e">
        <f>'PPTO ACTO'!G54</f>
        <v>#REF!</v>
      </c>
      <c r="F39" s="325"/>
      <c r="G39" s="365" t="e">
        <f t="shared" si="13"/>
        <v>#REF!</v>
      </c>
    </row>
    <row r="40" spans="2:41" ht="30" x14ac:dyDescent="0.25">
      <c r="D40" s="832" t="s">
        <v>361</v>
      </c>
      <c r="E40" s="832"/>
      <c r="F40" s="832"/>
      <c r="G40" s="368" t="e">
        <f>SUM(G32:G39)</f>
        <v>#REF!</v>
      </c>
      <c r="I40" s="364" t="e">
        <f>+G40</f>
        <v>#REF!</v>
      </c>
      <c r="AG40" s="360" t="s">
        <v>360</v>
      </c>
      <c r="AH40" s="360"/>
      <c r="AI40" s="360"/>
      <c r="AJ40" s="361">
        <f>SUM(AJ37:AJ39)</f>
        <v>12424438915.144838</v>
      </c>
    </row>
    <row r="41" spans="2:41" x14ac:dyDescent="0.25">
      <c r="AG41" s="360"/>
      <c r="AH41" s="360"/>
      <c r="AI41" s="360"/>
      <c r="AJ41" s="361"/>
    </row>
    <row r="42" spans="2:41" ht="33.75" customHeight="1" x14ac:dyDescent="0.25">
      <c r="D42" s="832" t="s">
        <v>367</v>
      </c>
      <c r="E42" s="832"/>
      <c r="F42" s="832"/>
      <c r="G42" s="368" t="e">
        <f>4695710939.51+I23+I40</f>
        <v>#REF!</v>
      </c>
      <c r="I42" s="371"/>
      <c r="AG42" s="360"/>
      <c r="AH42" s="360"/>
      <c r="AI42" s="360"/>
      <c r="AJ42" s="361"/>
    </row>
    <row r="43" spans="2:41" x14ac:dyDescent="0.25">
      <c r="D43" s="833" t="s">
        <v>368</v>
      </c>
      <c r="E43" s="833"/>
      <c r="F43" s="833"/>
      <c r="G43" s="367" t="e">
        <f>+G42*0.25</f>
        <v>#REF!</v>
      </c>
      <c r="I43" s="364">
        <f>+G9</f>
        <v>4695710939.5072823</v>
      </c>
      <c r="AG43" s="360"/>
      <c r="AH43" s="360"/>
      <c r="AI43" s="360"/>
      <c r="AJ43" s="361"/>
    </row>
    <row r="44" spans="2:41" x14ac:dyDescent="0.25">
      <c r="D44" s="833" t="s">
        <v>369</v>
      </c>
      <c r="E44" s="833"/>
      <c r="F44" s="833"/>
      <c r="G44" s="367" t="e">
        <f>+G42*0.02</f>
        <v>#REF!</v>
      </c>
      <c r="AG44" s="360"/>
      <c r="AH44" s="360"/>
      <c r="AI44" s="360"/>
      <c r="AJ44" s="361"/>
    </row>
    <row r="45" spans="2:41" x14ac:dyDescent="0.25">
      <c r="D45" s="833" t="s">
        <v>370</v>
      </c>
      <c r="E45" s="833"/>
      <c r="F45" s="833"/>
      <c r="G45" s="367" t="e">
        <f>++G42*0.05</f>
        <v>#REF!</v>
      </c>
      <c r="AG45" s="360"/>
      <c r="AH45" s="360"/>
      <c r="AI45" s="360"/>
      <c r="AJ45" s="361"/>
    </row>
    <row r="46" spans="2:41" x14ac:dyDescent="0.25">
      <c r="D46" s="833" t="s">
        <v>251</v>
      </c>
      <c r="E46" s="833"/>
      <c r="F46" s="833"/>
      <c r="G46" s="367" t="e">
        <f>+G45*0.19</f>
        <v>#REF!</v>
      </c>
      <c r="AG46" s="360"/>
      <c r="AH46" s="360"/>
      <c r="AI46" s="360"/>
      <c r="AJ46" s="361"/>
    </row>
    <row r="47" spans="2:41" x14ac:dyDescent="0.25">
      <c r="D47" s="833" t="str">
        <f>RESUMEN!E14</f>
        <v>COSTOS INDIRECTOS (A+I+U)</v>
      </c>
      <c r="E47" s="833"/>
      <c r="F47" s="833"/>
      <c r="G47" s="367" t="e">
        <f>+G43+G44+G45+G46</f>
        <v>#REF!</v>
      </c>
      <c r="AG47" s="362"/>
      <c r="AH47" s="362"/>
      <c r="AI47" s="362"/>
      <c r="AJ47" s="362"/>
    </row>
    <row r="48" spans="2:41" x14ac:dyDescent="0.25">
      <c r="D48" s="833" t="s">
        <v>250</v>
      </c>
      <c r="E48" s="833"/>
      <c r="F48" s="833"/>
      <c r="G48" s="367">
        <v>50000000</v>
      </c>
      <c r="AG48" s="362"/>
      <c r="AH48" s="362"/>
      <c r="AI48" s="362"/>
      <c r="AJ48" s="362"/>
    </row>
    <row r="49" spans="2:36" x14ac:dyDescent="0.25">
      <c r="D49" s="833" t="s">
        <v>366</v>
      </c>
      <c r="E49" s="833"/>
      <c r="F49" s="833"/>
      <c r="G49" s="367" t="e">
        <f>RESUMEN!H18</f>
        <v>#REF!</v>
      </c>
      <c r="AG49" s="362"/>
      <c r="AH49" s="362"/>
      <c r="AI49" s="362"/>
      <c r="AJ49" s="362"/>
    </row>
    <row r="50" spans="2:36" x14ac:dyDescent="0.25">
      <c r="D50" s="853" t="s">
        <v>365</v>
      </c>
      <c r="E50" s="853"/>
      <c r="F50" s="853"/>
      <c r="G50" s="367" t="e">
        <f>RESUMEN!H23</f>
        <v>#REF!</v>
      </c>
    </row>
    <row r="51" spans="2:36" x14ac:dyDescent="0.25">
      <c r="D51" s="853"/>
      <c r="E51" s="853"/>
      <c r="F51" s="853"/>
      <c r="G51" s="367"/>
    </row>
    <row r="52" spans="2:36" x14ac:dyDescent="0.25">
      <c r="B52" s="315"/>
      <c r="C52" s="315"/>
      <c r="D52" s="847" t="s">
        <v>46</v>
      </c>
      <c r="E52" s="847"/>
      <c r="F52" s="847"/>
      <c r="G52" s="366" t="e">
        <f>SUM(G47:G51)</f>
        <v>#REF!</v>
      </c>
    </row>
    <row r="53" spans="2:36" x14ac:dyDescent="0.25">
      <c r="B53" s="315"/>
      <c r="C53" s="315"/>
    </row>
    <row r="54" spans="2:36" x14ac:dyDescent="0.25">
      <c r="B54" s="315"/>
      <c r="C54" s="315"/>
      <c r="D54" s="852" t="s">
        <v>46</v>
      </c>
      <c r="E54" s="852"/>
      <c r="F54" s="852"/>
      <c r="G54" s="369" t="e">
        <f>+RESUMEN!G7+RESUMEN!G8+RESUMEN!G9+'Resúmen PTO MGA'!G47+'Resúmen PTO MGA'!G49+'Resúmen PTO MGA'!G50</f>
        <v>#REF!</v>
      </c>
    </row>
    <row r="62" spans="2:36" x14ac:dyDescent="0.25">
      <c r="G62" s="290"/>
    </row>
    <row r="63" spans="2:36" x14ac:dyDescent="0.25">
      <c r="D63" s="334">
        <v>1</v>
      </c>
      <c r="E63" s="370" t="s">
        <v>34</v>
      </c>
      <c r="F63">
        <v>215562071.35999995</v>
      </c>
    </row>
    <row r="64" spans="2:36" ht="38.25" x14ac:dyDescent="0.25">
      <c r="D64" s="334">
        <v>2</v>
      </c>
      <c r="E64" s="370" t="s">
        <v>7</v>
      </c>
      <c r="F64">
        <v>2573882289.6499991</v>
      </c>
    </row>
    <row r="65" spans="4:6" x14ac:dyDescent="0.25">
      <c r="D65" s="334">
        <v>3</v>
      </c>
      <c r="E65" s="370" t="s">
        <v>27</v>
      </c>
      <c r="F65">
        <v>667655057.50728273</v>
      </c>
    </row>
    <row r="66" spans="4:6" ht="25.5" x14ac:dyDescent="0.25">
      <c r="D66" s="334">
        <v>4</v>
      </c>
      <c r="E66" s="370" t="s">
        <v>129</v>
      </c>
      <c r="F66">
        <v>59743669.480000019</v>
      </c>
    </row>
    <row r="67" spans="4:6" x14ac:dyDescent="0.25">
      <c r="D67" s="334">
        <v>5</v>
      </c>
      <c r="E67" s="370" t="s">
        <v>41</v>
      </c>
      <c r="F67">
        <v>1178867851.5100002</v>
      </c>
    </row>
    <row r="69" spans="4:6" x14ac:dyDescent="0.25">
      <c r="F69">
        <v>4695710939.5072823</v>
      </c>
    </row>
  </sheetData>
  <mergeCells count="29">
    <mergeCell ref="D44:F44"/>
    <mergeCell ref="D45:F45"/>
    <mergeCell ref="D46:F46"/>
    <mergeCell ref="D52:F52"/>
    <mergeCell ref="D54:F54"/>
    <mergeCell ref="D50:F50"/>
    <mergeCell ref="D48:F48"/>
    <mergeCell ref="D47:F47"/>
    <mergeCell ref="D49:F49"/>
    <mergeCell ref="D51:F51"/>
    <mergeCell ref="B2:G2"/>
    <mergeCell ref="AG2:AJ2"/>
    <mergeCell ref="AF33:AF34"/>
    <mergeCell ref="AI33:AI34"/>
    <mergeCell ref="AM33:AM34"/>
    <mergeCell ref="D23:F23"/>
    <mergeCell ref="C30:G30"/>
    <mergeCell ref="Z33:Z34"/>
    <mergeCell ref="AC33:AC34"/>
    <mergeCell ref="R9:R10"/>
    <mergeCell ref="S9:S10"/>
    <mergeCell ref="AK2:AN2"/>
    <mergeCell ref="T9:T10"/>
    <mergeCell ref="V9:V10"/>
    <mergeCell ref="D42:F42"/>
    <mergeCell ref="D43:F43"/>
    <mergeCell ref="B16:G16"/>
    <mergeCell ref="O19:P19"/>
    <mergeCell ref="D40:F40"/>
  </mergeCells>
  <pageMargins left="0.7" right="0.7" top="0.75" bottom="0.75" header="0.3" footer="0.3"/>
  <pageSetup paperSize="9" orientation="portrait" horizontalDpi="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3" filterMode="1">
    <tabColor rgb="FFFFFF00"/>
  </sheetPr>
  <dimension ref="A2:J57"/>
  <sheetViews>
    <sheetView view="pageBreakPreview" zoomScaleNormal="100" zoomScaleSheetLayoutView="100" workbookViewId="0">
      <selection activeCell="P27" sqref="P27"/>
    </sheetView>
  </sheetViews>
  <sheetFormatPr baseColWidth="10" defaultRowHeight="15" x14ac:dyDescent="0.25"/>
  <cols>
    <col min="1" max="1" width="11.5703125" style="18" customWidth="1"/>
    <col min="2" max="2" width="8.28515625" style="18" customWidth="1"/>
    <col min="3" max="3" width="56" style="18" customWidth="1"/>
    <col min="4" max="4" width="9.140625" style="18" customWidth="1"/>
    <col min="5" max="5" width="14.42578125" style="18" customWidth="1"/>
    <col min="6" max="6" width="15.7109375" style="18" customWidth="1"/>
    <col min="7" max="7" width="22.28515625" style="18" customWidth="1"/>
    <col min="8" max="8" width="22.42578125" style="18" customWidth="1"/>
  </cols>
  <sheetData>
    <row r="2" spans="2:10" x14ac:dyDescent="0.25">
      <c r="B2" s="664" t="s">
        <v>96</v>
      </c>
      <c r="C2" s="664"/>
      <c r="D2" s="664"/>
      <c r="E2" s="664"/>
      <c r="F2" s="664"/>
      <c r="G2" s="664"/>
      <c r="H2" s="664"/>
    </row>
    <row r="3" spans="2:10" x14ac:dyDescent="0.25">
      <c r="B3" s="664" t="s">
        <v>97</v>
      </c>
      <c r="C3" s="664"/>
      <c r="D3" s="664"/>
      <c r="E3" s="664"/>
      <c r="F3" s="664"/>
      <c r="G3" s="664"/>
      <c r="H3" s="664"/>
    </row>
    <row r="4" spans="2:10" x14ac:dyDescent="0.25">
      <c r="B4" s="664" t="str">
        <f>+RESUMEN!B4</f>
        <v>OPTIMIZACIÓN REDES DE ACUEDUCTO Y ALCANTARILLADO RESIDUAL Y PLUVIAL DEL MUNICIPIO DE TÁMESIS - ANTIOQUIA</v>
      </c>
      <c r="C4" s="664"/>
      <c r="D4" s="664"/>
      <c r="E4" s="664"/>
      <c r="F4" s="664"/>
      <c r="G4" s="664"/>
      <c r="H4" s="664"/>
    </row>
    <row r="5" spans="2:10" ht="24" x14ac:dyDescent="0.25">
      <c r="B5" s="44"/>
      <c r="C5" s="113"/>
      <c r="D5" s="752" t="s">
        <v>151</v>
      </c>
      <c r="E5" s="753"/>
      <c r="F5" s="153">
        <v>10</v>
      </c>
      <c r="G5" s="152" t="s">
        <v>152</v>
      </c>
      <c r="H5" s="153" t="e">
        <f>+#REF!</f>
        <v>#REF!</v>
      </c>
    </row>
    <row r="6" spans="2:10" x14ac:dyDescent="0.25">
      <c r="B6" s="116" t="s">
        <v>0</v>
      </c>
      <c r="C6" s="117" t="s">
        <v>1</v>
      </c>
      <c r="D6" s="116" t="s">
        <v>2</v>
      </c>
      <c r="E6" s="116" t="s">
        <v>3</v>
      </c>
      <c r="F6" s="116" t="s">
        <v>38</v>
      </c>
      <c r="G6" s="116" t="s">
        <v>94</v>
      </c>
      <c r="H6" s="116" t="s">
        <v>95</v>
      </c>
    </row>
    <row r="7" spans="2:10" x14ac:dyDescent="0.25">
      <c r="B7" s="170">
        <v>1</v>
      </c>
      <c r="C7" s="879" t="s">
        <v>34</v>
      </c>
      <c r="D7" s="879"/>
      <c r="E7" s="879"/>
      <c r="F7" s="879"/>
      <c r="G7" s="236" t="e">
        <f>ROUND(SUM(G8:G9),2)</f>
        <v>#REF!</v>
      </c>
      <c r="H7" s="236">
        <f>ROUND(SUM(H8:H9),2)</f>
        <v>0</v>
      </c>
    </row>
    <row r="8" spans="2:10" x14ac:dyDescent="0.25">
      <c r="B8" s="171">
        <v>1.01</v>
      </c>
      <c r="C8" s="121" t="s">
        <v>103</v>
      </c>
      <c r="D8" s="215">
        <f>+'APU ITEM DE PAGO'!H4</f>
        <v>0</v>
      </c>
      <c r="E8" s="261">
        <v>109.63999999999999</v>
      </c>
      <c r="F8" s="237">
        <f>+'APU ITEM DE PAGO'!H31</f>
        <v>0</v>
      </c>
      <c r="G8" s="238">
        <f>ROUND(F8*E8,2)</f>
        <v>0</v>
      </c>
      <c r="H8" s="238"/>
    </row>
    <row r="9" spans="2:10" x14ac:dyDescent="0.25">
      <c r="B9" s="171" t="e">
        <f>+#REF!+0.01</f>
        <v>#REF!</v>
      </c>
      <c r="C9" s="124" t="e">
        <f>+#REF!</f>
        <v>#REF!</v>
      </c>
      <c r="D9" s="216" t="e">
        <f>+'APU ITEM DE PAGO'!#REF!</f>
        <v>#REF!</v>
      </c>
      <c r="E9" s="262">
        <v>189.89999999999998</v>
      </c>
      <c r="F9" s="239" t="e">
        <f>+#REF!</f>
        <v>#REF!</v>
      </c>
      <c r="G9" s="238" t="e">
        <f>ROUND(F9*E9,2)</f>
        <v>#REF!</v>
      </c>
      <c r="H9" s="240"/>
    </row>
    <row r="10" spans="2:10" x14ac:dyDescent="0.25">
      <c r="B10" s="170">
        <f>+B7+1</f>
        <v>2</v>
      </c>
      <c r="C10" s="879" t="s">
        <v>7</v>
      </c>
      <c r="D10" s="879"/>
      <c r="E10" s="879"/>
      <c r="F10" s="879"/>
      <c r="G10" s="236" t="e">
        <f>ROUND(SUM(G11:G21),2)</f>
        <v>#REF!</v>
      </c>
      <c r="H10" s="236">
        <f>ROUND(SUM(H11:H21),2)</f>
        <v>0</v>
      </c>
    </row>
    <row r="11" spans="2:10" x14ac:dyDescent="0.25">
      <c r="B11" s="171">
        <v>2.0099999999999998</v>
      </c>
      <c r="C11" s="124" t="e">
        <f>#REF!</f>
        <v>#REF!</v>
      </c>
      <c r="D11" s="216" t="e">
        <f>#REF!</f>
        <v>#REF!</v>
      </c>
      <c r="E11" s="263">
        <v>30.264046399999998</v>
      </c>
      <c r="F11" s="239" t="e">
        <f>+#REF!</f>
        <v>#REF!</v>
      </c>
      <c r="G11" s="238" t="e">
        <f>ROUND(F11*E11,2)</f>
        <v>#REF!</v>
      </c>
      <c r="H11" s="240"/>
    </row>
    <row r="12" spans="2:10" x14ac:dyDescent="0.25">
      <c r="B12" s="171">
        <f>+B11+0.01</f>
        <v>2.0199999999999996</v>
      </c>
      <c r="C12" s="124" t="e">
        <f>#REF!</f>
        <v>#REF!</v>
      </c>
      <c r="D12" s="216" t="e">
        <f>#REF!</f>
        <v>#REF!</v>
      </c>
      <c r="E12" s="264">
        <v>121.05618559999999</v>
      </c>
      <c r="F12" s="239" t="e">
        <f>+#REF!</f>
        <v>#REF!</v>
      </c>
      <c r="G12" s="238" t="e">
        <f>ROUND(F12*E12,2)</f>
        <v>#REF!</v>
      </c>
      <c r="H12" s="240"/>
    </row>
    <row r="13" spans="2:10" ht="51" x14ac:dyDescent="0.25">
      <c r="B13" s="171">
        <f t="shared" ref="B13:B20" si="0">+B12+0.01</f>
        <v>2.0299999999999994</v>
      </c>
      <c r="C13" s="124" t="s">
        <v>150</v>
      </c>
      <c r="D13" s="216" t="s">
        <v>39</v>
      </c>
      <c r="E13" s="264">
        <f>44.979528*0.2</f>
        <v>8.9959056000000004</v>
      </c>
      <c r="F13" s="239" t="e">
        <f>+#REF!</f>
        <v>#REF!</v>
      </c>
      <c r="G13" s="238" t="e">
        <f t="shared" ref="G13:G19" si="1">ROUND(F13*E13,2)</f>
        <v>#REF!</v>
      </c>
      <c r="H13" s="240"/>
    </row>
    <row r="14" spans="2:10" x14ac:dyDescent="0.25">
      <c r="B14" s="171">
        <f t="shared" si="0"/>
        <v>2.0399999999999991</v>
      </c>
      <c r="C14" s="124" t="s">
        <v>329</v>
      </c>
      <c r="D14" s="216" t="s">
        <v>39</v>
      </c>
      <c r="E14" s="287">
        <f>44.979528*0.8</f>
        <v>35.983622400000002</v>
      </c>
      <c r="F14" s="285">
        <v>125000</v>
      </c>
      <c r="G14" s="238">
        <f t="shared" si="1"/>
        <v>4497952.8</v>
      </c>
      <c r="H14" s="240"/>
      <c r="J14" s="291">
        <f>+E11+E12+E13+E14-E18+E20</f>
        <v>90.558062459231977</v>
      </c>
    </row>
    <row r="15" spans="2:10" x14ac:dyDescent="0.25">
      <c r="B15" s="171">
        <f t="shared" si="0"/>
        <v>2.0499999999999989</v>
      </c>
      <c r="C15" s="124" t="s">
        <v>110</v>
      </c>
      <c r="D15" s="216" t="s">
        <v>105</v>
      </c>
      <c r="E15" s="264">
        <v>314.479872</v>
      </c>
      <c r="F15" s="239" t="e">
        <f>+#REF!</f>
        <v>#REF!</v>
      </c>
      <c r="G15" s="238" t="e">
        <f t="shared" si="1"/>
        <v>#REF!</v>
      </c>
      <c r="H15" s="240"/>
    </row>
    <row r="16" spans="2:10" x14ac:dyDescent="0.25">
      <c r="B16" s="171">
        <f t="shared" si="0"/>
        <v>2.0599999999999987</v>
      </c>
      <c r="C16" s="124" t="s">
        <v>109</v>
      </c>
      <c r="D16" s="216" t="s">
        <v>105</v>
      </c>
      <c r="E16" s="264">
        <v>34.942208000000001</v>
      </c>
      <c r="F16" s="239" t="e">
        <f>+#REF!</f>
        <v>#REF!</v>
      </c>
      <c r="G16" s="238" t="e">
        <f t="shared" si="1"/>
        <v>#REF!</v>
      </c>
      <c r="H16" s="240"/>
    </row>
    <row r="17" spans="2:8" x14ac:dyDescent="0.25">
      <c r="B17" s="171">
        <f t="shared" si="0"/>
        <v>2.0699999999999985</v>
      </c>
      <c r="C17" s="124" t="s">
        <v>106</v>
      </c>
      <c r="D17" s="216" t="s">
        <v>39</v>
      </c>
      <c r="E17" s="264">
        <v>24.316139118028211</v>
      </c>
      <c r="F17" s="239" t="e">
        <f>+#REF!</f>
        <v>#REF!</v>
      </c>
      <c r="G17" s="238" t="e">
        <f t="shared" si="1"/>
        <v>#REF!</v>
      </c>
      <c r="H17" s="240"/>
    </row>
    <row r="18" spans="2:8" ht="25.5" x14ac:dyDescent="0.25">
      <c r="B18" s="171">
        <f t="shared" si="0"/>
        <v>2.0799999999999983</v>
      </c>
      <c r="C18" s="124" t="s">
        <v>107</v>
      </c>
      <c r="D18" s="216" t="s">
        <v>39</v>
      </c>
      <c r="E18" s="264">
        <v>107.5009894267783</v>
      </c>
      <c r="F18" s="239" t="e">
        <f>+#REF!</f>
        <v>#REF!</v>
      </c>
      <c r="G18" s="238" t="e">
        <f t="shared" si="1"/>
        <v>#REF!</v>
      </c>
      <c r="H18" s="240"/>
    </row>
    <row r="19" spans="2:8" ht="25.5" x14ac:dyDescent="0.25">
      <c r="B19" s="171">
        <f t="shared" si="0"/>
        <v>2.0899999999999981</v>
      </c>
      <c r="C19" s="124" t="s">
        <v>108</v>
      </c>
      <c r="D19" s="216" t="s">
        <v>39</v>
      </c>
      <c r="E19" s="264">
        <v>36.47318657850947</v>
      </c>
      <c r="F19" s="239" t="e">
        <f>+#REF!</f>
        <v>#REF!</v>
      </c>
      <c r="G19" s="238" t="e">
        <f t="shared" si="1"/>
        <v>#REF!</v>
      </c>
      <c r="H19" s="240"/>
    </row>
    <row r="20" spans="2:8" x14ac:dyDescent="0.25">
      <c r="B20" s="171">
        <f t="shared" si="0"/>
        <v>2.0999999999999979</v>
      </c>
      <c r="C20" s="124" t="s">
        <v>111</v>
      </c>
      <c r="D20" s="216" t="s">
        <v>39</v>
      </c>
      <c r="E20" s="241">
        <f>+(((PI()*0.8^2)-(PI()*0.6^2))*2)*1</f>
        <v>1.7592918860102844</v>
      </c>
      <c r="F20" s="239" t="e">
        <f>+#REF!</f>
        <v>#REF!</v>
      </c>
      <c r="G20" s="238" t="e">
        <f>ROUND(F20*E20,2)</f>
        <v>#REF!</v>
      </c>
      <c r="H20" s="240"/>
    </row>
    <row r="21" spans="2:8" ht="25.5" x14ac:dyDescent="0.25">
      <c r="B21" s="171" t="e">
        <f>+#REF!+0.01</f>
        <v>#REF!</v>
      </c>
      <c r="C21" s="124" t="s">
        <v>153</v>
      </c>
      <c r="D21" s="216" t="s">
        <v>104</v>
      </c>
      <c r="E21" s="264">
        <f>J14*F5</f>
        <v>905.58062459231974</v>
      </c>
      <c r="F21" s="239" t="e">
        <f>+'APU ITEM DE PAGO'!#REF!</f>
        <v>#REF!</v>
      </c>
      <c r="G21" s="238" t="e">
        <f>ROUND(F21*E21,2)</f>
        <v>#REF!</v>
      </c>
      <c r="H21" s="240"/>
    </row>
    <row r="22" spans="2:8" x14ac:dyDescent="0.25">
      <c r="B22" s="170">
        <f>+B10+1</f>
        <v>3</v>
      </c>
      <c r="C22" s="879" t="s">
        <v>27</v>
      </c>
      <c r="D22" s="879"/>
      <c r="E22" s="879"/>
      <c r="F22" s="879"/>
      <c r="G22" s="236" t="e">
        <f>SUM(G23:G26)</f>
        <v>#REF!</v>
      </c>
      <c r="H22" s="236">
        <f>SUM(H23:H26)</f>
        <v>0</v>
      </c>
    </row>
    <row r="23" spans="2:8" x14ac:dyDescent="0.25">
      <c r="B23" s="171">
        <v>3.01</v>
      </c>
      <c r="C23" s="242" t="e">
        <f>#REF!</f>
        <v>#REF!</v>
      </c>
      <c r="D23" s="216" t="e">
        <f>#REF!</f>
        <v>#REF!</v>
      </c>
      <c r="E23" s="263">
        <v>1.8099999999999998</v>
      </c>
      <c r="F23" s="240" t="e">
        <f>#REF!</f>
        <v>#REF!</v>
      </c>
      <c r="G23" s="238" t="e">
        <f>ROUND(F23*E23,2)</f>
        <v>#REF!</v>
      </c>
      <c r="H23" s="240"/>
    </row>
    <row r="24" spans="2:8" x14ac:dyDescent="0.25">
      <c r="B24" s="171">
        <f>+B23+0.01</f>
        <v>3.0199999999999996</v>
      </c>
      <c r="C24" s="242" t="e">
        <f>#REF!</f>
        <v>#REF!</v>
      </c>
      <c r="D24" s="216" t="e">
        <f>#REF!</f>
        <v>#REF!</v>
      </c>
      <c r="E24" s="263">
        <v>2</v>
      </c>
      <c r="F24" s="240" t="e">
        <f>#REF!</f>
        <v>#REF!</v>
      </c>
      <c r="G24" s="238" t="e">
        <f>ROUND(F24*E24,2)</f>
        <v>#REF!</v>
      </c>
      <c r="H24" s="240"/>
    </row>
    <row r="25" spans="2:8" x14ac:dyDescent="0.25">
      <c r="B25" s="171">
        <f>+B24+0.01</f>
        <v>3.0299999999999994</v>
      </c>
      <c r="C25" s="242" t="e">
        <f>#REF!</f>
        <v>#REF!</v>
      </c>
      <c r="D25" s="216" t="e">
        <f>#REF!</f>
        <v>#REF!</v>
      </c>
      <c r="E25" s="263">
        <v>2.4798496162102452</v>
      </c>
      <c r="F25" s="240" t="e">
        <f>#REF!</f>
        <v>#REF!</v>
      </c>
      <c r="G25" s="238" t="e">
        <f>ROUND(F25*E25,2)</f>
        <v>#REF!</v>
      </c>
      <c r="H25" s="240"/>
    </row>
    <row r="26" spans="2:8" ht="25.5" x14ac:dyDescent="0.25">
      <c r="B26" s="171">
        <f>+B25+0.01</f>
        <v>3.0399999999999991</v>
      </c>
      <c r="C26" s="124" t="s">
        <v>134</v>
      </c>
      <c r="D26" s="216" t="e">
        <f>+D25</f>
        <v>#REF!</v>
      </c>
      <c r="E26" s="265">
        <v>1.1000000000000001</v>
      </c>
      <c r="F26" s="240" t="e">
        <f>+'APU ITEM DE PAGO'!#REF!</f>
        <v>#REF!</v>
      </c>
      <c r="G26" s="238" t="e">
        <f>ROUND(F26*E26,2)</f>
        <v>#REF!</v>
      </c>
      <c r="H26" s="240"/>
    </row>
    <row r="27" spans="2:8" x14ac:dyDescent="0.25">
      <c r="B27" s="170">
        <f>+B22+1</f>
        <v>4</v>
      </c>
      <c r="C27" s="879" t="s">
        <v>129</v>
      </c>
      <c r="D27" s="879"/>
      <c r="E27" s="879"/>
      <c r="F27" s="879"/>
      <c r="G27" s="236" t="e">
        <f>SUM(G28:G33)</f>
        <v>#REF!</v>
      </c>
      <c r="H27" s="236" t="e">
        <f>SUM(H28:H33)</f>
        <v>#REF!</v>
      </c>
    </row>
    <row r="28" spans="2:8" ht="38.25" x14ac:dyDescent="0.25">
      <c r="B28" s="171">
        <v>4.05</v>
      </c>
      <c r="C28" s="242" t="s">
        <v>121</v>
      </c>
      <c r="D28" s="215" t="s">
        <v>4</v>
      </c>
      <c r="E28" s="263">
        <v>0</v>
      </c>
      <c r="F28" s="240" t="e">
        <f>+'APU ITEM DE PAGO'!#REF!+'APU ITEM DE PAGO'!#REF!</f>
        <v>#REF!</v>
      </c>
      <c r="G28" s="238"/>
      <c r="H28" s="238" t="e">
        <f>ROUND(E28*F28,2)</f>
        <v>#REF!</v>
      </c>
    </row>
    <row r="29" spans="2:8" ht="38.25" x14ac:dyDescent="0.25">
      <c r="B29" s="171">
        <f>+B28+0.01</f>
        <v>4.0599999999999996</v>
      </c>
      <c r="C29" s="242" t="s">
        <v>122</v>
      </c>
      <c r="D29" s="215" t="s">
        <v>4</v>
      </c>
      <c r="E29" s="263">
        <v>0</v>
      </c>
      <c r="F29" s="240" t="e">
        <f>+'APU ITEM DE PAGO'!#REF!+'APU ITEM DE PAGO'!#REF!</f>
        <v>#REF!</v>
      </c>
      <c r="G29" s="238" t="e">
        <f>ROUND(F29*E29,2)</f>
        <v>#REF!</v>
      </c>
      <c r="H29" s="240"/>
    </row>
    <row r="30" spans="2:8" x14ac:dyDescent="0.25">
      <c r="B30" s="171">
        <f>+B29+0.01</f>
        <v>4.0699999999999994</v>
      </c>
      <c r="C30" s="242" t="e">
        <f>#REF!</f>
        <v>#REF!</v>
      </c>
      <c r="D30" s="215" t="e">
        <f>#REF!</f>
        <v>#REF!</v>
      </c>
      <c r="E30" s="263">
        <v>91.767206016092686</v>
      </c>
      <c r="F30" s="240" t="e">
        <f>#REF!</f>
        <v>#REF!</v>
      </c>
      <c r="G30" s="238"/>
      <c r="H30" s="238" t="e">
        <f>ROUND(E30*F30,2)</f>
        <v>#REF!</v>
      </c>
    </row>
    <row r="31" spans="2:8" x14ac:dyDescent="0.25">
      <c r="B31" s="171">
        <f>+B30+0.01</f>
        <v>4.0799999999999992</v>
      </c>
      <c r="C31" s="242" t="e">
        <f>#REF!</f>
        <v>#REF!</v>
      </c>
      <c r="D31" s="215" t="e">
        <f>#REF!</f>
        <v>#REF!</v>
      </c>
      <c r="E31" s="263">
        <f>+E30</f>
        <v>91.767206016092686</v>
      </c>
      <c r="F31" s="240" t="e">
        <f>#REF!</f>
        <v>#REF!</v>
      </c>
      <c r="G31" s="238" t="e">
        <f>ROUND(F31*E31,2)</f>
        <v>#REF!</v>
      </c>
      <c r="H31" s="240"/>
    </row>
    <row r="32" spans="2:8" x14ac:dyDescent="0.25">
      <c r="B32" s="171">
        <f>+B31+0.01</f>
        <v>4.089999999999999</v>
      </c>
      <c r="C32" s="242" t="e">
        <f>#REF!</f>
        <v>#REF!</v>
      </c>
      <c r="D32" s="215" t="e">
        <f>#REF!</f>
        <v>#REF!</v>
      </c>
      <c r="E32" s="263">
        <v>16.219149176205221</v>
      </c>
      <c r="F32" s="240" t="e">
        <f>#REF!</f>
        <v>#REF!</v>
      </c>
      <c r="G32" s="238"/>
      <c r="H32" s="238" t="e">
        <f>ROUND(E32*F32,2)</f>
        <v>#REF!</v>
      </c>
    </row>
    <row r="33" spans="2:8" x14ac:dyDescent="0.25">
      <c r="B33" s="171">
        <f>+B32+0.01</f>
        <v>4.0999999999999988</v>
      </c>
      <c r="C33" s="242" t="e">
        <f>#REF!</f>
        <v>#REF!</v>
      </c>
      <c r="D33" s="215" t="e">
        <f>#REF!</f>
        <v>#REF!</v>
      </c>
      <c r="E33" s="263">
        <f>+E32</f>
        <v>16.219149176205221</v>
      </c>
      <c r="F33" s="240" t="e">
        <f>#REF!</f>
        <v>#REF!</v>
      </c>
      <c r="G33" s="238" t="e">
        <f>ROUND(F33*E33,2)</f>
        <v>#REF!</v>
      </c>
      <c r="H33" s="240"/>
    </row>
    <row r="34" spans="2:8" x14ac:dyDescent="0.25">
      <c r="B34" s="170">
        <f>+B27+1</f>
        <v>5</v>
      </c>
      <c r="C34" s="879" t="s">
        <v>41</v>
      </c>
      <c r="D34" s="879"/>
      <c r="E34" s="879"/>
      <c r="F34" s="879"/>
      <c r="G34" s="236" t="e">
        <f>SUM(G35:G41)</f>
        <v>#REF!</v>
      </c>
      <c r="H34" s="236" t="e">
        <f>SUM(H35:H41)</f>
        <v>#REF!</v>
      </c>
    </row>
    <row r="35" spans="2:8" x14ac:dyDescent="0.25">
      <c r="B35" s="171">
        <v>5.01</v>
      </c>
      <c r="C35" s="124" t="e">
        <f>+#REF!</f>
        <v>#REF!</v>
      </c>
      <c r="D35" s="216" t="s">
        <v>42</v>
      </c>
      <c r="E35" s="266">
        <f>100*(E26)</f>
        <v>110.00000000000001</v>
      </c>
      <c r="F35" s="240" t="e">
        <f>+#REF!</f>
        <v>#REF!</v>
      </c>
      <c r="G35" s="238" t="e">
        <f>ROUND(F35*E35,2)</f>
        <v>#REF!</v>
      </c>
      <c r="H35" s="240"/>
    </row>
    <row r="36" spans="2:8" x14ac:dyDescent="0.25">
      <c r="B36" s="171">
        <f t="shared" ref="B36:B41" si="2">+B35+0.01</f>
        <v>5.0199999999999996</v>
      </c>
      <c r="C36" s="124" t="e">
        <f>+#REF!</f>
        <v>#REF!</v>
      </c>
      <c r="D36" s="216" t="e">
        <f>+#REF!</f>
        <v>#REF!</v>
      </c>
      <c r="E36" s="266">
        <f>+E8*0.1</f>
        <v>10.963999999999999</v>
      </c>
      <c r="F36" s="240" t="e">
        <f>+#REF!</f>
        <v>#REF!</v>
      </c>
      <c r="G36" s="238" t="e">
        <f t="shared" ref="G36:G40" si="3">ROUND(F36*E36,2)</f>
        <v>#REF!</v>
      </c>
      <c r="H36" s="240"/>
    </row>
    <row r="37" spans="2:8" x14ac:dyDescent="0.25">
      <c r="B37" s="171">
        <f t="shared" si="2"/>
        <v>5.0299999999999994</v>
      </c>
      <c r="C37" s="124" t="e">
        <f>+#REF!</f>
        <v>#REF!</v>
      </c>
      <c r="D37" s="216" t="e">
        <f>+#REF!</f>
        <v>#REF!</v>
      </c>
      <c r="E37" s="266">
        <f>+E36</f>
        <v>10.963999999999999</v>
      </c>
      <c r="F37" s="240" t="e">
        <f>+#REF!</f>
        <v>#REF!</v>
      </c>
      <c r="G37" s="238" t="e">
        <f t="shared" si="3"/>
        <v>#REF!</v>
      </c>
      <c r="H37" s="240"/>
    </row>
    <row r="38" spans="2:8" x14ac:dyDescent="0.25">
      <c r="B38" s="171">
        <f t="shared" si="2"/>
        <v>5.0399999999999991</v>
      </c>
      <c r="C38" s="124" t="e">
        <f>+#REF!</f>
        <v>#REF!</v>
      </c>
      <c r="D38" s="216" t="e">
        <f>+#REF!</f>
        <v>#REF!</v>
      </c>
      <c r="E38" s="266">
        <v>12.62</v>
      </c>
      <c r="F38" s="240" t="e">
        <f>+#REF!</f>
        <v>#REF!</v>
      </c>
      <c r="G38" s="238" t="e">
        <f t="shared" si="3"/>
        <v>#REF!</v>
      </c>
      <c r="H38" s="240"/>
    </row>
    <row r="39" spans="2:8" x14ac:dyDescent="0.25">
      <c r="B39" s="171">
        <f t="shared" si="2"/>
        <v>5.0499999999999989</v>
      </c>
      <c r="C39" s="124" t="e">
        <f>+#REF!</f>
        <v>#REF!</v>
      </c>
      <c r="D39" s="216" t="e">
        <f>+#REF!</f>
        <v>#REF!</v>
      </c>
      <c r="E39" s="266">
        <v>189.89999999999998</v>
      </c>
      <c r="F39" s="240" t="e">
        <f>+#REF!</f>
        <v>#REF!</v>
      </c>
      <c r="G39" s="238" t="e">
        <f t="shared" si="3"/>
        <v>#REF!</v>
      </c>
      <c r="H39" s="240"/>
    </row>
    <row r="40" spans="2:8" ht="25.5" x14ac:dyDescent="0.25">
      <c r="B40" s="171">
        <f t="shared" si="2"/>
        <v>5.0599999999999987</v>
      </c>
      <c r="C40" s="124" t="s">
        <v>174</v>
      </c>
      <c r="D40" s="216" t="s">
        <v>5</v>
      </c>
      <c r="E40" s="171">
        <v>4</v>
      </c>
      <c r="F40" s="240" t="e">
        <f>+'APU ITEM DE PAGO'!#REF!</f>
        <v>#REF!</v>
      </c>
      <c r="G40" s="238" t="e">
        <f t="shared" si="3"/>
        <v>#REF!</v>
      </c>
      <c r="H40" s="240"/>
    </row>
    <row r="41" spans="2:8" ht="51" x14ac:dyDescent="0.25">
      <c r="B41" s="171">
        <f t="shared" si="2"/>
        <v>5.0699999999999985</v>
      </c>
      <c r="C41" s="124" t="s">
        <v>229</v>
      </c>
      <c r="D41" s="216" t="s">
        <v>9</v>
      </c>
      <c r="E41" s="267">
        <v>2</v>
      </c>
      <c r="F41" s="240" t="e">
        <f>+#REF!</f>
        <v>#REF!</v>
      </c>
      <c r="G41" s="238" t="e">
        <f>ROUND(F41*E41,2)</f>
        <v>#REF!</v>
      </c>
      <c r="H41" s="240" t="e">
        <f>E41*#REF!</f>
        <v>#REF!</v>
      </c>
    </row>
    <row r="42" spans="2:8" ht="15.75" thickBot="1" x14ac:dyDescent="0.3">
      <c r="B42" s="244"/>
      <c r="C42" s="130"/>
      <c r="D42" s="244"/>
      <c r="E42" s="244"/>
      <c r="F42" s="244"/>
      <c r="G42" s="244"/>
      <c r="H42" s="244"/>
    </row>
    <row r="43" spans="2:8" ht="14.45" customHeight="1" x14ac:dyDescent="0.25">
      <c r="B43" s="244"/>
      <c r="C43" s="130"/>
      <c r="D43" s="244"/>
      <c r="E43" s="760" t="s">
        <v>99</v>
      </c>
      <c r="F43" s="761"/>
      <c r="G43" s="245" t="e">
        <f>+ROUND(G34+G27+G22+G10+G7,0)</f>
        <v>#REF!</v>
      </c>
      <c r="H43" s="246"/>
    </row>
    <row r="44" spans="2:8" x14ac:dyDescent="0.25">
      <c r="B44" s="244"/>
      <c r="C44" s="130"/>
      <c r="D44" s="244"/>
      <c r="E44" s="860" t="e">
        <f>+RESUMEN!E12</f>
        <v>#REF!</v>
      </c>
      <c r="F44" s="861"/>
      <c r="G44" s="247"/>
      <c r="H44" s="248"/>
    </row>
    <row r="45" spans="2:8" x14ac:dyDescent="0.25">
      <c r="B45" s="244"/>
      <c r="C45" s="130"/>
      <c r="D45" s="244"/>
      <c r="E45" s="862" t="e">
        <f>+RESUMEN!#REF!</f>
        <v>#REF!</v>
      </c>
      <c r="F45" s="863"/>
      <c r="G45" s="247"/>
      <c r="H45" s="249"/>
    </row>
    <row r="46" spans="2:8" x14ac:dyDescent="0.25">
      <c r="B46" s="244"/>
      <c r="C46" s="130"/>
      <c r="D46" s="244"/>
      <c r="E46" s="854">
        <f>+RESUMEN!E13</f>
        <v>0.05</v>
      </c>
      <c r="F46" s="855"/>
      <c r="G46" s="247"/>
      <c r="H46" s="250"/>
    </row>
    <row r="47" spans="2:8" x14ac:dyDescent="0.25">
      <c r="B47" s="244"/>
      <c r="C47" s="130"/>
      <c r="D47" s="244"/>
      <c r="E47" s="854" t="e">
        <f>+RESUMEN!#REF!</f>
        <v>#REF!</v>
      </c>
      <c r="F47" s="855"/>
      <c r="G47" s="247"/>
      <c r="H47" s="250"/>
    </row>
    <row r="48" spans="2:8" ht="14.45" customHeight="1" x14ac:dyDescent="0.25">
      <c r="B48" s="244"/>
      <c r="C48" s="130"/>
      <c r="D48" s="244"/>
      <c r="E48" s="856" t="s">
        <v>37</v>
      </c>
      <c r="F48" s="857"/>
      <c r="G48" s="251"/>
      <c r="H48" s="252"/>
    </row>
    <row r="49" spans="2:8" ht="15" customHeight="1" thickBot="1" x14ac:dyDescent="0.3">
      <c r="B49" s="244"/>
      <c r="C49" s="130"/>
      <c r="D49" s="244"/>
      <c r="E49" s="858" t="s">
        <v>45</v>
      </c>
      <c r="F49" s="859"/>
      <c r="G49" s="253"/>
      <c r="H49" s="254"/>
    </row>
    <row r="50" spans="2:8" ht="15.75" thickBot="1" x14ac:dyDescent="0.3">
      <c r="B50" s="244"/>
      <c r="C50" s="130"/>
      <c r="D50" s="130"/>
      <c r="E50" s="130"/>
      <c r="F50" s="130"/>
      <c r="G50" s="130"/>
      <c r="H50" s="130"/>
    </row>
    <row r="51" spans="2:8" ht="14.45" customHeight="1" x14ac:dyDescent="0.25">
      <c r="B51" s="244"/>
      <c r="C51" s="130"/>
      <c r="D51" s="244"/>
      <c r="E51" s="757" t="s">
        <v>100</v>
      </c>
      <c r="F51" s="758"/>
      <c r="G51" s="759"/>
      <c r="H51" s="255" t="e">
        <f>+H27+H34</f>
        <v>#REF!</v>
      </c>
    </row>
    <row r="52" spans="2:8" x14ac:dyDescent="0.25">
      <c r="B52" s="244"/>
      <c r="C52" s="130"/>
      <c r="D52" s="244"/>
      <c r="E52" s="873" t="e">
        <f>+RESUMEN!#REF!</f>
        <v>#REF!</v>
      </c>
      <c r="F52" s="874"/>
      <c r="G52" s="875"/>
      <c r="H52" s="256"/>
    </row>
    <row r="53" spans="2:8" ht="15" customHeight="1" thickBot="1" x14ac:dyDescent="0.3">
      <c r="B53" s="244"/>
      <c r="C53" s="130"/>
      <c r="D53" s="244"/>
      <c r="E53" s="870" t="s">
        <v>115</v>
      </c>
      <c r="F53" s="871"/>
      <c r="G53" s="872"/>
      <c r="H53" s="257"/>
    </row>
    <row r="54" spans="2:8" ht="15.75" thickBot="1" x14ac:dyDescent="0.3">
      <c r="B54" s="244"/>
      <c r="C54" s="130"/>
      <c r="D54" s="130"/>
      <c r="E54" s="130"/>
      <c r="F54" s="130"/>
      <c r="G54" s="130"/>
      <c r="H54" s="130"/>
    </row>
    <row r="55" spans="2:8" ht="14.45" customHeight="1" x14ac:dyDescent="0.25">
      <c r="B55" s="244"/>
      <c r="C55" s="130"/>
      <c r="D55" s="244"/>
      <c r="E55" s="876" t="s">
        <v>101</v>
      </c>
      <c r="F55" s="877"/>
      <c r="G55" s="878"/>
      <c r="H55" s="258">
        <f>+H53+G49</f>
        <v>0</v>
      </c>
    </row>
    <row r="56" spans="2:8" ht="14.45" customHeight="1" x14ac:dyDescent="0.25">
      <c r="B56" s="244"/>
      <c r="C56" s="130"/>
      <c r="D56" s="244"/>
      <c r="E56" s="867" t="e">
        <f>+RESUMEN!#REF!</f>
        <v>#REF!</v>
      </c>
      <c r="F56" s="868"/>
      <c r="G56" s="869"/>
      <c r="H56" s="259">
        <f>+H55*0.02</f>
        <v>0</v>
      </c>
    </row>
    <row r="57" spans="2:8" ht="15" customHeight="1" thickBot="1" x14ac:dyDescent="0.3">
      <c r="B57" s="244"/>
      <c r="C57" s="130"/>
      <c r="D57" s="244"/>
      <c r="E57" s="864" t="s">
        <v>46</v>
      </c>
      <c r="F57" s="865"/>
      <c r="G57" s="866"/>
      <c r="H57" s="260">
        <f>H55+H56</f>
        <v>0</v>
      </c>
    </row>
  </sheetData>
  <mergeCells count="22">
    <mergeCell ref="C10:F10"/>
    <mergeCell ref="C22:F22"/>
    <mergeCell ref="C27:F27"/>
    <mergeCell ref="C34:F34"/>
    <mergeCell ref="B2:H2"/>
    <mergeCell ref="B3:H3"/>
    <mergeCell ref="B4:H4"/>
    <mergeCell ref="D5:E5"/>
    <mergeCell ref="C7:F7"/>
    <mergeCell ref="E57:G57"/>
    <mergeCell ref="E47:F47"/>
    <mergeCell ref="E56:G56"/>
    <mergeCell ref="E53:G53"/>
    <mergeCell ref="E52:G52"/>
    <mergeCell ref="E55:G55"/>
    <mergeCell ref="E46:F46"/>
    <mergeCell ref="E48:F48"/>
    <mergeCell ref="E49:F49"/>
    <mergeCell ref="E51:G51"/>
    <mergeCell ref="E43:F43"/>
    <mergeCell ref="E44:F44"/>
    <mergeCell ref="E45:F45"/>
  </mergeCells>
  <pageMargins left="0.7" right="0.7" top="0.75" bottom="0.75" header="0.3" footer="0.3"/>
  <pageSetup paperSize="9" scale="59" orientation="portrait" horizontalDpi="1200" verticalDpi="1200" r:id="rId1"/>
  <rowBreaks count="1" manualBreakCount="1">
    <brk id="41" min="1" max="7"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4">
    <tabColor rgb="FFFFFF00"/>
  </sheetPr>
  <dimension ref="B1:J197"/>
  <sheetViews>
    <sheetView view="pageBreakPreview" zoomScale="90" zoomScaleNormal="100" zoomScaleSheetLayoutView="90" workbookViewId="0">
      <selection activeCell="P27" sqref="P27"/>
    </sheetView>
  </sheetViews>
  <sheetFormatPr baseColWidth="10" defaultRowHeight="15" x14ac:dyDescent="0.25"/>
  <cols>
    <col min="2" max="2" width="6.28515625" customWidth="1"/>
    <col min="3" max="3" width="71.85546875" style="18" customWidth="1"/>
    <col min="4" max="4" width="8.7109375" customWidth="1"/>
    <col min="5" max="7" width="16" customWidth="1"/>
    <col min="8" max="8" width="18"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t="e">
        <f>+#REF!</f>
        <v>#REF!</v>
      </c>
      <c r="G5" s="152" t="s">
        <v>152</v>
      </c>
      <c r="H5" s="153" t="e">
        <f>+#REF!</f>
        <v>#REF!</v>
      </c>
    </row>
    <row r="6" spans="2:8" ht="28.5" customHeight="1"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f>ROUND(SUM(G8:G8),2)</f>
        <v>0</v>
      </c>
      <c r="H7" s="236">
        <f>ROUND(SUM(H8:H8),2)</f>
        <v>0</v>
      </c>
    </row>
    <row r="8" spans="2:8" x14ac:dyDescent="0.25">
      <c r="B8" s="171">
        <v>1.01</v>
      </c>
      <c r="C8" s="121" t="s">
        <v>103</v>
      </c>
      <c r="D8" s="215">
        <f>+'APU ITEM DE PAGO'!H4</f>
        <v>0</v>
      </c>
      <c r="E8" s="261">
        <v>112.53</v>
      </c>
      <c r="F8" s="237">
        <f>+'APU ITEM DE PAGO'!H31</f>
        <v>0</v>
      </c>
      <c r="G8" s="238">
        <f>ROUND(F8*E8,2)</f>
        <v>0</v>
      </c>
      <c r="H8" s="238"/>
    </row>
    <row r="9" spans="2:8" x14ac:dyDescent="0.25">
      <c r="B9" s="170">
        <f>+B7+1</f>
        <v>2</v>
      </c>
      <c r="C9" s="879" t="s">
        <v>7</v>
      </c>
      <c r="D9" s="879"/>
      <c r="E9" s="879"/>
      <c r="F9" s="879"/>
      <c r="G9" s="236" t="e">
        <f>ROUND(SUM(G10:G21),2)</f>
        <v>#REF!</v>
      </c>
      <c r="H9" s="236">
        <f>ROUND(SUM(H10:H21),2)</f>
        <v>0</v>
      </c>
    </row>
    <row r="10" spans="2:8" x14ac:dyDescent="0.25">
      <c r="B10" s="171">
        <v>2.0099999999999998</v>
      </c>
      <c r="C10" s="124" t="e">
        <f>#REF!</f>
        <v>#REF!</v>
      </c>
      <c r="D10" s="216" t="e">
        <f>#REF!</f>
        <v>#REF!</v>
      </c>
      <c r="E10" s="263">
        <v>28.508793670000003</v>
      </c>
      <c r="F10" s="239" t="e">
        <f>+#REF!</f>
        <v>#REF!</v>
      </c>
      <c r="G10" s="238" t="e">
        <f>ROUND(F10*E10,2)</f>
        <v>#REF!</v>
      </c>
      <c r="H10" s="240"/>
    </row>
    <row r="11" spans="2:8" x14ac:dyDescent="0.25">
      <c r="B11" s="171">
        <f>+B10+0.01</f>
        <v>2.0199999999999996</v>
      </c>
      <c r="C11" s="124" t="e">
        <f>#REF!</f>
        <v>#REF!</v>
      </c>
      <c r="D11" s="216" t="e">
        <f>#REF!</f>
        <v>#REF!</v>
      </c>
      <c r="E11" s="264">
        <v>114.03517468000001</v>
      </c>
      <c r="F11" s="239" t="e">
        <f>+#REF!</f>
        <v>#REF!</v>
      </c>
      <c r="G11" s="238" t="e">
        <f>ROUND(F11*E11,2)</f>
        <v>#REF!</v>
      </c>
      <c r="H11" s="240"/>
    </row>
    <row r="12" spans="2:8" ht="38.25" x14ac:dyDescent="0.25">
      <c r="B12" s="171">
        <f t="shared" ref="B12:B21" si="0">+B11+0.01</f>
        <v>2.0299999999999994</v>
      </c>
      <c r="C12" s="124" t="s">
        <v>150</v>
      </c>
      <c r="D12" s="216" t="s">
        <v>39</v>
      </c>
      <c r="E12" s="264">
        <f>41.21827215*0.2</f>
        <v>8.2436544299999994</v>
      </c>
      <c r="F12" s="239" t="e">
        <f>+#REF!</f>
        <v>#REF!</v>
      </c>
      <c r="G12" s="238" t="e">
        <f t="shared" ref="G12:G20" si="1">ROUND(F12*E12,2)</f>
        <v>#REF!</v>
      </c>
      <c r="H12" s="240"/>
    </row>
    <row r="13" spans="2:8" x14ac:dyDescent="0.25">
      <c r="B13" s="171"/>
      <c r="C13" s="124" t="s">
        <v>329</v>
      </c>
      <c r="D13" s="216" t="s">
        <v>39</v>
      </c>
      <c r="E13" s="287">
        <f>41.21827215*0.8</f>
        <v>32.974617719999998</v>
      </c>
      <c r="F13" s="285">
        <v>125000</v>
      </c>
      <c r="G13" s="238">
        <f t="shared" si="1"/>
        <v>4121827.22</v>
      </c>
      <c r="H13" s="240"/>
    </row>
    <row r="14" spans="2:8" x14ac:dyDescent="0.25">
      <c r="B14" s="171">
        <f>+B12+0.01</f>
        <v>2.0399999999999991</v>
      </c>
      <c r="C14" s="124" t="s">
        <v>110</v>
      </c>
      <c r="D14" s="216" t="s">
        <v>105</v>
      </c>
      <c r="E14" s="264">
        <v>325.02735000000007</v>
      </c>
      <c r="F14" s="239" t="e">
        <f>+#REF!</f>
        <v>#REF!</v>
      </c>
      <c r="G14" s="238" t="e">
        <f t="shared" si="1"/>
        <v>#REF!</v>
      </c>
      <c r="H14" s="240"/>
    </row>
    <row r="15" spans="2:8" x14ac:dyDescent="0.25">
      <c r="B15" s="171">
        <f t="shared" si="0"/>
        <v>2.0499999999999989</v>
      </c>
      <c r="C15" s="124" t="s">
        <v>109</v>
      </c>
      <c r="D15" s="216" t="s">
        <v>105</v>
      </c>
      <c r="E15" s="264">
        <v>36.114150000000009</v>
      </c>
      <c r="F15" s="239" t="e">
        <f>+#REF!</f>
        <v>#REF!</v>
      </c>
      <c r="G15" s="238" t="e">
        <f t="shared" si="1"/>
        <v>#REF!</v>
      </c>
      <c r="H15" s="240"/>
    </row>
    <row r="16" spans="2:8" x14ac:dyDescent="0.25">
      <c r="B16" s="171">
        <f t="shared" si="0"/>
        <v>2.0599999999999987</v>
      </c>
      <c r="C16" s="124" t="s">
        <v>106</v>
      </c>
      <c r="D16" s="216" t="s">
        <v>39</v>
      </c>
      <c r="E16" s="264">
        <v>18.17870212750449</v>
      </c>
      <c r="F16" s="239" t="e">
        <f>+#REF!</f>
        <v>#REF!</v>
      </c>
      <c r="G16" s="238" t="e">
        <f t="shared" si="1"/>
        <v>#REF!</v>
      </c>
      <c r="H16" s="240"/>
    </row>
    <row r="17" spans="2:10" ht="25.5" x14ac:dyDescent="0.25">
      <c r="B17" s="171">
        <f t="shared" si="0"/>
        <v>2.0699999999999985</v>
      </c>
      <c r="C17" s="124" t="s">
        <v>107</v>
      </c>
      <c r="D17" s="216" t="s">
        <v>39</v>
      </c>
      <c r="E17" s="264">
        <v>111.44731623435935</v>
      </c>
      <c r="F17" s="239" t="e">
        <f>+#REF!</f>
        <v>#REF!</v>
      </c>
      <c r="G17" s="238" t="e">
        <f t="shared" si="1"/>
        <v>#REF!</v>
      </c>
      <c r="H17" s="240"/>
      <c r="J17" s="291">
        <f>+E10+E11+E12-E17+E13</f>
        <v>72.314924265640641</v>
      </c>
    </row>
    <row r="18" spans="2:10" ht="25.5" x14ac:dyDescent="0.25">
      <c r="B18" s="171">
        <f t="shared" si="0"/>
        <v>2.0799999999999983</v>
      </c>
      <c r="C18" s="124" t="s">
        <v>108</v>
      </c>
      <c r="D18" s="216" t="s">
        <v>39</v>
      </c>
      <c r="E18" s="264">
        <v>37.399768280404729</v>
      </c>
      <c r="F18" s="239" t="e">
        <f>+#REF!</f>
        <v>#REF!</v>
      </c>
      <c r="G18" s="238" t="e">
        <f t="shared" si="1"/>
        <v>#REF!</v>
      </c>
      <c r="H18" s="240"/>
    </row>
    <row r="19" spans="2:10" x14ac:dyDescent="0.25">
      <c r="B19" s="171">
        <f t="shared" si="0"/>
        <v>2.0899999999999981</v>
      </c>
      <c r="C19" s="124" t="s">
        <v>111</v>
      </c>
      <c r="D19" s="216" t="s">
        <v>39</v>
      </c>
      <c r="E19" s="241">
        <f>+(((PI()*0.8^2)-(PI()*0.6^2))*2)*1</f>
        <v>1.7592918860102844</v>
      </c>
      <c r="F19" s="239" t="e">
        <f>+#REF!</f>
        <v>#REF!</v>
      </c>
      <c r="G19" s="238" t="e">
        <f>ROUND(F19*E19,2)</f>
        <v>#REF!</v>
      </c>
      <c r="H19" s="240"/>
    </row>
    <row r="20" spans="2:10" x14ac:dyDescent="0.25">
      <c r="B20" s="171">
        <f t="shared" si="0"/>
        <v>2.0999999999999979</v>
      </c>
      <c r="C20" s="124" t="s">
        <v>114</v>
      </c>
      <c r="D20" s="215" t="s">
        <v>4</v>
      </c>
      <c r="E20" s="241">
        <v>94</v>
      </c>
      <c r="F20" s="239" t="e">
        <f>+#REF!</f>
        <v>#REF!</v>
      </c>
      <c r="G20" s="238" t="e">
        <f t="shared" si="1"/>
        <v>#REF!</v>
      </c>
      <c r="H20" s="240"/>
    </row>
    <row r="21" spans="2:10" ht="25.5" x14ac:dyDescent="0.25">
      <c r="B21" s="171">
        <f t="shared" si="0"/>
        <v>2.1099999999999977</v>
      </c>
      <c r="C21" s="124" t="s">
        <v>153</v>
      </c>
      <c r="D21" s="216" t="s">
        <v>104</v>
      </c>
      <c r="E21" s="264" t="e">
        <f>+J17*F5</f>
        <v>#REF!</v>
      </c>
      <c r="F21" s="239" t="e">
        <f>+'APU ITEM DE PAGO'!#REF!</f>
        <v>#REF!</v>
      </c>
      <c r="G21" s="238" t="e">
        <f>ROUND(F21*E21,2)</f>
        <v>#REF!</v>
      </c>
      <c r="H21" s="240"/>
    </row>
    <row r="22" spans="2:10" x14ac:dyDescent="0.25">
      <c r="B22" s="170">
        <f>+B9+1</f>
        <v>3</v>
      </c>
      <c r="C22" s="879" t="s">
        <v>27</v>
      </c>
      <c r="D22" s="879"/>
      <c r="E22" s="879"/>
      <c r="F22" s="879"/>
      <c r="G22" s="236" t="e">
        <f>SUM(G23:G27)</f>
        <v>#REF!</v>
      </c>
      <c r="H22" s="236">
        <f>SUM(H23:H27)</f>
        <v>0</v>
      </c>
    </row>
    <row r="23" spans="2:10" x14ac:dyDescent="0.25">
      <c r="B23" s="171">
        <v>3.01</v>
      </c>
      <c r="C23" s="242" t="e">
        <f>#REF!</f>
        <v>#REF!</v>
      </c>
      <c r="D23" s="216" t="e">
        <f>#REF!</f>
        <v>#REF!</v>
      </c>
      <c r="E23" s="263">
        <v>1.39</v>
      </c>
      <c r="F23" s="240" t="e">
        <f>#REF!</f>
        <v>#REF!</v>
      </c>
      <c r="G23" s="238" t="e">
        <f>ROUND(F23*E23,2)</f>
        <v>#REF!</v>
      </c>
      <c r="H23" s="240"/>
    </row>
    <row r="24" spans="2:10" x14ac:dyDescent="0.25">
      <c r="B24" s="171">
        <f>+B23+0.01</f>
        <v>3.0199999999999996</v>
      </c>
      <c r="C24" s="242" t="e">
        <f>#REF!</f>
        <v>#REF!</v>
      </c>
      <c r="D24" s="216" t="e">
        <f>#REF!</f>
        <v>#REF!</v>
      </c>
      <c r="E24" s="263">
        <v>2</v>
      </c>
      <c r="F24" s="240" t="e">
        <f>#REF!</f>
        <v>#REF!</v>
      </c>
      <c r="G24" s="238" t="e">
        <f>ROUND(F24*E24,2)</f>
        <v>#REF!</v>
      </c>
      <c r="H24" s="240"/>
    </row>
    <row r="25" spans="2:10" x14ac:dyDescent="0.25">
      <c r="B25" s="171" t="e">
        <f>+#REF!+0.01</f>
        <v>#REF!</v>
      </c>
      <c r="C25" s="242" t="e">
        <f>#REF!</f>
        <v>#REF!</v>
      </c>
      <c r="D25" s="216" t="e">
        <f>#REF!</f>
        <v>#REF!</v>
      </c>
      <c r="E25" s="263">
        <v>1.1910000000000005</v>
      </c>
      <c r="F25" s="240" t="e">
        <f>#REF!</f>
        <v>#REF!</v>
      </c>
      <c r="G25" s="238" t="e">
        <f>ROUND(F25*E25,2)</f>
        <v>#REF!</v>
      </c>
      <c r="H25" s="240"/>
    </row>
    <row r="26" spans="2:10" x14ac:dyDescent="0.25">
      <c r="B26" s="171">
        <v>3.07</v>
      </c>
      <c r="C26" s="124" t="s">
        <v>134</v>
      </c>
      <c r="D26" s="216" t="e">
        <f>+D25</f>
        <v>#REF!</v>
      </c>
      <c r="E26" s="265">
        <v>1.1000000000000001</v>
      </c>
      <c r="F26" s="240" t="e">
        <f>+'APU ITEM DE PAGO'!#REF!</f>
        <v>#REF!</v>
      </c>
      <c r="G26" s="238" t="e">
        <f>ROUND(F26*E26,2)</f>
        <v>#REF!</v>
      </c>
      <c r="H26" s="240"/>
    </row>
    <row r="27" spans="2:10" ht="51" x14ac:dyDescent="0.25">
      <c r="B27" s="171">
        <v>3.09</v>
      </c>
      <c r="C27" s="124" t="s">
        <v>243</v>
      </c>
      <c r="D27" s="216" t="s">
        <v>4</v>
      </c>
      <c r="E27" s="265">
        <v>1.5</v>
      </c>
      <c r="F27" s="240" t="e">
        <f>+'APU ITEM DE PAGO'!#REF!</f>
        <v>#REF!</v>
      </c>
      <c r="G27" s="238" t="e">
        <f>ROUND(F27*E27,2)</f>
        <v>#REF!</v>
      </c>
      <c r="H27" s="240"/>
    </row>
    <row r="28" spans="2:10" x14ac:dyDescent="0.25">
      <c r="B28" s="170">
        <f>+B22+1</f>
        <v>4</v>
      </c>
      <c r="C28" s="879" t="s">
        <v>129</v>
      </c>
      <c r="D28" s="879"/>
      <c r="E28" s="879"/>
      <c r="F28" s="879"/>
      <c r="G28" s="236" t="e">
        <f>SUM(G29:G32)</f>
        <v>#REF!</v>
      </c>
      <c r="H28" s="236" t="e">
        <f>SUM(H29:H32)</f>
        <v>#REF!</v>
      </c>
    </row>
    <row r="29" spans="2:10" ht="25.5" x14ac:dyDescent="0.25">
      <c r="B29" s="171">
        <v>4.05</v>
      </c>
      <c r="C29" s="242" t="s">
        <v>121</v>
      </c>
      <c r="D29" s="215" t="s">
        <v>4</v>
      </c>
      <c r="E29" s="263">
        <v>0</v>
      </c>
      <c r="F29" s="240" t="e">
        <f>+'APU ITEM DE PAGO'!#REF!+'APU ITEM DE PAGO'!#REF!</f>
        <v>#REF!</v>
      </c>
      <c r="G29" s="238"/>
      <c r="H29" s="238" t="e">
        <f>ROUND(E29*F29,2)</f>
        <v>#REF!</v>
      </c>
    </row>
    <row r="30" spans="2:10" ht="25.5" x14ac:dyDescent="0.25">
      <c r="B30" s="171">
        <f>+B29+0.01</f>
        <v>4.0599999999999996</v>
      </c>
      <c r="C30" s="242" t="s">
        <v>122</v>
      </c>
      <c r="D30" s="215" t="s">
        <v>4</v>
      </c>
      <c r="E30" s="263">
        <v>0</v>
      </c>
      <c r="F30" s="240" t="e">
        <f>+'APU ITEM DE PAGO'!#REF!+'APU ITEM DE PAGO'!#REF!</f>
        <v>#REF!</v>
      </c>
      <c r="G30" s="238" t="e">
        <f>ROUND(F30*E30,2)</f>
        <v>#REF!</v>
      </c>
      <c r="H30" s="240"/>
    </row>
    <row r="31" spans="2:10" x14ac:dyDescent="0.25">
      <c r="B31" s="171">
        <f>+B30+0.01</f>
        <v>4.0699999999999994</v>
      </c>
      <c r="C31" s="242" t="e">
        <f>#REF!</f>
        <v>#REF!</v>
      </c>
      <c r="D31" s="215" t="e">
        <f>#REF!</f>
        <v>#REF!</v>
      </c>
      <c r="E31" s="263">
        <v>110.17904830342042</v>
      </c>
      <c r="F31" s="240" t="e">
        <f>#REF!</f>
        <v>#REF!</v>
      </c>
      <c r="G31" s="238"/>
      <c r="H31" s="238" t="e">
        <f>ROUND(E31*F31,2)</f>
        <v>#REF!</v>
      </c>
    </row>
    <row r="32" spans="2:10" x14ac:dyDescent="0.25">
      <c r="B32" s="171">
        <f>+B31+0.01</f>
        <v>4.0799999999999992</v>
      </c>
      <c r="C32" s="242" t="e">
        <f>#REF!</f>
        <v>#REF!</v>
      </c>
      <c r="D32" s="215" t="e">
        <f>#REF!</f>
        <v>#REF!</v>
      </c>
      <c r="E32" s="263">
        <f>+E31</f>
        <v>110.17904830342042</v>
      </c>
      <c r="F32" s="240" t="e">
        <f>#REF!</f>
        <v>#REF!</v>
      </c>
      <c r="G32" s="238" t="e">
        <f>ROUND(F32*E32,2)</f>
        <v>#REF!</v>
      </c>
      <c r="H32" s="240"/>
    </row>
    <row r="33" spans="2:8" x14ac:dyDescent="0.25">
      <c r="B33" s="170">
        <f>+B28+1</f>
        <v>5</v>
      </c>
      <c r="C33" s="879" t="s">
        <v>41</v>
      </c>
      <c r="D33" s="879"/>
      <c r="E33" s="879"/>
      <c r="F33" s="879"/>
      <c r="G33" s="236" t="e">
        <f>SUM(G34:G39)</f>
        <v>#REF!</v>
      </c>
      <c r="H33" s="236" t="e">
        <f>SUM(H34:H39)</f>
        <v>#REF!</v>
      </c>
    </row>
    <row r="34" spans="2:8" x14ac:dyDescent="0.25">
      <c r="B34" s="171">
        <v>5.01</v>
      </c>
      <c r="C34" s="124" t="e">
        <f>+#REF!</f>
        <v>#REF!</v>
      </c>
      <c r="D34" s="216" t="s">
        <v>42</v>
      </c>
      <c r="E34" s="266">
        <f>100*(E26+E27)</f>
        <v>260</v>
      </c>
      <c r="F34" s="240" t="e">
        <f>+#REF!</f>
        <v>#REF!</v>
      </c>
      <c r="G34" s="238" t="e">
        <f t="shared" ref="G34:G39" si="2">ROUND(F34*E34,2)</f>
        <v>#REF!</v>
      </c>
      <c r="H34" s="240"/>
    </row>
    <row r="35" spans="2:8" x14ac:dyDescent="0.25">
      <c r="B35" s="171">
        <f>+B34+0.01</f>
        <v>5.0199999999999996</v>
      </c>
      <c r="C35" s="124" t="e">
        <f>+#REF!</f>
        <v>#REF!</v>
      </c>
      <c r="D35" s="216" t="e">
        <f>+#REF!</f>
        <v>#REF!</v>
      </c>
      <c r="E35" s="266">
        <f>+E8*0.1</f>
        <v>11.253</v>
      </c>
      <c r="F35" s="240" t="e">
        <f>+#REF!</f>
        <v>#REF!</v>
      </c>
      <c r="G35" s="238" t="e">
        <f t="shared" si="2"/>
        <v>#REF!</v>
      </c>
      <c r="H35" s="240"/>
    </row>
    <row r="36" spans="2:8" x14ac:dyDescent="0.25">
      <c r="B36" s="171" t="e">
        <f>+#REF!+0.01</f>
        <v>#REF!</v>
      </c>
      <c r="C36" s="124" t="e">
        <f>+#REF!</f>
        <v>#REF!</v>
      </c>
      <c r="D36" s="216" t="e">
        <f>+#REF!</f>
        <v>#REF!</v>
      </c>
      <c r="E36" s="266">
        <f>+E35</f>
        <v>11.253</v>
      </c>
      <c r="F36" s="240" t="e">
        <f>+#REF!</f>
        <v>#REF!</v>
      </c>
      <c r="G36" s="238" t="e">
        <f t="shared" si="2"/>
        <v>#REF!</v>
      </c>
      <c r="H36" s="240"/>
    </row>
    <row r="37" spans="2:8" x14ac:dyDescent="0.25">
      <c r="B37" s="171" t="e">
        <f>+B36+0.01</f>
        <v>#REF!</v>
      </c>
      <c r="C37" s="124" t="e">
        <f>+#REF!</f>
        <v>#REF!</v>
      </c>
      <c r="D37" s="216" t="e">
        <f>+#REF!</f>
        <v>#REF!</v>
      </c>
      <c r="E37" s="266">
        <v>12.3141</v>
      </c>
      <c r="F37" s="240" t="e">
        <f>+#REF!</f>
        <v>#REF!</v>
      </c>
      <c r="G37" s="238" t="e">
        <f t="shared" si="2"/>
        <v>#REF!</v>
      </c>
      <c r="H37" s="240"/>
    </row>
    <row r="38" spans="2:8" x14ac:dyDescent="0.25">
      <c r="B38" s="171" t="e">
        <f>+#REF!+0.01</f>
        <v>#REF!</v>
      </c>
      <c r="C38" s="124" t="s">
        <v>174</v>
      </c>
      <c r="D38" s="216" t="s">
        <v>5</v>
      </c>
      <c r="E38" s="171">
        <v>4</v>
      </c>
      <c r="F38" s="240" t="e">
        <f>+'APU ITEM DE PAGO'!#REF!</f>
        <v>#REF!</v>
      </c>
      <c r="G38" s="238" t="e">
        <f t="shared" si="2"/>
        <v>#REF!</v>
      </c>
      <c r="H38" s="240"/>
    </row>
    <row r="39" spans="2:8" ht="38.25" x14ac:dyDescent="0.25">
      <c r="B39" s="171">
        <v>5.0999999999999996</v>
      </c>
      <c r="C39" s="124" t="s">
        <v>229</v>
      </c>
      <c r="D39" s="216" t="s">
        <v>9</v>
      </c>
      <c r="E39" s="267">
        <v>2</v>
      </c>
      <c r="F39" s="240" t="e">
        <f>+#REF!</f>
        <v>#REF!</v>
      </c>
      <c r="G39" s="238" t="e">
        <f t="shared" si="2"/>
        <v>#REF!</v>
      </c>
      <c r="H39" s="240" t="e">
        <f>E39*#REF!</f>
        <v>#REF!</v>
      </c>
    </row>
    <row r="40" spans="2:8" ht="15.75" thickBot="1" x14ac:dyDescent="0.3">
      <c r="B40" s="244"/>
      <c r="C40" s="130"/>
      <c r="D40" s="244"/>
      <c r="E40" s="244"/>
      <c r="F40" s="244"/>
      <c r="G40" s="244"/>
      <c r="H40" s="244"/>
    </row>
    <row r="41" spans="2:8" ht="14.45" customHeight="1" x14ac:dyDescent="0.25">
      <c r="B41" s="244"/>
      <c r="C41" s="130"/>
      <c r="D41" s="244"/>
      <c r="E41" s="760" t="s">
        <v>99</v>
      </c>
      <c r="F41" s="761"/>
      <c r="G41" s="245" t="e">
        <f>+ROUND(G33+G28+G22+G9+G7,0)</f>
        <v>#REF!</v>
      </c>
      <c r="H41" s="246"/>
    </row>
    <row r="42" spans="2:8" x14ac:dyDescent="0.25">
      <c r="B42" s="244"/>
      <c r="C42" s="130"/>
      <c r="D42" s="244"/>
      <c r="E42" s="860" t="e">
        <f>+RESUMEN!E12</f>
        <v>#REF!</v>
      </c>
      <c r="F42" s="861"/>
      <c r="G42" s="247"/>
      <c r="H42" s="248"/>
    </row>
    <row r="43" spans="2:8" x14ac:dyDescent="0.25">
      <c r="B43" s="244"/>
      <c r="C43" s="130"/>
      <c r="D43" s="244"/>
      <c r="E43" s="862" t="e">
        <f>+RESUMEN!#REF!</f>
        <v>#REF!</v>
      </c>
      <c r="F43" s="863"/>
      <c r="G43" s="247"/>
      <c r="H43" s="249"/>
    </row>
    <row r="44" spans="2:8" x14ac:dyDescent="0.25">
      <c r="B44" s="244"/>
      <c r="C44" s="130"/>
      <c r="D44" s="244"/>
      <c r="E44" s="854">
        <f>+RESUMEN!E13</f>
        <v>0.05</v>
      </c>
      <c r="F44" s="855"/>
      <c r="G44" s="247"/>
      <c r="H44" s="250"/>
    </row>
    <row r="45" spans="2:8" x14ac:dyDescent="0.25">
      <c r="B45" s="244"/>
      <c r="C45" s="130"/>
      <c r="D45" s="244"/>
      <c r="E45" s="854" t="e">
        <f>+RESUMEN!#REF!</f>
        <v>#REF!</v>
      </c>
      <c r="F45" s="855"/>
      <c r="G45" s="247"/>
      <c r="H45" s="250"/>
    </row>
    <row r="46" spans="2:8" ht="14.45" customHeight="1" x14ac:dyDescent="0.25">
      <c r="B46" s="244"/>
      <c r="C46" s="130"/>
      <c r="D46" s="244"/>
      <c r="E46" s="856" t="s">
        <v>37</v>
      </c>
      <c r="F46" s="857"/>
      <c r="G46" s="251"/>
      <c r="H46" s="252"/>
    </row>
    <row r="47" spans="2:8" ht="15" customHeight="1" thickBot="1" x14ac:dyDescent="0.3">
      <c r="B47" s="244"/>
      <c r="C47" s="130"/>
      <c r="D47" s="244"/>
      <c r="E47" s="858" t="s">
        <v>45</v>
      </c>
      <c r="F47" s="859"/>
      <c r="G47" s="253"/>
      <c r="H47" s="254"/>
    </row>
    <row r="48" spans="2:8" ht="15.75" thickBot="1" x14ac:dyDescent="0.3">
      <c r="B48" s="244"/>
      <c r="C48" s="130"/>
      <c r="D48" s="130"/>
      <c r="E48" s="130"/>
      <c r="F48" s="130"/>
      <c r="G48" s="130"/>
      <c r="H48" s="130"/>
    </row>
    <row r="49" spans="2:8" ht="14.45" customHeight="1" x14ac:dyDescent="0.25">
      <c r="B49" s="244"/>
      <c r="C49" s="130"/>
      <c r="D49" s="244"/>
      <c r="E49" s="757" t="s">
        <v>100</v>
      </c>
      <c r="F49" s="758"/>
      <c r="G49" s="759"/>
      <c r="H49" s="255" t="e">
        <f>+H28+H33</f>
        <v>#REF!</v>
      </c>
    </row>
    <row r="50" spans="2:8" x14ac:dyDescent="0.25">
      <c r="B50" s="244"/>
      <c r="C50" s="130"/>
      <c r="D50" s="244"/>
      <c r="E50" s="880" t="e">
        <f>+RESUMEN!#REF!</f>
        <v>#REF!</v>
      </c>
      <c r="F50" s="881"/>
      <c r="G50" s="882"/>
      <c r="H50" s="256"/>
    </row>
    <row r="51" spans="2:8" ht="15" customHeight="1" thickBot="1" x14ac:dyDescent="0.3">
      <c r="B51" s="244"/>
      <c r="C51" s="130"/>
      <c r="D51" s="244"/>
      <c r="E51" s="870" t="s">
        <v>115</v>
      </c>
      <c r="F51" s="871"/>
      <c r="G51" s="872"/>
      <c r="H51" s="257"/>
    </row>
    <row r="52" spans="2:8" ht="15.75" thickBot="1" x14ac:dyDescent="0.3">
      <c r="B52" s="244"/>
      <c r="C52" s="130"/>
      <c r="D52" s="130"/>
      <c r="E52" s="130"/>
      <c r="F52" s="130"/>
      <c r="G52" s="130"/>
      <c r="H52" s="130"/>
    </row>
    <row r="53" spans="2:8" ht="14.45" customHeight="1" x14ac:dyDescent="0.25">
      <c r="B53" s="244"/>
      <c r="C53" s="130"/>
      <c r="D53" s="244"/>
      <c r="E53" s="876" t="s">
        <v>101</v>
      </c>
      <c r="F53" s="877"/>
      <c r="G53" s="878"/>
      <c r="H53" s="258">
        <f>+H51+G47</f>
        <v>0</v>
      </c>
    </row>
    <row r="54" spans="2:8" ht="14.45" customHeight="1" x14ac:dyDescent="0.25">
      <c r="B54" s="244"/>
      <c r="C54" s="130"/>
      <c r="D54" s="244"/>
      <c r="E54" s="867" t="e">
        <f>+RESUMEN!#REF!</f>
        <v>#REF!</v>
      </c>
      <c r="F54" s="868"/>
      <c r="G54" s="869"/>
      <c r="H54" s="259">
        <f>+H53*0.02</f>
        <v>0</v>
      </c>
    </row>
    <row r="55" spans="2:8" ht="15" customHeight="1" thickBot="1" x14ac:dyDescent="0.3">
      <c r="B55" s="244"/>
      <c r="C55" s="130"/>
      <c r="D55" s="244"/>
      <c r="E55" s="864" t="s">
        <v>46</v>
      </c>
      <c r="F55" s="865"/>
      <c r="G55" s="866"/>
      <c r="H55" s="260">
        <f>H53+H54</f>
        <v>0</v>
      </c>
    </row>
    <row r="197" spans="5:5" x14ac:dyDescent="0.25">
      <c r="E197" t="s">
        <v>326</v>
      </c>
    </row>
  </sheetData>
  <mergeCells count="22">
    <mergeCell ref="C9:F9"/>
    <mergeCell ref="C22:F22"/>
    <mergeCell ref="C28:F28"/>
    <mergeCell ref="B2:H2"/>
    <mergeCell ref="B3:H3"/>
    <mergeCell ref="B4:H4"/>
    <mergeCell ref="D5:E5"/>
    <mergeCell ref="C7:F7"/>
    <mergeCell ref="C33:F33"/>
    <mergeCell ref="E41:F41"/>
    <mergeCell ref="E42:F42"/>
    <mergeCell ref="E51:G51"/>
    <mergeCell ref="E53:G53"/>
    <mergeCell ref="E44:F44"/>
    <mergeCell ref="E43:F43"/>
    <mergeCell ref="E55:G55"/>
    <mergeCell ref="E50:G50"/>
    <mergeCell ref="E45:F45"/>
    <mergeCell ref="E46:F46"/>
    <mergeCell ref="E47:F47"/>
    <mergeCell ref="E49:G49"/>
    <mergeCell ref="E54:G54"/>
  </mergeCells>
  <pageMargins left="0.7" right="0.7" top="0.75" bottom="0.75" header="0.3" footer="0.3"/>
  <pageSetup paperSize="9" scale="77"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5">
    <tabColor rgb="FFFFFF00"/>
  </sheetPr>
  <dimension ref="B1:J56"/>
  <sheetViews>
    <sheetView view="pageBreakPreview" topLeftCell="A25" zoomScaleNormal="100" zoomScaleSheetLayoutView="100" workbookViewId="0">
      <selection activeCell="F20" sqref="F20"/>
    </sheetView>
  </sheetViews>
  <sheetFormatPr baseColWidth="10" defaultRowHeight="15" x14ac:dyDescent="0.25"/>
  <cols>
    <col min="2" max="2" width="8.85546875" customWidth="1"/>
    <col min="3" max="3" width="72.28515625" style="18" customWidth="1"/>
    <col min="4" max="4" width="6.5703125" bestFit="1" customWidth="1"/>
    <col min="5" max="7" width="16.42578125" customWidth="1"/>
    <col min="8" max="8" width="14.7109375" customWidth="1"/>
  </cols>
  <sheetData>
    <row r="1" spans="2:10" x14ac:dyDescent="0.25">
      <c r="B1" s="18"/>
      <c r="D1" s="18"/>
      <c r="E1" s="18"/>
      <c r="F1" s="18"/>
      <c r="G1" s="18"/>
      <c r="H1" s="18"/>
    </row>
    <row r="2" spans="2:10" x14ac:dyDescent="0.25">
      <c r="B2" s="664" t="s">
        <v>96</v>
      </c>
      <c r="C2" s="664"/>
      <c r="D2" s="664"/>
      <c r="E2" s="664"/>
      <c r="F2" s="664"/>
      <c r="G2" s="664"/>
      <c r="H2" s="664"/>
    </row>
    <row r="3" spans="2:10" x14ac:dyDescent="0.25">
      <c r="B3" s="664" t="s">
        <v>97</v>
      </c>
      <c r="C3" s="664"/>
      <c r="D3" s="664"/>
      <c r="E3" s="664"/>
      <c r="F3" s="664"/>
      <c r="G3" s="664"/>
      <c r="H3" s="664"/>
    </row>
    <row r="4" spans="2:10" x14ac:dyDescent="0.25">
      <c r="B4" s="664" t="str">
        <f>+RESUMEN!B4</f>
        <v>OPTIMIZACIÓN REDES DE ACUEDUCTO Y ALCANTARILLADO RESIDUAL Y PLUVIAL DEL MUNICIPIO DE TÁMESIS - ANTIOQUIA</v>
      </c>
      <c r="C4" s="664"/>
      <c r="D4" s="664"/>
      <c r="E4" s="664"/>
      <c r="F4" s="664"/>
      <c r="G4" s="664"/>
      <c r="H4" s="664"/>
    </row>
    <row r="5" spans="2:10" ht="24" x14ac:dyDescent="0.25">
      <c r="B5" s="44"/>
      <c r="C5" s="113"/>
      <c r="D5" s="752" t="s">
        <v>151</v>
      </c>
      <c r="E5" s="753"/>
      <c r="F5" s="153">
        <v>10</v>
      </c>
      <c r="G5" s="152" t="s">
        <v>152</v>
      </c>
      <c r="H5" s="153" t="e">
        <f>+#REF!</f>
        <v>#REF!</v>
      </c>
    </row>
    <row r="6" spans="2:10" x14ac:dyDescent="0.25">
      <c r="B6" s="116" t="s">
        <v>0</v>
      </c>
      <c r="C6" s="117" t="s">
        <v>1</v>
      </c>
      <c r="D6" s="116" t="s">
        <v>2</v>
      </c>
      <c r="E6" s="116" t="s">
        <v>3</v>
      </c>
      <c r="F6" s="116" t="s">
        <v>38</v>
      </c>
      <c r="G6" s="116" t="s">
        <v>94</v>
      </c>
      <c r="H6" s="116" t="s">
        <v>95</v>
      </c>
    </row>
    <row r="7" spans="2:10" x14ac:dyDescent="0.25">
      <c r="B7" s="170">
        <v>1</v>
      </c>
      <c r="C7" s="879" t="s">
        <v>34</v>
      </c>
      <c r="D7" s="879"/>
      <c r="E7" s="879"/>
      <c r="F7" s="879"/>
      <c r="G7" s="236" t="e">
        <f>ROUND(SUM(G8:G9),2)</f>
        <v>#REF!</v>
      </c>
      <c r="H7" s="236">
        <f>ROUND(SUM(H8:H9),2)</f>
        <v>0</v>
      </c>
    </row>
    <row r="8" spans="2:10" x14ac:dyDescent="0.25">
      <c r="B8" s="171">
        <v>1.01</v>
      </c>
      <c r="C8" s="121" t="s">
        <v>103</v>
      </c>
      <c r="D8" s="215">
        <f>+'APU ITEM DE PAGO'!H4</f>
        <v>0</v>
      </c>
      <c r="E8" s="261">
        <v>53.29</v>
      </c>
      <c r="F8" s="237">
        <f>+'APU ITEM DE PAGO'!H31</f>
        <v>0</v>
      </c>
      <c r="G8" s="238">
        <f>ROUND(F8*E8,2)</f>
        <v>0</v>
      </c>
      <c r="H8" s="238"/>
    </row>
    <row r="9" spans="2:10" x14ac:dyDescent="0.25">
      <c r="B9" s="171">
        <f>B8+0.01</f>
        <v>1.02</v>
      </c>
      <c r="C9" s="124" t="e">
        <f>+#REF!</f>
        <v>#REF!</v>
      </c>
      <c r="D9" s="216" t="e">
        <f>+'APU ITEM DE PAGO'!#REF!</f>
        <v>#REF!</v>
      </c>
      <c r="E9" s="262">
        <v>40.551999999999992</v>
      </c>
      <c r="F9" s="239" t="e">
        <f>+#REF!</f>
        <v>#REF!</v>
      </c>
      <c r="G9" s="238" t="e">
        <f>ROUND(F9*E9,2)</f>
        <v>#REF!</v>
      </c>
      <c r="H9" s="240"/>
    </row>
    <row r="10" spans="2:10" x14ac:dyDescent="0.25">
      <c r="B10" s="170">
        <f>+B7+1</f>
        <v>2</v>
      </c>
      <c r="C10" s="879" t="s">
        <v>7</v>
      </c>
      <c r="D10" s="879"/>
      <c r="E10" s="879"/>
      <c r="F10" s="879"/>
      <c r="G10" s="236" t="e">
        <f>ROUND(SUM(G11:G20),2)</f>
        <v>#REF!</v>
      </c>
      <c r="H10" s="236">
        <f>ROUND(SUM(H11:H20),2)</f>
        <v>0</v>
      </c>
    </row>
    <row r="11" spans="2:10" x14ac:dyDescent="0.25">
      <c r="B11" s="171">
        <v>2.0099999999999998</v>
      </c>
      <c r="C11" s="124" t="e">
        <f>#REF!</f>
        <v>#REF!</v>
      </c>
      <c r="D11" s="216" t="e">
        <f>#REF!</f>
        <v>#REF!</v>
      </c>
      <c r="E11" s="263">
        <v>10.263421839999999</v>
      </c>
      <c r="F11" s="239" t="e">
        <f>+#REF!</f>
        <v>#REF!</v>
      </c>
      <c r="G11" s="238" t="e">
        <f>ROUND(F11*E11,2)</f>
        <v>#REF!</v>
      </c>
      <c r="H11" s="240"/>
    </row>
    <row r="12" spans="2:10" x14ac:dyDescent="0.25">
      <c r="B12" s="171">
        <f>+B11+0.01</f>
        <v>2.0199999999999996</v>
      </c>
      <c r="C12" s="124" t="e">
        <f>#REF!</f>
        <v>#REF!</v>
      </c>
      <c r="D12" s="216" t="e">
        <f>#REF!</f>
        <v>#REF!</v>
      </c>
      <c r="E12" s="264">
        <v>41.053687359999998</v>
      </c>
      <c r="F12" s="239" t="e">
        <f>+#REF!</f>
        <v>#REF!</v>
      </c>
      <c r="G12" s="238" t="e">
        <f>ROUND(F12*E12,2)</f>
        <v>#REF!</v>
      </c>
      <c r="H12" s="240"/>
    </row>
    <row r="13" spans="2:10" ht="38.25" x14ac:dyDescent="0.25">
      <c r="B13" s="171">
        <f t="shared" ref="B13:B20" si="0">+B12+0.01</f>
        <v>2.0299999999999994</v>
      </c>
      <c r="C13" s="124" t="s">
        <v>150</v>
      </c>
      <c r="D13" s="216" t="s">
        <v>39</v>
      </c>
      <c r="E13" s="264">
        <f>17.0250468*0.2</f>
        <v>3.4050093599999998</v>
      </c>
      <c r="F13" s="239" t="e">
        <f>+#REF!</f>
        <v>#REF!</v>
      </c>
      <c r="G13" s="238" t="e">
        <f t="shared" ref="G13:G19" si="1">ROUND(F13*E13,2)</f>
        <v>#REF!</v>
      </c>
      <c r="H13" s="240"/>
      <c r="J13" s="291">
        <f>+E11+E12+E13-E18+E14</f>
        <v>36.957591314815915</v>
      </c>
    </row>
    <row r="14" spans="2:10" x14ac:dyDescent="0.25">
      <c r="B14" s="171">
        <f t="shared" si="0"/>
        <v>2.0399999999999991</v>
      </c>
      <c r="C14" s="124" t="s">
        <v>329</v>
      </c>
      <c r="D14" s="216" t="s">
        <v>39</v>
      </c>
      <c r="E14" s="287">
        <f>17.0250468*0.8</f>
        <v>13.620037439999999</v>
      </c>
      <c r="F14" s="285">
        <v>125000</v>
      </c>
      <c r="G14" s="238">
        <f t="shared" si="1"/>
        <v>1702504.68</v>
      </c>
      <c r="H14" s="240"/>
      <c r="J14" s="291"/>
    </row>
    <row r="15" spans="2:10" x14ac:dyDescent="0.25">
      <c r="B15" s="171">
        <f t="shared" si="0"/>
        <v>2.0499999999999989</v>
      </c>
      <c r="C15" s="124" t="s">
        <v>110</v>
      </c>
      <c r="D15" s="216" t="s">
        <v>105</v>
      </c>
      <c r="E15" s="264">
        <v>148.24457100000001</v>
      </c>
      <c r="F15" s="239" t="e">
        <f>+#REF!</f>
        <v>#REF!</v>
      </c>
      <c r="G15" s="238" t="e">
        <f t="shared" si="1"/>
        <v>#REF!</v>
      </c>
      <c r="H15" s="240"/>
    </row>
    <row r="16" spans="2:10" x14ac:dyDescent="0.25">
      <c r="B16" s="171">
        <f t="shared" si="0"/>
        <v>2.0599999999999987</v>
      </c>
      <c r="C16" s="124" t="s">
        <v>109</v>
      </c>
      <c r="D16" s="216" t="s">
        <v>105</v>
      </c>
      <c r="E16" s="264">
        <v>16.471619</v>
      </c>
      <c r="F16" s="239" t="e">
        <f>+#REF!</f>
        <v>#REF!</v>
      </c>
      <c r="G16" s="238" t="e">
        <f t="shared" si="1"/>
        <v>#REF!</v>
      </c>
      <c r="H16" s="240"/>
    </row>
    <row r="17" spans="2:8" x14ac:dyDescent="0.25">
      <c r="B17" s="171">
        <f t="shared" si="0"/>
        <v>2.0699999999999985</v>
      </c>
      <c r="C17" s="124" t="s">
        <v>106</v>
      </c>
      <c r="D17" s="216" t="s">
        <v>39</v>
      </c>
      <c r="E17" s="264">
        <v>8.4669754401189294</v>
      </c>
      <c r="F17" s="239" t="e">
        <f>+#REF!</f>
        <v>#REF!</v>
      </c>
      <c r="G17" s="238" t="e">
        <f t="shared" si="1"/>
        <v>#REF!</v>
      </c>
      <c r="H17" s="240"/>
    </row>
    <row r="18" spans="2:8" ht="25.5" x14ac:dyDescent="0.25">
      <c r="B18" s="171">
        <f t="shared" si="0"/>
        <v>2.0799999999999983</v>
      </c>
      <c r="C18" s="124" t="s">
        <v>107</v>
      </c>
      <c r="D18" s="216" t="s">
        <v>39</v>
      </c>
      <c r="E18" s="264">
        <v>31.384564685184085</v>
      </c>
      <c r="F18" s="239" t="e">
        <f>+#REF!</f>
        <v>#REF!</v>
      </c>
      <c r="G18" s="238" t="e">
        <f t="shared" si="1"/>
        <v>#REF!</v>
      </c>
      <c r="H18" s="240"/>
    </row>
    <row r="19" spans="2:8" ht="25.5" x14ac:dyDescent="0.25">
      <c r="B19" s="171">
        <f t="shared" si="0"/>
        <v>2.0899999999999981</v>
      </c>
      <c r="C19" s="124" t="s">
        <v>108</v>
      </c>
      <c r="D19" s="216" t="s">
        <v>39</v>
      </c>
      <c r="E19" s="264">
        <v>10.200625976749745</v>
      </c>
      <c r="F19" s="239" t="e">
        <f>+#REF!</f>
        <v>#REF!</v>
      </c>
      <c r="G19" s="238" t="e">
        <f t="shared" si="1"/>
        <v>#REF!</v>
      </c>
      <c r="H19" s="240"/>
    </row>
    <row r="20" spans="2:8" ht="25.5" x14ac:dyDescent="0.25">
      <c r="B20" s="171">
        <f t="shared" si="0"/>
        <v>2.0999999999999979</v>
      </c>
      <c r="C20" s="124" t="s">
        <v>153</v>
      </c>
      <c r="D20" s="216" t="s">
        <v>104</v>
      </c>
      <c r="E20" s="264">
        <f>+J13*F5</f>
        <v>369.57591314815915</v>
      </c>
      <c r="F20" s="239" t="e">
        <f>+'APU ITEM DE PAGO'!#REF!</f>
        <v>#REF!</v>
      </c>
      <c r="G20" s="238" t="e">
        <f>ROUND(F20*E20,2)</f>
        <v>#REF!</v>
      </c>
      <c r="H20" s="240"/>
    </row>
    <row r="21" spans="2:8" x14ac:dyDescent="0.25">
      <c r="B21" s="170">
        <f>+B10+1</f>
        <v>3</v>
      </c>
      <c r="C21" s="879" t="s">
        <v>27</v>
      </c>
      <c r="D21" s="879"/>
      <c r="E21" s="879"/>
      <c r="F21" s="879"/>
      <c r="G21" s="236" t="e">
        <f>SUM(G22:G27)</f>
        <v>#REF!</v>
      </c>
      <c r="H21" s="236">
        <f>SUM(H22:H27)</f>
        <v>0</v>
      </c>
    </row>
    <row r="22" spans="2:8" x14ac:dyDescent="0.25">
      <c r="B22" s="171">
        <v>3.01</v>
      </c>
      <c r="C22" s="242" t="e">
        <f>#REF!</f>
        <v>#REF!</v>
      </c>
      <c r="D22" s="216" t="e">
        <f>#REF!</f>
        <v>#REF!</v>
      </c>
      <c r="E22" s="263">
        <v>1.1900000000000002</v>
      </c>
      <c r="F22" s="240" t="e">
        <f>#REF!</f>
        <v>#REF!</v>
      </c>
      <c r="G22" s="238" t="e">
        <f t="shared" ref="G22:G27" si="2">ROUND(F22*E22,2)</f>
        <v>#REF!</v>
      </c>
      <c r="H22" s="240"/>
    </row>
    <row r="23" spans="2:8" x14ac:dyDescent="0.25">
      <c r="B23" s="171">
        <f>+B22+0.01</f>
        <v>3.0199999999999996</v>
      </c>
      <c r="C23" s="242" t="e">
        <f>#REF!</f>
        <v>#REF!</v>
      </c>
      <c r="D23" s="216" t="e">
        <f>#REF!</f>
        <v>#REF!</v>
      </c>
      <c r="E23" s="263">
        <v>2</v>
      </c>
      <c r="F23" s="240" t="e">
        <f>#REF!</f>
        <v>#REF!</v>
      </c>
      <c r="G23" s="238" t="e">
        <f t="shared" si="2"/>
        <v>#REF!</v>
      </c>
      <c r="H23" s="240"/>
    </row>
    <row r="24" spans="2:8" x14ac:dyDescent="0.25">
      <c r="B24" s="171">
        <f>+B23+0.01</f>
        <v>3.0299999999999994</v>
      </c>
      <c r="C24" s="242" t="e">
        <f>#REF!</f>
        <v>#REF!</v>
      </c>
      <c r="D24" s="216" t="e">
        <f>#REF!</f>
        <v>#REF!</v>
      </c>
      <c r="E24" s="263"/>
      <c r="F24" s="240" t="e">
        <f>#REF!</f>
        <v>#REF!</v>
      </c>
      <c r="G24" s="238" t="e">
        <f t="shared" si="2"/>
        <v>#REF!</v>
      </c>
      <c r="H24" s="240"/>
    </row>
    <row r="25" spans="2:8" x14ac:dyDescent="0.25">
      <c r="B25" s="171">
        <f>+B24+0.01</f>
        <v>3.0399999999999991</v>
      </c>
      <c r="C25" s="242" t="e">
        <f>#REF!</f>
        <v>#REF!</v>
      </c>
      <c r="D25" s="216" t="e">
        <f>#REF!</f>
        <v>#REF!</v>
      </c>
      <c r="E25" s="263">
        <v>0.29774999999999996</v>
      </c>
      <c r="F25" s="240" t="e">
        <f>#REF!</f>
        <v>#REF!</v>
      </c>
      <c r="G25" s="238" t="e">
        <f t="shared" si="2"/>
        <v>#REF!</v>
      </c>
      <c r="H25" s="240"/>
    </row>
    <row r="26" spans="2:8" x14ac:dyDescent="0.25">
      <c r="B26" s="171">
        <v>3.07</v>
      </c>
      <c r="C26" s="124" t="s">
        <v>134</v>
      </c>
      <c r="D26" s="216" t="e">
        <f>+D25</f>
        <v>#REF!</v>
      </c>
      <c r="E26" s="265">
        <v>1.1000000000000001</v>
      </c>
      <c r="F26" s="240" t="e">
        <f>+'APU ITEM DE PAGO'!#REF!</f>
        <v>#REF!</v>
      </c>
      <c r="G26" s="238" t="e">
        <f t="shared" si="2"/>
        <v>#REF!</v>
      </c>
      <c r="H26" s="240"/>
    </row>
    <row r="27" spans="2:8" ht="51" x14ac:dyDescent="0.25">
      <c r="B27" s="171">
        <v>3.09</v>
      </c>
      <c r="C27" s="124" t="s">
        <v>243</v>
      </c>
      <c r="D27" s="216" t="s">
        <v>4</v>
      </c>
      <c r="E27" s="265">
        <v>1.5</v>
      </c>
      <c r="F27" s="240" t="e">
        <f>+'APU ITEM DE PAGO'!#REF!</f>
        <v>#REF!</v>
      </c>
      <c r="G27" s="238" t="e">
        <f t="shared" si="2"/>
        <v>#REF!</v>
      </c>
      <c r="H27" s="240"/>
    </row>
    <row r="28" spans="2:8" x14ac:dyDescent="0.25">
      <c r="B28" s="170">
        <f>+B21+1</f>
        <v>4</v>
      </c>
      <c r="C28" s="879" t="s">
        <v>129</v>
      </c>
      <c r="D28" s="879"/>
      <c r="E28" s="879"/>
      <c r="F28" s="879"/>
      <c r="G28" s="236" t="e">
        <f>SUM(G29:G32)</f>
        <v>#REF!</v>
      </c>
      <c r="H28" s="236" t="e">
        <f>SUM(H29:H32)</f>
        <v>#REF!</v>
      </c>
    </row>
    <row r="29" spans="2:8" ht="25.5" x14ac:dyDescent="0.25">
      <c r="B29" s="171">
        <f>+B28+0.01</f>
        <v>4.01</v>
      </c>
      <c r="C29" s="242" t="s">
        <v>121</v>
      </c>
      <c r="D29" s="215" t="s">
        <v>4</v>
      </c>
      <c r="E29" s="263">
        <v>0</v>
      </c>
      <c r="F29" s="240" t="e">
        <f>+'APU ITEM DE PAGO'!#REF!+'APU ITEM DE PAGO'!#REF!</f>
        <v>#REF!</v>
      </c>
      <c r="G29" s="238"/>
      <c r="H29" s="238" t="e">
        <f>ROUND(E29*F29,2)</f>
        <v>#REF!</v>
      </c>
    </row>
    <row r="30" spans="2:8" ht="25.5" x14ac:dyDescent="0.25">
      <c r="B30" s="171">
        <f>+B29+0.01</f>
        <v>4.0199999999999996</v>
      </c>
      <c r="C30" s="242" t="s">
        <v>122</v>
      </c>
      <c r="D30" s="215" t="s">
        <v>4</v>
      </c>
      <c r="E30" s="263">
        <f>+E29</f>
        <v>0</v>
      </c>
      <c r="F30" s="240" t="e">
        <f>+'APU ITEM DE PAGO'!#REF!+'APU ITEM DE PAGO'!#REF!</f>
        <v>#REF!</v>
      </c>
      <c r="G30" s="238" t="e">
        <f>ROUND(F30*E30,2)</f>
        <v>#REF!</v>
      </c>
      <c r="H30" s="240"/>
    </row>
    <row r="31" spans="2:8" x14ac:dyDescent="0.25">
      <c r="B31" s="171">
        <f>+B30+0.01</f>
        <v>4.0299999999999994</v>
      </c>
      <c r="C31" s="242" t="e">
        <f>#REF!</f>
        <v>#REF!</v>
      </c>
      <c r="D31" s="215" t="e">
        <f>#REF!</f>
        <v>#REF!</v>
      </c>
      <c r="E31" s="263">
        <v>51.561819945602082</v>
      </c>
      <c r="F31" s="240" t="e">
        <f>#REF!</f>
        <v>#REF!</v>
      </c>
      <c r="G31" s="238"/>
      <c r="H31" s="238" t="e">
        <f>ROUND(E31*F31,2)</f>
        <v>#REF!</v>
      </c>
    </row>
    <row r="32" spans="2:8" x14ac:dyDescent="0.25">
      <c r="B32" s="171">
        <f>+B31+0.01</f>
        <v>4.0399999999999991</v>
      </c>
      <c r="C32" s="242" t="e">
        <f>#REF!</f>
        <v>#REF!</v>
      </c>
      <c r="D32" s="215" t="e">
        <f>#REF!</f>
        <v>#REF!</v>
      </c>
      <c r="E32" s="263">
        <f>+E31</f>
        <v>51.561819945602082</v>
      </c>
      <c r="F32" s="240" t="e">
        <f>#REF!</f>
        <v>#REF!</v>
      </c>
      <c r="G32" s="238" t="e">
        <f>ROUND(F32*E32,2)</f>
        <v>#REF!</v>
      </c>
      <c r="H32" s="240"/>
    </row>
    <row r="33" spans="2:8" x14ac:dyDescent="0.25">
      <c r="B33" s="170">
        <f>+B28+1</f>
        <v>5</v>
      </c>
      <c r="C33" s="879" t="s">
        <v>41</v>
      </c>
      <c r="D33" s="879"/>
      <c r="E33" s="879"/>
      <c r="F33" s="879"/>
      <c r="G33" s="236" t="e">
        <f>SUM(G34:G40)</f>
        <v>#REF!</v>
      </c>
      <c r="H33" s="236" t="e">
        <f>SUM(H34:H40)</f>
        <v>#REF!</v>
      </c>
    </row>
    <row r="34" spans="2:8" x14ac:dyDescent="0.25">
      <c r="B34" s="171">
        <v>5.01</v>
      </c>
      <c r="C34" s="124" t="e">
        <f>+#REF!</f>
        <v>#REF!</v>
      </c>
      <c r="D34" s="216" t="s">
        <v>42</v>
      </c>
      <c r="E34" s="266">
        <f>100*(E26+E27)</f>
        <v>260</v>
      </c>
      <c r="F34" s="240" t="e">
        <f>+#REF!</f>
        <v>#REF!</v>
      </c>
      <c r="G34" s="238" t="e">
        <f>ROUND(F34*E34,2)</f>
        <v>#REF!</v>
      </c>
      <c r="H34" s="240"/>
    </row>
    <row r="35" spans="2:8" x14ac:dyDescent="0.25">
      <c r="B35" s="171">
        <f t="shared" ref="B35:B40" si="3">+B34+0.01</f>
        <v>5.0199999999999996</v>
      </c>
      <c r="C35" s="124" t="e">
        <f>+#REF!</f>
        <v>#REF!</v>
      </c>
      <c r="D35" s="216" t="e">
        <f>+#REF!</f>
        <v>#REF!</v>
      </c>
      <c r="E35" s="266">
        <f>+E8*0.1</f>
        <v>5.3290000000000006</v>
      </c>
      <c r="F35" s="240" t="e">
        <f>+#REF!</f>
        <v>#REF!</v>
      </c>
      <c r="G35" s="238" t="e">
        <f t="shared" ref="G35:G40" si="4">ROUND(F35*E35,2)</f>
        <v>#REF!</v>
      </c>
      <c r="H35" s="240"/>
    </row>
    <row r="36" spans="2:8" x14ac:dyDescent="0.25">
      <c r="B36" s="171">
        <f t="shared" si="3"/>
        <v>5.0299999999999994</v>
      </c>
      <c r="C36" s="124" t="e">
        <f>+#REF!</f>
        <v>#REF!</v>
      </c>
      <c r="D36" s="216" t="e">
        <f>+#REF!</f>
        <v>#REF!</v>
      </c>
      <c r="E36" s="266">
        <f>+E35</f>
        <v>5.3290000000000006</v>
      </c>
      <c r="F36" s="240" t="e">
        <f>+#REF!</f>
        <v>#REF!</v>
      </c>
      <c r="G36" s="238" t="e">
        <f t="shared" si="4"/>
        <v>#REF!</v>
      </c>
      <c r="H36" s="240"/>
    </row>
    <row r="37" spans="2:8" x14ac:dyDescent="0.25">
      <c r="B37" s="171">
        <f t="shared" si="3"/>
        <v>5.0399999999999991</v>
      </c>
      <c r="C37" s="124" t="e">
        <f>+#REF!</f>
        <v>#REF!</v>
      </c>
      <c r="D37" s="216" t="e">
        <f>+#REF!</f>
        <v>#REF!</v>
      </c>
      <c r="E37" s="266">
        <v>13.065599999999998</v>
      </c>
      <c r="F37" s="240" t="e">
        <f>+#REF!</f>
        <v>#REF!</v>
      </c>
      <c r="G37" s="238" t="e">
        <f t="shared" si="4"/>
        <v>#REF!</v>
      </c>
      <c r="H37" s="240"/>
    </row>
    <row r="38" spans="2:8" x14ac:dyDescent="0.25">
      <c r="B38" s="171">
        <f t="shared" si="3"/>
        <v>5.0499999999999989</v>
      </c>
      <c r="C38" s="124" t="e">
        <f>+#REF!</f>
        <v>#REF!</v>
      </c>
      <c r="D38" s="216" t="e">
        <f>+#REF!</f>
        <v>#REF!</v>
      </c>
      <c r="E38" s="266">
        <v>8.1103999999999985</v>
      </c>
      <c r="F38" s="240" t="e">
        <f>+#REF!</f>
        <v>#REF!</v>
      </c>
      <c r="G38" s="238" t="e">
        <f t="shared" si="4"/>
        <v>#REF!</v>
      </c>
      <c r="H38" s="240"/>
    </row>
    <row r="39" spans="2:8" x14ac:dyDescent="0.25">
      <c r="B39" s="171">
        <f t="shared" si="3"/>
        <v>5.0599999999999987</v>
      </c>
      <c r="C39" s="124" t="s">
        <v>174</v>
      </c>
      <c r="D39" s="216" t="s">
        <v>5</v>
      </c>
      <c r="E39" s="171">
        <v>1</v>
      </c>
      <c r="F39" s="240" t="e">
        <f>+'APU ITEM DE PAGO'!#REF!</f>
        <v>#REF!</v>
      </c>
      <c r="G39" s="238" t="e">
        <f t="shared" si="4"/>
        <v>#REF!</v>
      </c>
      <c r="H39" s="240"/>
    </row>
    <row r="40" spans="2:8" ht="38.25" x14ac:dyDescent="0.25">
      <c r="B40" s="171">
        <f t="shared" si="3"/>
        <v>5.0699999999999985</v>
      </c>
      <c r="C40" s="124" t="s">
        <v>229</v>
      </c>
      <c r="D40" s="216" t="s">
        <v>9</v>
      </c>
      <c r="E40" s="267">
        <v>2</v>
      </c>
      <c r="F40" s="240" t="e">
        <f>+#REF!</f>
        <v>#REF!</v>
      </c>
      <c r="G40" s="238" t="e">
        <f t="shared" si="4"/>
        <v>#REF!</v>
      </c>
      <c r="H40" s="240" t="e">
        <f>+E40*#REF!</f>
        <v>#REF!</v>
      </c>
    </row>
    <row r="41" spans="2:8" ht="15.75" thickBot="1" x14ac:dyDescent="0.3">
      <c r="B41" s="244"/>
      <c r="C41" s="130"/>
      <c r="D41" s="244"/>
      <c r="E41" s="244"/>
      <c r="F41" s="244"/>
      <c r="G41" s="244"/>
      <c r="H41" s="244"/>
    </row>
    <row r="42" spans="2:8" x14ac:dyDescent="0.25">
      <c r="B42" s="244"/>
      <c r="C42" s="130"/>
      <c r="D42" s="244"/>
      <c r="E42" s="760" t="s">
        <v>99</v>
      </c>
      <c r="F42" s="761"/>
      <c r="G42" s="245" t="e">
        <f>ROUND(+G33+G28+G21+G10+G7,0)</f>
        <v>#REF!</v>
      </c>
      <c r="H42" s="246"/>
    </row>
    <row r="43" spans="2:8" x14ac:dyDescent="0.25">
      <c r="B43" s="244"/>
      <c r="C43" s="130"/>
      <c r="D43" s="244"/>
      <c r="E43" s="860" t="e">
        <f>+RESUMEN!E12</f>
        <v>#REF!</v>
      </c>
      <c r="F43" s="861"/>
      <c r="G43" s="247"/>
      <c r="H43" s="248"/>
    </row>
    <row r="44" spans="2:8" x14ac:dyDescent="0.25">
      <c r="B44" s="244"/>
      <c r="C44" s="130"/>
      <c r="D44" s="244"/>
      <c r="E44" s="862" t="e">
        <f>+RESUMEN!#REF!</f>
        <v>#REF!</v>
      </c>
      <c r="F44" s="863"/>
      <c r="G44" s="247"/>
      <c r="H44" s="249"/>
    </row>
    <row r="45" spans="2:8" x14ac:dyDescent="0.25">
      <c r="B45" s="244"/>
      <c r="C45" s="130"/>
      <c r="D45" s="244"/>
      <c r="E45" s="854">
        <f>+RESUMEN!E13</f>
        <v>0.05</v>
      </c>
      <c r="F45" s="855"/>
      <c r="G45" s="247"/>
      <c r="H45" s="250"/>
    </row>
    <row r="46" spans="2:8" x14ac:dyDescent="0.25">
      <c r="B46" s="244"/>
      <c r="C46" s="130"/>
      <c r="D46" s="244"/>
      <c r="E46" s="854" t="e">
        <f>+RESUMEN!#REF!</f>
        <v>#REF!</v>
      </c>
      <c r="F46" s="855"/>
      <c r="G46" s="247"/>
      <c r="H46" s="250"/>
    </row>
    <row r="47" spans="2:8" x14ac:dyDescent="0.25">
      <c r="B47" s="244"/>
      <c r="C47" s="130"/>
      <c r="D47" s="244"/>
      <c r="E47" s="856" t="s">
        <v>37</v>
      </c>
      <c r="F47" s="857"/>
      <c r="G47" s="251"/>
      <c r="H47" s="252"/>
    </row>
    <row r="48" spans="2:8" ht="15.75" thickBot="1" x14ac:dyDescent="0.3">
      <c r="B48" s="244"/>
      <c r="C48" s="130"/>
      <c r="D48" s="244"/>
      <c r="E48" s="858" t="s">
        <v>45</v>
      </c>
      <c r="F48" s="859"/>
      <c r="G48" s="253"/>
      <c r="H48" s="254"/>
    </row>
    <row r="49" spans="2:8" ht="15.75" thickBot="1" x14ac:dyDescent="0.3">
      <c r="B49" s="244"/>
      <c r="C49" s="130"/>
      <c r="D49" s="130"/>
      <c r="E49" s="130"/>
      <c r="F49" s="130"/>
      <c r="G49" s="130"/>
      <c r="H49" s="130"/>
    </row>
    <row r="50" spans="2:8" x14ac:dyDescent="0.25">
      <c r="B50" s="244"/>
      <c r="C50" s="130"/>
      <c r="D50" s="244"/>
      <c r="E50" s="757" t="s">
        <v>100</v>
      </c>
      <c r="F50" s="758"/>
      <c r="G50" s="759"/>
      <c r="H50" s="255" t="e">
        <f>+H28+H33</f>
        <v>#REF!</v>
      </c>
    </row>
    <row r="51" spans="2:8" x14ac:dyDescent="0.25">
      <c r="B51" s="244"/>
      <c r="C51" s="130"/>
      <c r="D51" s="244"/>
      <c r="E51" s="880" t="e">
        <f>+RESUMEN!#REF!</f>
        <v>#REF!</v>
      </c>
      <c r="F51" s="881"/>
      <c r="G51" s="882"/>
      <c r="H51" s="256"/>
    </row>
    <row r="52" spans="2:8" ht="15.75" thickBot="1" x14ac:dyDescent="0.3">
      <c r="B52" s="244"/>
      <c r="C52" s="130"/>
      <c r="D52" s="244"/>
      <c r="E52" s="870" t="s">
        <v>115</v>
      </c>
      <c r="F52" s="871"/>
      <c r="G52" s="872"/>
      <c r="H52" s="257"/>
    </row>
    <row r="53" spans="2:8" ht="15.75" thickBot="1" x14ac:dyDescent="0.3">
      <c r="B53" s="244"/>
      <c r="C53" s="130"/>
      <c r="D53" s="130"/>
      <c r="E53" s="130"/>
      <c r="F53" s="130"/>
      <c r="G53" s="130"/>
      <c r="H53" s="130"/>
    </row>
    <row r="54" spans="2:8" x14ac:dyDescent="0.25">
      <c r="B54" s="244"/>
      <c r="C54" s="130"/>
      <c r="D54" s="244"/>
      <c r="E54" s="876" t="s">
        <v>101</v>
      </c>
      <c r="F54" s="877"/>
      <c r="G54" s="878"/>
      <c r="H54" s="258">
        <f>+H52+G48</f>
        <v>0</v>
      </c>
    </row>
    <row r="55" spans="2:8" x14ac:dyDescent="0.25">
      <c r="B55" s="244"/>
      <c r="C55" s="130"/>
      <c r="D55" s="244"/>
      <c r="E55" s="867" t="e">
        <f>+RESUMEN!#REF!</f>
        <v>#REF!</v>
      </c>
      <c r="F55" s="868"/>
      <c r="G55" s="869"/>
      <c r="H55" s="259">
        <f>+H54*0.02</f>
        <v>0</v>
      </c>
    </row>
    <row r="56" spans="2:8" ht="15.75" thickBot="1" x14ac:dyDescent="0.3">
      <c r="B56" s="244"/>
      <c r="C56" s="130"/>
      <c r="D56" s="244"/>
      <c r="E56" s="864" t="s">
        <v>46</v>
      </c>
      <c r="F56" s="865"/>
      <c r="G56" s="866"/>
      <c r="H56" s="260">
        <f>H54+H55</f>
        <v>0</v>
      </c>
    </row>
  </sheetData>
  <mergeCells count="22">
    <mergeCell ref="E56:G56"/>
    <mergeCell ref="E48:F48"/>
    <mergeCell ref="E50:G50"/>
    <mergeCell ref="E52:G52"/>
    <mergeCell ref="E54:G54"/>
    <mergeCell ref="E55:G55"/>
    <mergeCell ref="E51:G51"/>
    <mergeCell ref="E44:F44"/>
    <mergeCell ref="E45:F45"/>
    <mergeCell ref="E46:F46"/>
    <mergeCell ref="E47:F47"/>
    <mergeCell ref="C10:F10"/>
    <mergeCell ref="C21:F21"/>
    <mergeCell ref="C28:F28"/>
    <mergeCell ref="C33:F33"/>
    <mergeCell ref="E42:F42"/>
    <mergeCell ref="E43:F43"/>
    <mergeCell ref="B2:H2"/>
    <mergeCell ref="B3:H3"/>
    <mergeCell ref="B4:H4"/>
    <mergeCell ref="D5:E5"/>
    <mergeCell ref="C7:F7"/>
  </mergeCells>
  <pageMargins left="0.7" right="0.7" top="0.75" bottom="0.75" header="0.3" footer="0.3"/>
  <pageSetup paperSize="9" scale="58"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6">
    <tabColor rgb="FFFFFF00"/>
  </sheetPr>
  <dimension ref="B1:J60"/>
  <sheetViews>
    <sheetView view="pageBreakPreview" topLeftCell="A28" zoomScaleNormal="100" zoomScaleSheetLayoutView="100" workbookViewId="0">
      <selection activeCell="F20" sqref="F20"/>
    </sheetView>
  </sheetViews>
  <sheetFormatPr baseColWidth="10" defaultRowHeight="15" x14ac:dyDescent="0.25"/>
  <cols>
    <col min="2" max="2" width="6.85546875" customWidth="1"/>
    <col min="3" max="3" width="64.7109375" style="18" customWidth="1"/>
    <col min="4" max="4" width="6.7109375" customWidth="1"/>
    <col min="5" max="7" width="15.85546875" customWidth="1"/>
    <col min="8" max="8" width="20.5703125" customWidth="1"/>
  </cols>
  <sheetData>
    <row r="1" spans="2:10" x14ac:dyDescent="0.25">
      <c r="B1" s="18"/>
      <c r="D1" s="18"/>
      <c r="E1" s="18"/>
      <c r="F1" s="18"/>
      <c r="G1" s="18"/>
      <c r="H1" s="18"/>
    </row>
    <row r="2" spans="2:10" x14ac:dyDescent="0.25">
      <c r="B2" s="664" t="s">
        <v>96</v>
      </c>
      <c r="C2" s="664"/>
      <c r="D2" s="664"/>
      <c r="E2" s="664"/>
      <c r="F2" s="664"/>
      <c r="G2" s="664"/>
      <c r="H2" s="664"/>
    </row>
    <row r="3" spans="2:10" x14ac:dyDescent="0.25">
      <c r="B3" s="664" t="s">
        <v>97</v>
      </c>
      <c r="C3" s="664"/>
      <c r="D3" s="664"/>
      <c r="E3" s="664"/>
      <c r="F3" s="664"/>
      <c r="G3" s="664"/>
      <c r="H3" s="664"/>
    </row>
    <row r="4" spans="2:10" x14ac:dyDescent="0.25">
      <c r="B4" s="664" t="str">
        <f>+RESUMEN!B4</f>
        <v>OPTIMIZACIÓN REDES DE ACUEDUCTO Y ALCANTARILLADO RESIDUAL Y PLUVIAL DEL MUNICIPIO DE TÁMESIS - ANTIOQUIA</v>
      </c>
      <c r="C4" s="664"/>
      <c r="D4" s="664"/>
      <c r="E4" s="664"/>
      <c r="F4" s="664"/>
      <c r="G4" s="664"/>
      <c r="H4" s="664"/>
    </row>
    <row r="5" spans="2:10" ht="24" x14ac:dyDescent="0.25">
      <c r="B5" s="44"/>
      <c r="C5" s="113"/>
      <c r="D5" s="752" t="s">
        <v>151</v>
      </c>
      <c r="E5" s="753"/>
      <c r="F5" s="153">
        <v>10</v>
      </c>
      <c r="G5" s="152" t="s">
        <v>152</v>
      </c>
      <c r="H5" s="153" t="e">
        <f>+#REF!</f>
        <v>#REF!</v>
      </c>
    </row>
    <row r="6" spans="2:10" x14ac:dyDescent="0.25">
      <c r="B6" s="116" t="s">
        <v>0</v>
      </c>
      <c r="C6" s="117" t="s">
        <v>1</v>
      </c>
      <c r="D6" s="116" t="s">
        <v>2</v>
      </c>
      <c r="E6" s="116" t="s">
        <v>3</v>
      </c>
      <c r="F6" s="116" t="s">
        <v>38</v>
      </c>
      <c r="G6" s="116" t="s">
        <v>94</v>
      </c>
      <c r="H6" s="116" t="s">
        <v>95</v>
      </c>
    </row>
    <row r="7" spans="2:10" x14ac:dyDescent="0.25">
      <c r="B7" s="170">
        <v>1</v>
      </c>
      <c r="C7" s="879" t="s">
        <v>34</v>
      </c>
      <c r="D7" s="879"/>
      <c r="E7" s="879"/>
      <c r="F7" s="879"/>
      <c r="G7" s="236">
        <f>ROUND(SUM(G8:G8),2)</f>
        <v>0</v>
      </c>
      <c r="H7" s="236">
        <f>ROUND(SUM(H8:H8),2)</f>
        <v>0</v>
      </c>
    </row>
    <row r="8" spans="2:10" x14ac:dyDescent="0.25">
      <c r="B8" s="171">
        <v>1.01</v>
      </c>
      <c r="C8" s="121" t="s">
        <v>103</v>
      </c>
      <c r="D8" s="215">
        <f>+'APU ITEM DE PAGO'!H4</f>
        <v>0</v>
      </c>
      <c r="E8" s="261">
        <v>272.41999999999996</v>
      </c>
      <c r="F8" s="237">
        <f>+'APU ITEM DE PAGO'!H31</f>
        <v>0</v>
      </c>
      <c r="G8" s="238">
        <f>ROUND(F8*E8,2)</f>
        <v>0</v>
      </c>
      <c r="H8" s="238"/>
    </row>
    <row r="9" spans="2:10" x14ac:dyDescent="0.25">
      <c r="B9" s="170">
        <f>+B7+1</f>
        <v>2</v>
      </c>
      <c r="C9" s="879" t="s">
        <v>7</v>
      </c>
      <c r="D9" s="879"/>
      <c r="E9" s="879"/>
      <c r="F9" s="879"/>
      <c r="G9" s="236" t="e">
        <f>ROUND(SUM(G10:G22),2)</f>
        <v>#REF!</v>
      </c>
      <c r="H9" s="236">
        <f>ROUND(SUM(H10:H22),2)</f>
        <v>0</v>
      </c>
    </row>
    <row r="10" spans="2:10" x14ac:dyDescent="0.25">
      <c r="B10" s="171">
        <v>2.0099999999999998</v>
      </c>
      <c r="C10" s="124" t="e">
        <f>#REF!</f>
        <v>#REF!</v>
      </c>
      <c r="D10" s="216" t="e">
        <f>#REF!</f>
        <v>#REF!</v>
      </c>
      <c r="E10" s="263">
        <v>72.998828719999992</v>
      </c>
      <c r="F10" s="239" t="e">
        <f>+#REF!</f>
        <v>#REF!</v>
      </c>
      <c r="G10" s="238" t="e">
        <f>ROUND(F10*E10,2)</f>
        <v>#REF!</v>
      </c>
      <c r="H10" s="240"/>
    </row>
    <row r="11" spans="2:10" x14ac:dyDescent="0.25">
      <c r="B11" s="171">
        <f>+B10+0.01</f>
        <v>2.0199999999999996</v>
      </c>
      <c r="C11" s="124" t="e">
        <f>#REF!</f>
        <v>#REF!</v>
      </c>
      <c r="D11" s="216" t="e">
        <f>#REF!</f>
        <v>#REF!</v>
      </c>
      <c r="E11" s="264">
        <v>291.99531487999997</v>
      </c>
      <c r="F11" s="239" t="e">
        <f>+#REF!</f>
        <v>#REF!</v>
      </c>
      <c r="G11" s="238" t="e">
        <f>ROUND(F11*E11,2)</f>
        <v>#REF!</v>
      </c>
      <c r="H11" s="240"/>
    </row>
    <row r="12" spans="2:10" x14ac:dyDescent="0.25">
      <c r="B12" s="171">
        <f t="shared" ref="B12:B22" si="0">+B11+0.01</f>
        <v>2.0299999999999994</v>
      </c>
      <c r="C12" s="124" t="e">
        <f>#REF!</f>
        <v>#REF!</v>
      </c>
      <c r="D12" s="216" t="e">
        <f>#REF!</f>
        <v>#REF!</v>
      </c>
      <c r="E12" s="264">
        <v>6.860360080000004</v>
      </c>
      <c r="F12" s="239" t="e">
        <f>+#REF!</f>
        <v>#REF!</v>
      </c>
      <c r="G12" s="238" t="e">
        <f t="shared" ref="G12:G20" si="1">ROUND(F12*E12,2)</f>
        <v>#REF!</v>
      </c>
      <c r="H12" s="240"/>
    </row>
    <row r="13" spans="2:10" x14ac:dyDescent="0.25">
      <c r="B13" s="171"/>
      <c r="C13" s="124" t="e">
        <f>#REF!</f>
        <v>#REF!</v>
      </c>
      <c r="D13" s="216" t="e">
        <f>#REF!</f>
        <v>#REF!</v>
      </c>
      <c r="E13" s="264">
        <v>1.715090020000001</v>
      </c>
      <c r="F13" s="239" t="e">
        <f>+#REF!</f>
        <v>#REF!</v>
      </c>
      <c r="G13" s="238" t="e">
        <f t="shared" si="1"/>
        <v>#REF!</v>
      </c>
      <c r="H13" s="240"/>
    </row>
    <row r="14" spans="2:10" ht="38.25" x14ac:dyDescent="0.25">
      <c r="B14" s="171">
        <f>+B12+0.01</f>
        <v>2.0399999999999991</v>
      </c>
      <c r="C14" s="124" t="s">
        <v>150</v>
      </c>
      <c r="D14" s="216" t="s">
        <v>39</v>
      </c>
      <c r="E14" s="264">
        <f>125.7983973*0.2</f>
        <v>25.159679460000003</v>
      </c>
      <c r="F14" s="239" t="e">
        <f>+#REF!</f>
        <v>#REF!</v>
      </c>
      <c r="G14" s="238" t="e">
        <f t="shared" si="1"/>
        <v>#REF!</v>
      </c>
      <c r="H14" s="240"/>
      <c r="J14" s="291">
        <f>+E10+E11+E12+E13+E14-E19+E15</f>
        <v>193.67971330706814</v>
      </c>
    </row>
    <row r="15" spans="2:10" x14ac:dyDescent="0.25">
      <c r="B15" s="171"/>
      <c r="C15" s="124" t="s">
        <v>329</v>
      </c>
      <c r="D15" s="216" t="s">
        <v>39</v>
      </c>
      <c r="E15" s="287">
        <f>125.7983973*0.8</f>
        <v>100.63871784000001</v>
      </c>
      <c r="F15" s="285">
        <v>125000</v>
      </c>
      <c r="G15" s="238">
        <f t="shared" si="1"/>
        <v>12579839.73</v>
      </c>
      <c r="H15" s="240"/>
    </row>
    <row r="16" spans="2:10" x14ac:dyDescent="0.25">
      <c r="B16" s="171">
        <f>+B14+0.01</f>
        <v>2.0499999999999989</v>
      </c>
      <c r="C16" s="124" t="s">
        <v>110</v>
      </c>
      <c r="D16" s="216" t="s">
        <v>105</v>
      </c>
      <c r="E16" s="264">
        <v>932.397741</v>
      </c>
      <c r="F16" s="239" t="e">
        <f>+#REF!</f>
        <v>#REF!</v>
      </c>
      <c r="G16" s="238" t="e">
        <f t="shared" si="1"/>
        <v>#REF!</v>
      </c>
      <c r="H16" s="240"/>
    </row>
    <row r="17" spans="2:8" x14ac:dyDescent="0.25">
      <c r="B17" s="171">
        <f t="shared" si="0"/>
        <v>2.0599999999999987</v>
      </c>
      <c r="C17" s="124" t="s">
        <v>109</v>
      </c>
      <c r="D17" s="216" t="s">
        <v>105</v>
      </c>
      <c r="E17" s="264">
        <v>103.599749</v>
      </c>
      <c r="F17" s="239" t="e">
        <f>+#REF!</f>
        <v>#REF!</v>
      </c>
      <c r="G17" s="238" t="e">
        <f t="shared" si="1"/>
        <v>#REF!</v>
      </c>
      <c r="H17" s="240"/>
    </row>
    <row r="18" spans="2:8" x14ac:dyDescent="0.25">
      <c r="B18" s="171">
        <f t="shared" si="0"/>
        <v>2.0699999999999985</v>
      </c>
      <c r="C18" s="124" t="s">
        <v>106</v>
      </c>
      <c r="D18" s="216" t="s">
        <v>39</v>
      </c>
      <c r="E18" s="264">
        <v>58.679430201636613</v>
      </c>
      <c r="F18" s="239" t="e">
        <f>+#REF!</f>
        <v>#REF!</v>
      </c>
      <c r="G18" s="238" t="e">
        <f t="shared" si="1"/>
        <v>#REF!</v>
      </c>
      <c r="H18" s="240"/>
    </row>
    <row r="19" spans="2:8" ht="25.5" x14ac:dyDescent="0.25">
      <c r="B19" s="171">
        <f t="shared" si="0"/>
        <v>2.0799999999999983</v>
      </c>
      <c r="C19" s="124" t="s">
        <v>107</v>
      </c>
      <c r="D19" s="216" t="s">
        <v>39</v>
      </c>
      <c r="E19" s="264">
        <v>305.68827769293188</v>
      </c>
      <c r="F19" s="239" t="e">
        <f>+#REF!</f>
        <v>#REF!</v>
      </c>
      <c r="G19" s="238" t="e">
        <f t="shared" si="1"/>
        <v>#REF!</v>
      </c>
      <c r="H19" s="240"/>
    </row>
    <row r="20" spans="2:8" ht="25.5" x14ac:dyDescent="0.25">
      <c r="B20" s="171">
        <f t="shared" si="0"/>
        <v>2.0899999999999981</v>
      </c>
      <c r="C20" s="124" t="s">
        <v>108</v>
      </c>
      <c r="D20" s="216" t="s">
        <v>39</v>
      </c>
      <c r="E20" s="264">
        <v>92.747463061409036</v>
      </c>
      <c r="F20" s="239" t="e">
        <f>+#REF!</f>
        <v>#REF!</v>
      </c>
      <c r="G20" s="238" t="e">
        <f t="shared" si="1"/>
        <v>#REF!</v>
      </c>
      <c r="H20" s="240"/>
    </row>
    <row r="21" spans="2:8" x14ac:dyDescent="0.25">
      <c r="B21" s="171">
        <f t="shared" si="0"/>
        <v>2.0999999999999979</v>
      </c>
      <c r="C21" s="124" t="s">
        <v>111</v>
      </c>
      <c r="D21" s="216" t="s">
        <v>39</v>
      </c>
      <c r="E21" s="241">
        <f>+(((PI()*0.8^2)-(PI()*0.6^2))*2)*1</f>
        <v>1.7592918860102844</v>
      </c>
      <c r="F21" s="239" t="e">
        <f>+#REF!</f>
        <v>#REF!</v>
      </c>
      <c r="G21" s="238" t="e">
        <f>ROUND(F21*E21,2)</f>
        <v>#REF!</v>
      </c>
      <c r="H21" s="240"/>
    </row>
    <row r="22" spans="2:8" ht="25.5" x14ac:dyDescent="0.25">
      <c r="B22" s="171">
        <f t="shared" si="0"/>
        <v>2.1099999999999977</v>
      </c>
      <c r="C22" s="124" t="s">
        <v>153</v>
      </c>
      <c r="D22" s="216" t="s">
        <v>104</v>
      </c>
      <c r="E22" s="264">
        <f>+J14*F5</f>
        <v>1936.7971330706814</v>
      </c>
      <c r="F22" s="239" t="e">
        <f>+'APU ITEM DE PAGO'!#REF!</f>
        <v>#REF!</v>
      </c>
      <c r="G22" s="238" t="e">
        <f>ROUND(F22*E22,2)</f>
        <v>#REF!</v>
      </c>
      <c r="H22" s="240"/>
    </row>
    <row r="23" spans="2:8" x14ac:dyDescent="0.25">
      <c r="B23" s="170">
        <f>+B9+1</f>
        <v>3</v>
      </c>
      <c r="C23" s="879" t="s">
        <v>27</v>
      </c>
      <c r="D23" s="879"/>
      <c r="E23" s="879"/>
      <c r="F23" s="879"/>
      <c r="G23" s="236" t="e">
        <f>SUM(G24:G28)</f>
        <v>#REF!</v>
      </c>
      <c r="H23" s="236">
        <f>SUM(H24:H28)</f>
        <v>0</v>
      </c>
    </row>
    <row r="24" spans="2:8" x14ac:dyDescent="0.25">
      <c r="B24" s="171">
        <v>3.01</v>
      </c>
      <c r="C24" s="242" t="e">
        <f>#REF!</f>
        <v>#REF!</v>
      </c>
      <c r="D24" s="216" t="e">
        <f>#REF!</f>
        <v>#REF!</v>
      </c>
      <c r="E24" s="263">
        <v>3.3499999999999992</v>
      </c>
      <c r="F24" s="240" t="e">
        <f>#REF!</f>
        <v>#REF!</v>
      </c>
      <c r="G24" s="238" t="e">
        <f>ROUND(F24*E24,2)</f>
        <v>#REF!</v>
      </c>
      <c r="H24" s="240"/>
    </row>
    <row r="25" spans="2:8" x14ac:dyDescent="0.25">
      <c r="B25" s="171">
        <f>+B24+0.01</f>
        <v>3.0199999999999996</v>
      </c>
      <c r="C25" s="242" t="e">
        <f>#REF!</f>
        <v>#REF!</v>
      </c>
      <c r="D25" s="216" t="e">
        <f>#REF!</f>
        <v>#REF!</v>
      </c>
      <c r="E25" s="263">
        <v>4</v>
      </c>
      <c r="F25" s="240" t="e">
        <f>#REF!</f>
        <v>#REF!</v>
      </c>
      <c r="G25" s="238" t="e">
        <f>ROUND(F25*E25,2)</f>
        <v>#REF!</v>
      </c>
      <c r="H25" s="240"/>
    </row>
    <row r="26" spans="2:8" x14ac:dyDescent="0.25">
      <c r="B26" s="171">
        <f>+B25+0.01</f>
        <v>3.0299999999999994</v>
      </c>
      <c r="C26" s="242" t="e">
        <f>#REF!</f>
        <v>#REF!</v>
      </c>
      <c r="D26" s="216" t="e">
        <f>#REF!</f>
        <v>#REF!</v>
      </c>
      <c r="E26" s="263">
        <v>2.0842499999999999</v>
      </c>
      <c r="F26" s="240" t="e">
        <f>#REF!</f>
        <v>#REF!</v>
      </c>
      <c r="G26" s="238" t="e">
        <f>ROUND(F26*E26,2)</f>
        <v>#REF!</v>
      </c>
      <c r="H26" s="240"/>
    </row>
    <row r="27" spans="2:8" ht="25.5" x14ac:dyDescent="0.25">
      <c r="B27" s="171">
        <f>+B26+0.01</f>
        <v>3.0399999999999991</v>
      </c>
      <c r="C27" s="124" t="s">
        <v>134</v>
      </c>
      <c r="D27" s="216" t="e">
        <f>+D26</f>
        <v>#REF!</v>
      </c>
      <c r="E27" s="265">
        <v>1.1000000000000001</v>
      </c>
      <c r="F27" s="240" t="e">
        <f>+'APU ITEM DE PAGO'!#REF!</f>
        <v>#REF!</v>
      </c>
      <c r="G27" s="238" t="e">
        <f>ROUND(F27*E27,2)</f>
        <v>#REF!</v>
      </c>
      <c r="H27" s="240"/>
    </row>
    <row r="28" spans="2:8" ht="63.75" x14ac:dyDescent="0.25">
      <c r="B28" s="171">
        <f>+B27+0.01</f>
        <v>3.0499999999999989</v>
      </c>
      <c r="C28" s="124" t="s">
        <v>243</v>
      </c>
      <c r="D28" s="216" t="s">
        <v>4</v>
      </c>
      <c r="E28" s="265">
        <v>1.5</v>
      </c>
      <c r="F28" s="240" t="e">
        <f>+'APU ITEM DE PAGO'!#REF!</f>
        <v>#REF!</v>
      </c>
      <c r="G28" s="238" t="e">
        <f>ROUND(F28*E28,2)</f>
        <v>#REF!</v>
      </c>
      <c r="H28" s="240"/>
    </row>
    <row r="29" spans="2:8" x14ac:dyDescent="0.25">
      <c r="B29" s="170">
        <f>+B23+1</f>
        <v>4</v>
      </c>
      <c r="C29" s="879" t="s">
        <v>129</v>
      </c>
      <c r="D29" s="879"/>
      <c r="E29" s="879"/>
      <c r="F29" s="879"/>
      <c r="G29" s="236" t="e">
        <f>SUM(G30:G37)</f>
        <v>#REF!</v>
      </c>
      <c r="H29" s="236" t="e">
        <f>SUM(H30:H37)</f>
        <v>#REF!</v>
      </c>
    </row>
    <row r="30" spans="2:8" ht="25.5" x14ac:dyDescent="0.25">
      <c r="B30" s="171">
        <f>+B29+0.01</f>
        <v>4.01</v>
      </c>
      <c r="C30" s="242" t="s">
        <v>121</v>
      </c>
      <c r="D30" s="215" t="s">
        <v>4</v>
      </c>
      <c r="E30" s="263">
        <v>0</v>
      </c>
      <c r="F30" s="240" t="e">
        <f>+'APU ITEM DE PAGO'!#REF!+'APU ITEM DE PAGO'!#REF!</f>
        <v>#REF!</v>
      </c>
      <c r="G30" s="238"/>
      <c r="H30" s="238" t="e">
        <f>ROUND(E30*F30,2)</f>
        <v>#REF!</v>
      </c>
    </row>
    <row r="31" spans="2:8" ht="25.5" x14ac:dyDescent="0.25">
      <c r="B31" s="171">
        <f t="shared" ref="B31:B37" si="2">+B30+0.01</f>
        <v>4.0199999999999996</v>
      </c>
      <c r="C31" s="242" t="s">
        <v>122</v>
      </c>
      <c r="D31" s="215" t="s">
        <v>4</v>
      </c>
      <c r="E31" s="263">
        <f>+E30</f>
        <v>0</v>
      </c>
      <c r="F31" s="240" t="e">
        <f>+'APU ITEM DE PAGO'!#REF!+'APU ITEM DE PAGO'!#REF!</f>
        <v>#REF!</v>
      </c>
      <c r="G31" s="238" t="e">
        <f t="shared" ref="G31:G37" si="3">ROUND(F31*E31,2)</f>
        <v>#REF!</v>
      </c>
      <c r="H31" s="240"/>
    </row>
    <row r="32" spans="2:8" x14ac:dyDescent="0.25">
      <c r="B32" s="171">
        <f t="shared" si="2"/>
        <v>4.0299999999999994</v>
      </c>
      <c r="C32" s="242" t="e">
        <f>#REF!</f>
        <v>#REF!</v>
      </c>
      <c r="D32" s="215" t="e">
        <f>#REF!</f>
        <v>#REF!</v>
      </c>
      <c r="E32" s="263">
        <v>77.162722217402361</v>
      </c>
      <c r="F32" s="240" t="e">
        <f>#REF!</f>
        <v>#REF!</v>
      </c>
      <c r="G32" s="238"/>
      <c r="H32" s="238" t="e">
        <f>ROUND(E32*F32,2)</f>
        <v>#REF!</v>
      </c>
    </row>
    <row r="33" spans="2:8" x14ac:dyDescent="0.25">
      <c r="B33" s="171">
        <f t="shared" si="2"/>
        <v>4.0399999999999991</v>
      </c>
      <c r="C33" s="242" t="e">
        <f>#REF!</f>
        <v>#REF!</v>
      </c>
      <c r="D33" s="215" t="e">
        <f>#REF!</f>
        <v>#REF!</v>
      </c>
      <c r="E33" s="263">
        <f>+E32</f>
        <v>77.162722217402361</v>
      </c>
      <c r="F33" s="240" t="e">
        <f>#REF!</f>
        <v>#REF!</v>
      </c>
      <c r="G33" s="238" t="e">
        <f t="shared" si="3"/>
        <v>#REF!</v>
      </c>
      <c r="H33" s="240"/>
    </row>
    <row r="34" spans="2:8" x14ac:dyDescent="0.25">
      <c r="B34" s="171">
        <f t="shared" si="2"/>
        <v>4.0499999999999989</v>
      </c>
      <c r="C34" s="242" t="e">
        <f>#REF!</f>
        <v>#REF!</v>
      </c>
      <c r="D34" s="215" t="e">
        <f>#REF!</f>
        <v>#REF!</v>
      </c>
      <c r="E34" s="263">
        <v>88.02294473601755</v>
      </c>
      <c r="F34" s="240" t="e">
        <f>#REF!</f>
        <v>#REF!</v>
      </c>
      <c r="G34" s="238"/>
      <c r="H34" s="238" t="e">
        <f>ROUND(E34*F34,2)</f>
        <v>#REF!</v>
      </c>
    </row>
    <row r="35" spans="2:8" x14ac:dyDescent="0.25">
      <c r="B35" s="171">
        <f t="shared" si="2"/>
        <v>4.0599999999999987</v>
      </c>
      <c r="C35" s="242" t="e">
        <f>#REF!</f>
        <v>#REF!</v>
      </c>
      <c r="D35" s="215" t="e">
        <f>#REF!</f>
        <v>#REF!</v>
      </c>
      <c r="E35" s="263">
        <f>+E34</f>
        <v>88.02294473601755</v>
      </c>
      <c r="F35" s="240" t="e">
        <f>#REF!</f>
        <v>#REF!</v>
      </c>
      <c r="G35" s="238" t="e">
        <f t="shared" si="3"/>
        <v>#REF!</v>
      </c>
      <c r="H35" s="240"/>
    </row>
    <row r="36" spans="2:8" x14ac:dyDescent="0.25">
      <c r="B36" s="171">
        <f t="shared" si="2"/>
        <v>4.0699999999999985</v>
      </c>
      <c r="C36" s="242" t="e">
        <f>#REF!</f>
        <v>#REF!</v>
      </c>
      <c r="D36" s="215" t="e">
        <f>#REF!</f>
        <v>#REF!</v>
      </c>
      <c r="E36" s="263">
        <v>103.34718166124065</v>
      </c>
      <c r="F36" s="240" t="e">
        <f>#REF!</f>
        <v>#REF!</v>
      </c>
      <c r="G36" s="238"/>
      <c r="H36" s="238" t="e">
        <f>ROUND(E36*F36,2)</f>
        <v>#REF!</v>
      </c>
    </row>
    <row r="37" spans="2:8" x14ac:dyDescent="0.25">
      <c r="B37" s="171">
        <f t="shared" si="2"/>
        <v>4.0799999999999983</v>
      </c>
      <c r="C37" s="242" t="e">
        <f>#REF!</f>
        <v>#REF!</v>
      </c>
      <c r="D37" s="215" t="e">
        <f>#REF!</f>
        <v>#REF!</v>
      </c>
      <c r="E37" s="263">
        <f>+E36</f>
        <v>103.34718166124065</v>
      </c>
      <c r="F37" s="240" t="e">
        <f>#REF!</f>
        <v>#REF!</v>
      </c>
      <c r="G37" s="238" t="e">
        <f t="shared" si="3"/>
        <v>#REF!</v>
      </c>
      <c r="H37" s="240"/>
    </row>
    <row r="38" spans="2:8" x14ac:dyDescent="0.25">
      <c r="B38" s="170">
        <f>+B29+1</f>
        <v>5</v>
      </c>
      <c r="C38" s="879" t="s">
        <v>41</v>
      </c>
      <c r="D38" s="879"/>
      <c r="E38" s="879"/>
      <c r="F38" s="879"/>
      <c r="G38" s="236" t="e">
        <f>SUM(G39:G44)</f>
        <v>#REF!</v>
      </c>
      <c r="H38" s="236" t="e">
        <f>SUM(H39:H44)</f>
        <v>#REF!</v>
      </c>
    </row>
    <row r="39" spans="2:8" x14ac:dyDescent="0.25">
      <c r="B39" s="171">
        <v>5.01</v>
      </c>
      <c r="C39" s="124" t="e">
        <f>+#REF!</f>
        <v>#REF!</v>
      </c>
      <c r="D39" s="216" t="s">
        <v>42</v>
      </c>
      <c r="E39" s="266">
        <f>100*(E27+E28)</f>
        <v>260</v>
      </c>
      <c r="F39" s="240" t="e">
        <f>+#REF!</f>
        <v>#REF!</v>
      </c>
      <c r="G39" s="238" t="e">
        <f t="shared" ref="G39:G44" si="4">ROUND(F39*E39,2)</f>
        <v>#REF!</v>
      </c>
      <c r="H39" s="240"/>
    </row>
    <row r="40" spans="2:8" x14ac:dyDescent="0.25">
      <c r="B40" s="171">
        <f>+B39+0.01</f>
        <v>5.0199999999999996</v>
      </c>
      <c r="C40" s="124" t="e">
        <f>+#REF!</f>
        <v>#REF!</v>
      </c>
      <c r="D40" s="216" t="e">
        <f>+#REF!</f>
        <v>#REF!</v>
      </c>
      <c r="E40" s="266">
        <f>+E8*0.1</f>
        <v>27.241999999999997</v>
      </c>
      <c r="F40" s="240" t="e">
        <f>+#REF!</f>
        <v>#REF!</v>
      </c>
      <c r="G40" s="238" t="e">
        <f t="shared" si="4"/>
        <v>#REF!</v>
      </c>
      <c r="H40" s="240"/>
    </row>
    <row r="41" spans="2:8" x14ac:dyDescent="0.25">
      <c r="B41" s="171" t="e">
        <f>+#REF!+0.01</f>
        <v>#REF!</v>
      </c>
      <c r="C41" s="124" t="e">
        <f>+#REF!</f>
        <v>#REF!</v>
      </c>
      <c r="D41" s="216" t="e">
        <f>+#REF!</f>
        <v>#REF!</v>
      </c>
      <c r="E41" s="266">
        <f>+E40</f>
        <v>27.241999999999997</v>
      </c>
      <c r="F41" s="240" t="e">
        <f>+#REF!</f>
        <v>#REF!</v>
      </c>
      <c r="G41" s="238" t="e">
        <f t="shared" si="4"/>
        <v>#REF!</v>
      </c>
      <c r="H41" s="240"/>
    </row>
    <row r="42" spans="2:8" x14ac:dyDescent="0.25">
      <c r="B42" s="171" t="e">
        <f>+B41+0.01</f>
        <v>#REF!</v>
      </c>
      <c r="C42" s="124" t="e">
        <f>+#REF!</f>
        <v>#REF!</v>
      </c>
      <c r="D42" s="216" t="e">
        <f>+#REF!</f>
        <v>#REF!</v>
      </c>
      <c r="E42" s="266">
        <v>29.092600000000001</v>
      </c>
      <c r="F42" s="240" t="e">
        <f>+#REF!</f>
        <v>#REF!</v>
      </c>
      <c r="G42" s="238" t="e">
        <f t="shared" si="4"/>
        <v>#REF!</v>
      </c>
      <c r="H42" s="240"/>
    </row>
    <row r="43" spans="2:8" x14ac:dyDescent="0.25">
      <c r="B43" s="171" t="e">
        <f>+#REF!+0.01</f>
        <v>#REF!</v>
      </c>
      <c r="C43" s="124" t="s">
        <v>174</v>
      </c>
      <c r="D43" s="216" t="s">
        <v>5</v>
      </c>
      <c r="E43" s="171">
        <v>7</v>
      </c>
      <c r="F43" s="240" t="e">
        <f>+'APU ITEM DE PAGO'!#REF!</f>
        <v>#REF!</v>
      </c>
      <c r="G43" s="238" t="e">
        <f t="shared" si="4"/>
        <v>#REF!</v>
      </c>
      <c r="H43" s="240"/>
    </row>
    <row r="44" spans="2:8" ht="51" x14ac:dyDescent="0.25">
      <c r="B44" s="171">
        <v>5.0999999999999996</v>
      </c>
      <c r="C44" s="124" t="s">
        <v>229</v>
      </c>
      <c r="D44" s="216" t="s">
        <v>9</v>
      </c>
      <c r="E44" s="267">
        <v>2</v>
      </c>
      <c r="F44" s="240" t="e">
        <f>+#REF!</f>
        <v>#REF!</v>
      </c>
      <c r="G44" s="238" t="e">
        <f t="shared" si="4"/>
        <v>#REF!</v>
      </c>
      <c r="H44" s="240" t="e">
        <f>+E44*#REF!</f>
        <v>#REF!</v>
      </c>
    </row>
    <row r="45" spans="2:8" ht="15.75" thickBot="1" x14ac:dyDescent="0.3">
      <c r="B45" s="244"/>
      <c r="C45" s="130"/>
      <c r="D45" s="244"/>
      <c r="E45" s="244"/>
      <c r="F45" s="244"/>
      <c r="G45" s="244"/>
      <c r="H45" s="244"/>
    </row>
    <row r="46" spans="2:8" x14ac:dyDescent="0.25">
      <c r="B46" s="244"/>
      <c r="C46" s="130"/>
      <c r="D46" s="244"/>
      <c r="E46" s="760" t="s">
        <v>99</v>
      </c>
      <c r="F46" s="761"/>
      <c r="G46" s="245" t="e">
        <f>+ROUND(G38+G29+G23+G9+G7,0)</f>
        <v>#REF!</v>
      </c>
      <c r="H46" s="246"/>
    </row>
    <row r="47" spans="2:8" x14ac:dyDescent="0.25">
      <c r="B47" s="244"/>
      <c r="C47" s="130"/>
      <c r="D47" s="244"/>
      <c r="E47" s="860" t="e">
        <f>+RESUMEN!E12</f>
        <v>#REF!</v>
      </c>
      <c r="F47" s="861"/>
      <c r="G47" s="247"/>
      <c r="H47" s="248"/>
    </row>
    <row r="48" spans="2:8" x14ac:dyDescent="0.25">
      <c r="B48" s="244"/>
      <c r="C48" s="130"/>
      <c r="D48" s="244"/>
      <c r="E48" s="862" t="e">
        <f>+RESUMEN!#REF!</f>
        <v>#REF!</v>
      </c>
      <c r="F48" s="863"/>
      <c r="G48" s="247"/>
      <c r="H48" s="249"/>
    </row>
    <row r="49" spans="2:8" x14ac:dyDescent="0.25">
      <c r="B49" s="244"/>
      <c r="C49" s="130"/>
      <c r="D49" s="244"/>
      <c r="E49" s="854">
        <f>+RESUMEN!E13</f>
        <v>0.05</v>
      </c>
      <c r="F49" s="855"/>
      <c r="G49" s="247"/>
      <c r="H49" s="250"/>
    </row>
    <row r="50" spans="2:8" x14ac:dyDescent="0.25">
      <c r="B50" s="244"/>
      <c r="C50" s="130"/>
      <c r="D50" s="244"/>
      <c r="E50" s="854" t="e">
        <f>+RESUMEN!#REF!</f>
        <v>#REF!</v>
      </c>
      <c r="F50" s="855"/>
      <c r="G50" s="247"/>
      <c r="H50" s="250"/>
    </row>
    <row r="51" spans="2:8" x14ac:dyDescent="0.25">
      <c r="B51" s="244"/>
      <c r="C51" s="130"/>
      <c r="D51" s="244"/>
      <c r="E51" s="856" t="s">
        <v>37</v>
      </c>
      <c r="F51" s="857"/>
      <c r="G51" s="251"/>
      <c r="H51" s="252"/>
    </row>
    <row r="52" spans="2:8" ht="15.75" thickBot="1" x14ac:dyDescent="0.3">
      <c r="B52" s="244"/>
      <c r="C52" s="130"/>
      <c r="D52" s="244"/>
      <c r="E52" s="858" t="s">
        <v>45</v>
      </c>
      <c r="F52" s="859"/>
      <c r="G52" s="253"/>
      <c r="H52" s="254"/>
    </row>
    <row r="53" spans="2:8" ht="15.75" thickBot="1" x14ac:dyDescent="0.3">
      <c r="B53" s="244"/>
      <c r="C53" s="130"/>
      <c r="D53" s="130"/>
      <c r="E53" s="130"/>
      <c r="F53" s="130"/>
      <c r="G53" s="130"/>
      <c r="H53" s="130"/>
    </row>
    <row r="54" spans="2:8" x14ac:dyDescent="0.25">
      <c r="B54" s="244"/>
      <c r="C54" s="130"/>
      <c r="D54" s="244"/>
      <c r="E54" s="757" t="s">
        <v>100</v>
      </c>
      <c r="F54" s="758"/>
      <c r="G54" s="759"/>
      <c r="H54" s="255" t="e">
        <f>+H29+H38</f>
        <v>#REF!</v>
      </c>
    </row>
    <row r="55" spans="2:8" x14ac:dyDescent="0.25">
      <c r="B55" s="244"/>
      <c r="C55" s="130"/>
      <c r="D55" s="244"/>
      <c r="E55" s="880" t="e">
        <f>+RESUMEN!#REF!</f>
        <v>#REF!</v>
      </c>
      <c r="F55" s="881"/>
      <c r="G55" s="882"/>
      <c r="H55" s="256"/>
    </row>
    <row r="56" spans="2:8" ht="15.75" thickBot="1" x14ac:dyDescent="0.3">
      <c r="B56" s="244"/>
      <c r="C56" s="130"/>
      <c r="D56" s="244"/>
      <c r="E56" s="870" t="s">
        <v>115</v>
      </c>
      <c r="F56" s="871"/>
      <c r="G56" s="872"/>
      <c r="H56" s="257"/>
    </row>
    <row r="57" spans="2:8" ht="15.75" thickBot="1" x14ac:dyDescent="0.3">
      <c r="B57" s="244"/>
      <c r="C57" s="130"/>
      <c r="D57" s="130"/>
      <c r="E57" s="130"/>
      <c r="F57" s="130"/>
      <c r="G57" s="130"/>
      <c r="H57" s="130"/>
    </row>
    <row r="58" spans="2:8" ht="14.45" customHeight="1" x14ac:dyDescent="0.25">
      <c r="B58" s="244"/>
      <c r="C58" s="130"/>
      <c r="D58" s="244"/>
      <c r="E58" s="876" t="s">
        <v>101</v>
      </c>
      <c r="F58" s="877"/>
      <c r="G58" s="878"/>
      <c r="H58" s="258">
        <f>+H56+G52</f>
        <v>0</v>
      </c>
    </row>
    <row r="59" spans="2:8" ht="14.45" customHeight="1" x14ac:dyDescent="0.25">
      <c r="B59" s="244"/>
      <c r="C59" s="130"/>
      <c r="D59" s="244"/>
      <c r="E59" s="867" t="e">
        <f>+RESUMEN!#REF!</f>
        <v>#REF!</v>
      </c>
      <c r="F59" s="868"/>
      <c r="G59" s="869"/>
      <c r="H59" s="259">
        <f>+H58*0.02</f>
        <v>0</v>
      </c>
    </row>
    <row r="60" spans="2:8" ht="15" customHeight="1" thickBot="1" x14ac:dyDescent="0.3">
      <c r="B60" s="244"/>
      <c r="C60" s="130"/>
      <c r="D60" s="244"/>
      <c r="E60" s="864" t="s">
        <v>46</v>
      </c>
      <c r="F60" s="865"/>
      <c r="G60" s="866"/>
      <c r="H60" s="260">
        <f>+H58+H59</f>
        <v>0</v>
      </c>
    </row>
  </sheetData>
  <mergeCells count="22">
    <mergeCell ref="E60:G60"/>
    <mergeCell ref="E52:F52"/>
    <mergeCell ref="E54:G54"/>
    <mergeCell ref="E56:G56"/>
    <mergeCell ref="E58:G58"/>
    <mergeCell ref="E59:G59"/>
    <mergeCell ref="E55:G55"/>
    <mergeCell ref="E48:F48"/>
    <mergeCell ref="E49:F49"/>
    <mergeCell ref="E50:F50"/>
    <mergeCell ref="E51:F51"/>
    <mergeCell ref="C9:F9"/>
    <mergeCell ref="C23:F23"/>
    <mergeCell ref="C29:F29"/>
    <mergeCell ref="C38:F38"/>
    <mergeCell ref="E46:F46"/>
    <mergeCell ref="E47:F47"/>
    <mergeCell ref="B2:H2"/>
    <mergeCell ref="B3:H3"/>
    <mergeCell ref="B4:H4"/>
    <mergeCell ref="D5:E5"/>
    <mergeCell ref="C7:F7"/>
  </mergeCells>
  <pageMargins left="0.7" right="0.7" top="0.75" bottom="0.75" header="0.3" footer="0.3"/>
  <pageSetup paperSize="9" scale="60" orientation="portrait" horizontalDpi="1200" verticalDpi="12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7">
    <tabColor rgb="FFFFFF00"/>
  </sheetPr>
  <dimension ref="B1:J59"/>
  <sheetViews>
    <sheetView view="pageBreakPreview" topLeftCell="A25" zoomScaleNormal="100" zoomScaleSheetLayoutView="100" workbookViewId="0">
      <selection activeCell="F20" sqref="F20"/>
    </sheetView>
  </sheetViews>
  <sheetFormatPr baseColWidth="10" defaultRowHeight="15" x14ac:dyDescent="0.25"/>
  <cols>
    <col min="2" max="2" width="6.28515625" customWidth="1"/>
    <col min="3" max="3" width="65.7109375" style="18" customWidth="1"/>
    <col min="4" max="4" width="6.7109375" customWidth="1"/>
    <col min="5" max="7" width="15.28515625" customWidth="1"/>
    <col min="8" max="8" width="19.28515625" bestFit="1"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ROUND(SUM(G8:G9),2)</f>
        <v>#REF!</v>
      </c>
      <c r="H7" s="236">
        <f>ROUND(SUM(H8:H9),2)</f>
        <v>0</v>
      </c>
    </row>
    <row r="8" spans="2:8" x14ac:dyDescent="0.25">
      <c r="B8" s="171">
        <v>1.01</v>
      </c>
      <c r="C8" s="121" t="s">
        <v>103</v>
      </c>
      <c r="D8" s="215">
        <f>+'APU ITEM DE PAGO'!H4</f>
        <v>0</v>
      </c>
      <c r="E8" s="261">
        <v>161.47</v>
      </c>
      <c r="F8" s="237">
        <f>+'APU ITEM DE PAGO'!H31</f>
        <v>0</v>
      </c>
      <c r="G8" s="238">
        <f>ROUND(F8*E8,2)</f>
        <v>0</v>
      </c>
      <c r="H8" s="238"/>
    </row>
    <row r="9" spans="2:8" x14ac:dyDescent="0.25">
      <c r="B9" s="171" t="e">
        <f>+#REF!+0.01</f>
        <v>#REF!</v>
      </c>
      <c r="C9" s="124" t="e">
        <f>+#REF!</f>
        <v>#REF!</v>
      </c>
      <c r="D9" s="216" t="e">
        <f>+'APU ITEM DE PAGO'!#REF!</f>
        <v>#REF!</v>
      </c>
      <c r="E9" s="262">
        <v>72.687999999999988</v>
      </c>
      <c r="F9" s="239" t="e">
        <f>+#REF!</f>
        <v>#REF!</v>
      </c>
      <c r="G9" s="238" t="e">
        <f>ROUND(F9*E9,2)</f>
        <v>#REF!</v>
      </c>
      <c r="H9" s="240"/>
    </row>
    <row r="10" spans="2:8" x14ac:dyDescent="0.25">
      <c r="B10" s="170">
        <f>+B7+1</f>
        <v>2</v>
      </c>
      <c r="C10" s="879" t="s">
        <v>7</v>
      </c>
      <c r="D10" s="879"/>
      <c r="E10" s="879"/>
      <c r="F10" s="879"/>
      <c r="G10" s="236" t="e">
        <f>ROUND(SUM(G11:G24),2)</f>
        <v>#REF!</v>
      </c>
      <c r="H10" s="236">
        <f>ROUND(SUM(H11:H24),2)</f>
        <v>0</v>
      </c>
    </row>
    <row r="11" spans="2:8" x14ac:dyDescent="0.25">
      <c r="B11" s="171">
        <v>2.0099999999999998</v>
      </c>
      <c r="C11" s="124" t="e">
        <f>#REF!</f>
        <v>#REF!</v>
      </c>
      <c r="D11" s="216" t="e">
        <f>#REF!</f>
        <v>#REF!</v>
      </c>
      <c r="E11" s="263">
        <v>36.701451429999999</v>
      </c>
      <c r="F11" s="239" t="e">
        <f>+#REF!</f>
        <v>#REF!</v>
      </c>
      <c r="G11" s="238" t="e">
        <f>ROUND(F11*E11,2)</f>
        <v>#REF!</v>
      </c>
      <c r="H11" s="240"/>
    </row>
    <row r="12" spans="2:8" x14ac:dyDescent="0.25">
      <c r="B12" s="171">
        <f>+B11+0.01</f>
        <v>2.0199999999999996</v>
      </c>
      <c r="C12" s="124" t="e">
        <f>#REF!</f>
        <v>#REF!</v>
      </c>
      <c r="D12" s="216" t="e">
        <f>#REF!</f>
        <v>#REF!</v>
      </c>
      <c r="E12" s="264">
        <v>146.80580572</v>
      </c>
      <c r="F12" s="239" t="e">
        <f>+#REF!</f>
        <v>#REF!</v>
      </c>
      <c r="G12" s="238" t="e">
        <f>ROUND(F12*E12,2)</f>
        <v>#REF!</v>
      </c>
      <c r="H12" s="240"/>
    </row>
    <row r="13" spans="2:8" x14ac:dyDescent="0.25">
      <c r="B13" s="171">
        <f t="shared" ref="B13:B24" si="0">+B12+0.01</f>
        <v>2.0299999999999994</v>
      </c>
      <c r="C13" s="124" t="e">
        <f>#REF!</f>
        <v>#REF!</v>
      </c>
      <c r="D13" s="216" t="e">
        <f>#REF!</f>
        <v>#REF!</v>
      </c>
      <c r="E13" s="264">
        <v>9.4346560000002466E-2</v>
      </c>
      <c r="F13" s="239" t="e">
        <f>+#REF!</f>
        <v>#REF!</v>
      </c>
      <c r="G13" s="238" t="e">
        <f t="shared" ref="G13:G23" si="1">ROUND(F13*E13,2)</f>
        <v>#REF!</v>
      </c>
      <c r="H13" s="240"/>
    </row>
    <row r="14" spans="2:8" x14ac:dyDescent="0.25">
      <c r="B14" s="171"/>
      <c r="C14" s="124" t="e">
        <f>#REF!</f>
        <v>#REF!</v>
      </c>
      <c r="D14" s="216" t="e">
        <f>#REF!</f>
        <v>#REF!</v>
      </c>
      <c r="E14" s="264">
        <v>2.3586640000000617E-2</v>
      </c>
      <c r="F14" s="239" t="e">
        <f>+#REF!</f>
        <v>#REF!</v>
      </c>
      <c r="G14" s="238" t="e">
        <f t="shared" si="1"/>
        <v>#REF!</v>
      </c>
      <c r="H14" s="240"/>
    </row>
    <row r="15" spans="2:8" ht="38.25" x14ac:dyDescent="0.25">
      <c r="B15" s="171">
        <f>+B13+0.01</f>
        <v>2.0399999999999991</v>
      </c>
      <c r="C15" s="124" t="s">
        <v>150</v>
      </c>
      <c r="D15" s="216" t="s">
        <v>39</v>
      </c>
      <c r="E15" s="264">
        <f>58.82451015*0.2</f>
        <v>11.764902030000002</v>
      </c>
      <c r="F15" s="239" t="e">
        <f>+#REF!</f>
        <v>#REF!</v>
      </c>
      <c r="G15" s="238" t="e">
        <f t="shared" si="1"/>
        <v>#REF!</v>
      </c>
      <c r="H15" s="240"/>
    </row>
    <row r="16" spans="2:8" x14ac:dyDescent="0.25">
      <c r="B16" s="171"/>
      <c r="C16" s="124" t="s">
        <v>329</v>
      </c>
      <c r="D16" s="216" t="s">
        <v>39</v>
      </c>
      <c r="E16" s="287">
        <f>58.82451015*0.8</f>
        <v>47.059608120000007</v>
      </c>
      <c r="F16" s="285">
        <v>125000</v>
      </c>
      <c r="G16" s="238">
        <f t="shared" si="1"/>
        <v>5882451.0199999996</v>
      </c>
      <c r="H16" s="240"/>
    </row>
    <row r="17" spans="2:10" x14ac:dyDescent="0.25">
      <c r="B17" s="171">
        <f>+B15+0.01</f>
        <v>2.0499999999999989</v>
      </c>
      <c r="C17" s="124" t="s">
        <v>110</v>
      </c>
      <c r="D17" s="216" t="s">
        <v>105</v>
      </c>
      <c r="E17" s="264">
        <v>475.4363580000001</v>
      </c>
      <c r="F17" s="239" t="e">
        <f>+#REF!</f>
        <v>#REF!</v>
      </c>
      <c r="G17" s="238" t="e">
        <f t="shared" si="1"/>
        <v>#REF!</v>
      </c>
      <c r="H17" s="240"/>
    </row>
    <row r="18" spans="2:10" x14ac:dyDescent="0.25">
      <c r="B18" s="171">
        <f t="shared" si="0"/>
        <v>2.0599999999999987</v>
      </c>
      <c r="C18" s="124" t="s">
        <v>109</v>
      </c>
      <c r="D18" s="216" t="s">
        <v>105</v>
      </c>
      <c r="E18" s="264">
        <v>52.826262000000014</v>
      </c>
      <c r="F18" s="239" t="e">
        <f>+#REF!</f>
        <v>#REF!</v>
      </c>
      <c r="G18" s="238" t="e">
        <f t="shared" si="1"/>
        <v>#REF!</v>
      </c>
      <c r="H18" s="240"/>
    </row>
    <row r="19" spans="2:10" x14ac:dyDescent="0.25">
      <c r="B19" s="171">
        <f t="shared" si="0"/>
        <v>2.0699999999999985</v>
      </c>
      <c r="C19" s="124" t="s">
        <v>106</v>
      </c>
      <c r="D19" s="216" t="s">
        <v>39</v>
      </c>
      <c r="E19" s="264">
        <v>25.771787781383189</v>
      </c>
      <c r="F19" s="239" t="e">
        <f>+#REF!</f>
        <v>#REF!</v>
      </c>
      <c r="G19" s="238" t="e">
        <f t="shared" si="1"/>
        <v>#REF!</v>
      </c>
      <c r="H19" s="240"/>
    </row>
    <row r="20" spans="2:10" ht="25.5" x14ac:dyDescent="0.25">
      <c r="B20" s="171">
        <f t="shared" si="0"/>
        <v>2.0799999999999983</v>
      </c>
      <c r="C20" s="124" t="s">
        <v>107</v>
      </c>
      <c r="D20" s="216" t="s">
        <v>39</v>
      </c>
      <c r="E20" s="264">
        <v>131.84463275746228</v>
      </c>
      <c r="F20" s="239" t="e">
        <f>+#REF!</f>
        <v>#REF!</v>
      </c>
      <c r="G20" s="238" t="e">
        <f t="shared" si="1"/>
        <v>#REF!</v>
      </c>
      <c r="H20" s="240"/>
    </row>
    <row r="21" spans="2:10" ht="25.5" x14ac:dyDescent="0.25">
      <c r="B21" s="171">
        <f t="shared" si="0"/>
        <v>2.0899999999999981</v>
      </c>
      <c r="C21" s="124" t="s">
        <v>108</v>
      </c>
      <c r="D21" s="216" t="s">
        <v>39</v>
      </c>
      <c r="E21" s="264">
        <v>42.439097411180462</v>
      </c>
      <c r="F21" s="239" t="e">
        <f>+#REF!</f>
        <v>#REF!</v>
      </c>
      <c r="G21" s="238" t="e">
        <f t="shared" si="1"/>
        <v>#REF!</v>
      </c>
      <c r="H21" s="240"/>
    </row>
    <row r="22" spans="2:10" x14ac:dyDescent="0.25">
      <c r="B22" s="171">
        <f t="shared" si="0"/>
        <v>2.0999999999999979</v>
      </c>
      <c r="C22" s="124" t="s">
        <v>111</v>
      </c>
      <c r="D22" s="216" t="s">
        <v>39</v>
      </c>
      <c r="E22" s="241">
        <f>+(((PI()*0.8^2)-(PI()*0.6^2))*2)*1</f>
        <v>1.7592918860102844</v>
      </c>
      <c r="F22" s="239" t="e">
        <f>+#REF!</f>
        <v>#REF!</v>
      </c>
      <c r="G22" s="238" t="e">
        <f>ROUND(F22*E22,2)</f>
        <v>#REF!</v>
      </c>
      <c r="H22" s="240"/>
    </row>
    <row r="23" spans="2:10" x14ac:dyDescent="0.25">
      <c r="B23" s="171" t="e">
        <f>+#REF!+0.01</f>
        <v>#REF!</v>
      </c>
      <c r="C23" s="124" t="s">
        <v>114</v>
      </c>
      <c r="D23" s="215" t="s">
        <v>4</v>
      </c>
      <c r="E23" s="241">
        <v>95</v>
      </c>
      <c r="F23" s="239" t="e">
        <f>+#REF!</f>
        <v>#REF!</v>
      </c>
      <c r="G23" s="238" t="e">
        <f t="shared" si="1"/>
        <v>#REF!</v>
      </c>
      <c r="H23" s="240"/>
    </row>
    <row r="24" spans="2:10" ht="25.5" x14ac:dyDescent="0.25">
      <c r="B24" s="171" t="e">
        <f t="shared" si="0"/>
        <v>#REF!</v>
      </c>
      <c r="C24" s="124" t="s">
        <v>153</v>
      </c>
      <c r="D24" s="216" t="s">
        <v>104</v>
      </c>
      <c r="E24" s="264">
        <f>+J24*F5</f>
        <v>1106.050677425377</v>
      </c>
      <c r="F24" s="239" t="e">
        <f>+'APU ITEM DE PAGO'!#REF!</f>
        <v>#REF!</v>
      </c>
      <c r="G24" s="238" t="e">
        <f>ROUND(F24*E24,2)</f>
        <v>#REF!</v>
      </c>
      <c r="H24" s="240"/>
      <c r="J24" s="291">
        <f>+E11+E12+E13+E14+E15+E16-E20</f>
        <v>110.6050677425377</v>
      </c>
    </row>
    <row r="25" spans="2:10" x14ac:dyDescent="0.25">
      <c r="B25" s="170">
        <f>+B10+1</f>
        <v>3</v>
      </c>
      <c r="C25" s="879" t="s">
        <v>27</v>
      </c>
      <c r="D25" s="879"/>
      <c r="E25" s="879"/>
      <c r="F25" s="879"/>
      <c r="G25" s="236" t="e">
        <f>SUM(G26:G30)</f>
        <v>#REF!</v>
      </c>
      <c r="H25" s="236">
        <f>SUM(H26:H30)</f>
        <v>0</v>
      </c>
    </row>
    <row r="26" spans="2:10" x14ac:dyDescent="0.25">
      <c r="B26" s="171">
        <v>3.01</v>
      </c>
      <c r="C26" s="242" t="e">
        <f>#REF!</f>
        <v>#REF!</v>
      </c>
      <c r="D26" s="216" t="e">
        <f>#REF!</f>
        <v>#REF!</v>
      </c>
      <c r="E26" s="263">
        <v>3.4899999999999998</v>
      </c>
      <c r="F26" s="240" t="e">
        <f>#REF!</f>
        <v>#REF!</v>
      </c>
      <c r="G26" s="238" t="e">
        <f>ROUND(F26*E26,2)</f>
        <v>#REF!</v>
      </c>
      <c r="H26" s="240"/>
    </row>
    <row r="27" spans="2:10" x14ac:dyDescent="0.25">
      <c r="B27" s="171">
        <f>+B26+0.01</f>
        <v>3.0199999999999996</v>
      </c>
      <c r="C27" s="242" t="e">
        <f>#REF!</f>
        <v>#REF!</v>
      </c>
      <c r="D27" s="216" t="e">
        <f>#REF!</f>
        <v>#REF!</v>
      </c>
      <c r="E27" s="263">
        <v>4</v>
      </c>
      <c r="F27" s="240" t="e">
        <f>#REF!</f>
        <v>#REF!</v>
      </c>
      <c r="G27" s="238" t="e">
        <f>ROUND(F27*E27,2)</f>
        <v>#REF!</v>
      </c>
      <c r="H27" s="240"/>
    </row>
    <row r="28" spans="2:10" x14ac:dyDescent="0.25">
      <c r="B28" s="171" t="e">
        <f>+#REF!+0.01</f>
        <v>#REF!</v>
      </c>
      <c r="C28" s="242" t="e">
        <f>#REF!</f>
        <v>#REF!</v>
      </c>
      <c r="D28" s="216" t="e">
        <f>#REF!</f>
        <v>#REF!</v>
      </c>
      <c r="E28" s="263">
        <v>2.2117515764410403</v>
      </c>
      <c r="F28" s="240" t="e">
        <f>#REF!</f>
        <v>#REF!</v>
      </c>
      <c r="G28" s="238" t="e">
        <f>ROUND(F28*E28,2)</f>
        <v>#REF!</v>
      </c>
      <c r="H28" s="240"/>
    </row>
    <row r="29" spans="2:10" ht="25.5" x14ac:dyDescent="0.25">
      <c r="B29" s="171">
        <v>3.07</v>
      </c>
      <c r="C29" s="124" t="s">
        <v>134</v>
      </c>
      <c r="D29" s="216" t="e">
        <f>+D28</f>
        <v>#REF!</v>
      </c>
      <c r="E29" s="265">
        <v>1.1000000000000001</v>
      </c>
      <c r="F29" s="240" t="e">
        <f>+'APU ITEM DE PAGO'!#REF!</f>
        <v>#REF!</v>
      </c>
      <c r="G29" s="238" t="e">
        <f>ROUND(F29*E29,2)</f>
        <v>#REF!</v>
      </c>
      <c r="H29" s="240"/>
    </row>
    <row r="30" spans="2:10" ht="63.75" x14ac:dyDescent="0.25">
      <c r="B30" s="171">
        <v>3.09</v>
      </c>
      <c r="C30" s="124" t="s">
        <v>243</v>
      </c>
      <c r="D30" s="216" t="s">
        <v>4</v>
      </c>
      <c r="E30" s="265">
        <v>1.5</v>
      </c>
      <c r="F30" s="240" t="e">
        <f>+'APU ITEM DE PAGO'!#REF!</f>
        <v>#REF!</v>
      </c>
      <c r="G30" s="238" t="e">
        <f>ROUND(F30*E30,2)</f>
        <v>#REF!</v>
      </c>
      <c r="H30" s="240"/>
    </row>
    <row r="31" spans="2:10" x14ac:dyDescent="0.25">
      <c r="B31" s="170">
        <f>+B25+1</f>
        <v>4</v>
      </c>
      <c r="C31" s="879" t="s">
        <v>129</v>
      </c>
      <c r="D31" s="879"/>
      <c r="E31" s="879"/>
      <c r="F31" s="879"/>
      <c r="G31" s="236" t="e">
        <f>SUM(G32:G35)</f>
        <v>#REF!</v>
      </c>
      <c r="H31" s="236" t="e">
        <f>SUM(H32:H35)</f>
        <v>#REF!</v>
      </c>
    </row>
    <row r="32" spans="2:10" ht="25.5" x14ac:dyDescent="0.25">
      <c r="B32" s="171">
        <f>+B31+0.01</f>
        <v>4.01</v>
      </c>
      <c r="C32" s="242" t="s">
        <v>121</v>
      </c>
      <c r="D32" s="215" t="s">
        <v>4</v>
      </c>
      <c r="E32" s="263">
        <v>0</v>
      </c>
      <c r="F32" s="240" t="e">
        <f>+'APU ITEM DE PAGO'!#REF!+'APU ITEM DE PAGO'!#REF!</f>
        <v>#REF!</v>
      </c>
      <c r="G32" s="238"/>
      <c r="H32" s="238" t="e">
        <f>ROUND(E32*F32,2)</f>
        <v>#REF!</v>
      </c>
    </row>
    <row r="33" spans="2:8" ht="25.5" x14ac:dyDescent="0.25">
      <c r="B33" s="171">
        <f>+B32+0.01</f>
        <v>4.0199999999999996</v>
      </c>
      <c r="C33" s="242" t="s">
        <v>122</v>
      </c>
      <c r="D33" s="215" t="s">
        <v>4</v>
      </c>
      <c r="E33" s="263">
        <f>+E32</f>
        <v>0</v>
      </c>
      <c r="F33" s="240" t="e">
        <f>+'APU ITEM DE PAGO'!#REF!+'APU ITEM DE PAGO'!#REF!</f>
        <v>#REF!</v>
      </c>
      <c r="G33" s="238" t="e">
        <f>ROUND(F33*E33,2)</f>
        <v>#REF!</v>
      </c>
      <c r="H33" s="240"/>
    </row>
    <row r="34" spans="2:8" x14ac:dyDescent="0.25">
      <c r="B34" s="171">
        <f>+B33+0.01</f>
        <v>4.0299999999999994</v>
      </c>
      <c r="C34" s="242" t="e">
        <f>#REF!</f>
        <v>#REF!</v>
      </c>
      <c r="D34" s="215" t="e">
        <f>#REF!</f>
        <v>#REF!</v>
      </c>
      <c r="E34" s="263">
        <v>157.79804669077276</v>
      </c>
      <c r="F34" s="240" t="e">
        <f>#REF!</f>
        <v>#REF!</v>
      </c>
      <c r="G34" s="238"/>
      <c r="H34" s="238" t="e">
        <f>ROUND(E34*F34,2)</f>
        <v>#REF!</v>
      </c>
    </row>
    <row r="35" spans="2:8" x14ac:dyDescent="0.25">
      <c r="B35" s="171">
        <f>+B34+0.01</f>
        <v>4.0399999999999991</v>
      </c>
      <c r="C35" s="242" t="e">
        <f>#REF!</f>
        <v>#REF!</v>
      </c>
      <c r="D35" s="215" t="e">
        <f>#REF!</f>
        <v>#REF!</v>
      </c>
      <c r="E35" s="263">
        <f>+E34</f>
        <v>157.79804669077276</v>
      </c>
      <c r="F35" s="240" t="e">
        <f>#REF!</f>
        <v>#REF!</v>
      </c>
      <c r="G35" s="238" t="e">
        <f>ROUND(F35*E35,2)</f>
        <v>#REF!</v>
      </c>
      <c r="H35" s="240"/>
    </row>
    <row r="36" spans="2:8" x14ac:dyDescent="0.25">
      <c r="B36" s="170">
        <f>+B31+1</f>
        <v>5</v>
      </c>
      <c r="C36" s="879" t="s">
        <v>41</v>
      </c>
      <c r="D36" s="879"/>
      <c r="E36" s="879"/>
      <c r="F36" s="879"/>
      <c r="G36" s="236" t="e">
        <f>SUM(G37:G43)</f>
        <v>#REF!</v>
      </c>
      <c r="H36" s="236" t="e">
        <f>SUM(H37:H43)</f>
        <v>#REF!</v>
      </c>
    </row>
    <row r="37" spans="2:8" x14ac:dyDescent="0.25">
      <c r="B37" s="171">
        <v>5.01</v>
      </c>
      <c r="C37" s="124" t="e">
        <f>+#REF!</f>
        <v>#REF!</v>
      </c>
      <c r="D37" s="216" t="s">
        <v>42</v>
      </c>
      <c r="E37" s="266">
        <f>100*(E29+E30)</f>
        <v>260</v>
      </c>
      <c r="F37" s="240" t="e">
        <f>+#REF!</f>
        <v>#REF!</v>
      </c>
      <c r="G37" s="238" t="e">
        <f>ROUND(F37*E37,2)</f>
        <v>#REF!</v>
      </c>
      <c r="H37" s="240"/>
    </row>
    <row r="38" spans="2:8" x14ac:dyDescent="0.25">
      <c r="B38" s="171">
        <f t="shared" ref="B38:B43" si="2">+B37+0.01</f>
        <v>5.0199999999999996</v>
      </c>
      <c r="C38" s="124" t="e">
        <f>+#REF!</f>
        <v>#REF!</v>
      </c>
      <c r="D38" s="216" t="e">
        <f>+#REF!</f>
        <v>#REF!</v>
      </c>
      <c r="E38" s="266">
        <f>+E8*0.1</f>
        <v>16.147000000000002</v>
      </c>
      <c r="F38" s="240" t="e">
        <f>+#REF!</f>
        <v>#REF!</v>
      </c>
      <c r="G38" s="238" t="e">
        <f t="shared" ref="G38:G43" si="3">ROUND(F38*E38,2)</f>
        <v>#REF!</v>
      </c>
      <c r="H38" s="240"/>
    </row>
    <row r="39" spans="2:8" x14ac:dyDescent="0.25">
      <c r="B39" s="171">
        <f t="shared" si="2"/>
        <v>5.0299999999999994</v>
      </c>
      <c r="C39" s="124" t="e">
        <f>+#REF!</f>
        <v>#REF!</v>
      </c>
      <c r="D39" s="216" t="e">
        <f>+#REF!</f>
        <v>#REF!</v>
      </c>
      <c r="E39" s="266">
        <f>+E38</f>
        <v>16.147000000000002</v>
      </c>
      <c r="F39" s="240" t="e">
        <f>+#REF!</f>
        <v>#REF!</v>
      </c>
      <c r="G39" s="238" t="e">
        <f t="shared" si="3"/>
        <v>#REF!</v>
      </c>
      <c r="H39" s="240"/>
    </row>
    <row r="40" spans="2:8" x14ac:dyDescent="0.25">
      <c r="B40" s="171">
        <f t="shared" si="2"/>
        <v>5.0399999999999991</v>
      </c>
      <c r="C40" s="124" t="e">
        <f>+#REF!</f>
        <v>#REF!</v>
      </c>
      <c r="D40" s="216" t="e">
        <f>+#REF!</f>
        <v>#REF!</v>
      </c>
      <c r="E40" s="266">
        <v>30.5017</v>
      </c>
      <c r="F40" s="240" t="e">
        <f>+#REF!</f>
        <v>#REF!</v>
      </c>
      <c r="G40" s="238" t="e">
        <f t="shared" si="3"/>
        <v>#REF!</v>
      </c>
      <c r="H40" s="240"/>
    </row>
    <row r="41" spans="2:8" x14ac:dyDescent="0.25">
      <c r="B41" s="171">
        <f t="shared" si="2"/>
        <v>5.0499999999999989</v>
      </c>
      <c r="C41" s="124" t="e">
        <f>+#REF!</f>
        <v>#REF!</v>
      </c>
      <c r="D41" s="216" t="e">
        <f>+#REF!</f>
        <v>#REF!</v>
      </c>
      <c r="E41" s="266">
        <v>14.537599999999999</v>
      </c>
      <c r="F41" s="240" t="e">
        <f>+#REF!</f>
        <v>#REF!</v>
      </c>
      <c r="G41" s="238" t="e">
        <f t="shared" si="3"/>
        <v>#REF!</v>
      </c>
      <c r="H41" s="240"/>
    </row>
    <row r="42" spans="2:8" x14ac:dyDescent="0.25">
      <c r="B42" s="171">
        <f t="shared" si="2"/>
        <v>5.0599999999999987</v>
      </c>
      <c r="C42" s="124" t="s">
        <v>174</v>
      </c>
      <c r="D42" s="216" t="s">
        <v>5</v>
      </c>
      <c r="E42" s="171">
        <v>4</v>
      </c>
      <c r="F42" s="240" t="e">
        <f>+'APU ITEM DE PAGO'!#REF!</f>
        <v>#REF!</v>
      </c>
      <c r="G42" s="238" t="e">
        <f t="shared" si="3"/>
        <v>#REF!</v>
      </c>
      <c r="H42" s="240"/>
    </row>
    <row r="43" spans="2:8" ht="51" x14ac:dyDescent="0.25">
      <c r="B43" s="171">
        <f t="shared" si="2"/>
        <v>5.0699999999999985</v>
      </c>
      <c r="C43" s="124" t="s">
        <v>229</v>
      </c>
      <c r="D43" s="216" t="s">
        <v>9</v>
      </c>
      <c r="E43" s="267">
        <v>2</v>
      </c>
      <c r="F43" s="240" t="e">
        <f>+#REF!</f>
        <v>#REF!</v>
      </c>
      <c r="G43" s="238" t="e">
        <f t="shared" si="3"/>
        <v>#REF!</v>
      </c>
      <c r="H43" s="240" t="e">
        <f>+E43*#REF!</f>
        <v>#REF!</v>
      </c>
    </row>
    <row r="44" spans="2:8" ht="15.75" thickBot="1" x14ac:dyDescent="0.3">
      <c r="B44" s="244"/>
      <c r="C44" s="130"/>
      <c r="D44" s="244"/>
      <c r="E44" s="244"/>
      <c r="F44" s="244"/>
      <c r="G44" s="244"/>
      <c r="H44" s="244"/>
    </row>
    <row r="45" spans="2:8" ht="14.45" customHeight="1" x14ac:dyDescent="0.25">
      <c r="B45" s="244"/>
      <c r="C45" s="130"/>
      <c r="D45" s="244"/>
      <c r="E45" s="760" t="s">
        <v>99</v>
      </c>
      <c r="F45" s="761"/>
      <c r="G45" s="245" t="e">
        <f>ROUND(+G36+G31+G25+G10+G7,0)</f>
        <v>#REF!</v>
      </c>
      <c r="H45" s="246"/>
    </row>
    <row r="46" spans="2:8" x14ac:dyDescent="0.25">
      <c r="B46" s="244"/>
      <c r="C46" s="130"/>
      <c r="D46" s="244"/>
      <c r="E46" s="860" t="e">
        <f>+RESUMEN!E12</f>
        <v>#REF!</v>
      </c>
      <c r="F46" s="861"/>
      <c r="G46" s="247"/>
      <c r="H46" s="248"/>
    </row>
    <row r="47" spans="2:8" x14ac:dyDescent="0.25">
      <c r="B47" s="244"/>
      <c r="C47" s="130"/>
      <c r="D47" s="244"/>
      <c r="E47" s="862" t="e">
        <f>+RESUMEN!#REF!</f>
        <v>#REF!</v>
      </c>
      <c r="F47" s="863"/>
      <c r="G47" s="247"/>
      <c r="H47" s="249"/>
    </row>
    <row r="48" spans="2:8" x14ac:dyDescent="0.25">
      <c r="B48" s="244"/>
      <c r="C48" s="130"/>
      <c r="D48" s="244"/>
      <c r="E48" s="854">
        <f>+RESUMEN!E13</f>
        <v>0.05</v>
      </c>
      <c r="F48" s="855"/>
      <c r="G48" s="247"/>
      <c r="H48" s="250"/>
    </row>
    <row r="49" spans="2:8" x14ac:dyDescent="0.25">
      <c r="B49" s="244"/>
      <c r="C49" s="130"/>
      <c r="D49" s="244"/>
      <c r="E49" s="854" t="e">
        <f>+RESUMEN!#REF!</f>
        <v>#REF!</v>
      </c>
      <c r="F49" s="855"/>
      <c r="G49" s="247"/>
      <c r="H49" s="250"/>
    </row>
    <row r="50" spans="2:8" ht="14.45" customHeight="1" x14ac:dyDescent="0.25">
      <c r="B50" s="244"/>
      <c r="C50" s="130"/>
      <c r="D50" s="244"/>
      <c r="E50" s="856" t="s">
        <v>37</v>
      </c>
      <c r="F50" s="857"/>
      <c r="G50" s="251"/>
      <c r="H50" s="252"/>
    </row>
    <row r="51" spans="2:8" ht="15" customHeight="1" thickBot="1" x14ac:dyDescent="0.3">
      <c r="B51" s="244"/>
      <c r="C51" s="130"/>
      <c r="D51" s="244"/>
      <c r="E51" s="858" t="s">
        <v>45</v>
      </c>
      <c r="F51" s="859"/>
      <c r="G51" s="253"/>
      <c r="H51" s="254"/>
    </row>
    <row r="52" spans="2:8" ht="15.75" thickBot="1" x14ac:dyDescent="0.3">
      <c r="B52" s="244"/>
      <c r="C52" s="130"/>
      <c r="D52" s="130"/>
      <c r="E52" s="130"/>
      <c r="F52" s="130"/>
      <c r="G52" s="130"/>
      <c r="H52" s="130"/>
    </row>
    <row r="53" spans="2:8" ht="14.45" customHeight="1" x14ac:dyDescent="0.25">
      <c r="B53" s="244"/>
      <c r="C53" s="130"/>
      <c r="D53" s="244"/>
      <c r="E53" s="757" t="s">
        <v>100</v>
      </c>
      <c r="F53" s="758"/>
      <c r="G53" s="759"/>
      <c r="H53" s="255" t="e">
        <f>+H31+H36</f>
        <v>#REF!</v>
      </c>
    </row>
    <row r="54" spans="2:8" x14ac:dyDescent="0.25">
      <c r="B54" s="244"/>
      <c r="C54" s="130"/>
      <c r="D54" s="244"/>
      <c r="E54" s="880" t="e">
        <f>+RESUMEN!#REF!</f>
        <v>#REF!</v>
      </c>
      <c r="F54" s="881"/>
      <c r="G54" s="882"/>
      <c r="H54" s="256"/>
    </row>
    <row r="55" spans="2:8" ht="15" customHeight="1" thickBot="1" x14ac:dyDescent="0.3">
      <c r="B55" s="244"/>
      <c r="C55" s="130"/>
      <c r="D55" s="244"/>
      <c r="E55" s="870" t="s">
        <v>115</v>
      </c>
      <c r="F55" s="871"/>
      <c r="G55" s="872"/>
      <c r="H55" s="257"/>
    </row>
    <row r="56" spans="2:8" ht="15.75" thickBot="1" x14ac:dyDescent="0.3">
      <c r="B56" s="244"/>
      <c r="C56" s="130"/>
      <c r="D56" s="130"/>
      <c r="E56" s="130"/>
      <c r="F56" s="130"/>
      <c r="G56" s="130"/>
      <c r="H56" s="130"/>
    </row>
    <row r="57" spans="2:8" ht="14.45" customHeight="1" x14ac:dyDescent="0.25">
      <c r="B57" s="244"/>
      <c r="C57" s="130"/>
      <c r="D57" s="244"/>
      <c r="E57" s="876" t="s">
        <v>101</v>
      </c>
      <c r="F57" s="877"/>
      <c r="G57" s="878"/>
      <c r="H57" s="258">
        <f>+H55+G51</f>
        <v>0</v>
      </c>
    </row>
    <row r="58" spans="2:8" ht="14.45" customHeight="1" x14ac:dyDescent="0.25">
      <c r="B58" s="244"/>
      <c r="C58" s="130"/>
      <c r="D58" s="244"/>
      <c r="E58" s="867" t="e">
        <f>+RESUMEN!#REF!</f>
        <v>#REF!</v>
      </c>
      <c r="F58" s="868"/>
      <c r="G58" s="869"/>
      <c r="H58" s="259">
        <f>+H57*0.02</f>
        <v>0</v>
      </c>
    </row>
    <row r="59" spans="2:8" ht="15" customHeight="1" thickBot="1" x14ac:dyDescent="0.3">
      <c r="B59" s="244"/>
      <c r="C59" s="130"/>
      <c r="D59" s="244"/>
      <c r="E59" s="864" t="s">
        <v>46</v>
      </c>
      <c r="F59" s="865"/>
      <c r="G59" s="866"/>
      <c r="H59" s="260">
        <f>H57+H58</f>
        <v>0</v>
      </c>
    </row>
  </sheetData>
  <mergeCells count="22">
    <mergeCell ref="E59:G59"/>
    <mergeCell ref="E51:F51"/>
    <mergeCell ref="E53:G53"/>
    <mergeCell ref="E55:G55"/>
    <mergeCell ref="E57:G57"/>
    <mergeCell ref="E58:G58"/>
    <mergeCell ref="E54:G54"/>
    <mergeCell ref="E47:F47"/>
    <mergeCell ref="E48:F48"/>
    <mergeCell ref="E49:F49"/>
    <mergeCell ref="E50:F50"/>
    <mergeCell ref="C10:F10"/>
    <mergeCell ref="C25:F25"/>
    <mergeCell ref="C31:F31"/>
    <mergeCell ref="C36:F36"/>
    <mergeCell ref="E45:F45"/>
    <mergeCell ref="E46:F46"/>
    <mergeCell ref="B2:H2"/>
    <mergeCell ref="B3:H3"/>
    <mergeCell ref="B4:H4"/>
    <mergeCell ref="D5:E5"/>
    <mergeCell ref="C7:F7"/>
  </mergeCells>
  <pageMargins left="0.7" right="0.7" top="0.75" bottom="0.75" header="0.3" footer="0.3"/>
  <pageSetup paperSize="9" scale="61" orientation="portrait" horizontalDpi="1200" verticalDpi="12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18">
    <tabColor rgb="FFFFFF00"/>
  </sheetPr>
  <dimension ref="B1:H65"/>
  <sheetViews>
    <sheetView view="pageBreakPreview" topLeftCell="A37" zoomScaleNormal="100" zoomScaleSheetLayoutView="100" workbookViewId="0">
      <selection activeCell="F20" sqref="F20"/>
    </sheetView>
  </sheetViews>
  <sheetFormatPr baseColWidth="10" defaultRowHeight="15" x14ac:dyDescent="0.25"/>
  <cols>
    <col min="2" max="2" width="7.28515625" customWidth="1"/>
    <col min="3" max="3" width="62" style="18" customWidth="1"/>
    <col min="4" max="4" width="9.28515625" customWidth="1"/>
    <col min="5" max="5" width="10.7109375" customWidth="1"/>
    <col min="6" max="6" width="14" customWidth="1"/>
    <col min="7" max="7" width="20.28515625" bestFit="1" customWidth="1"/>
    <col min="8" max="8" width="17.14062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t="e">
        <f>+#REF!</f>
        <v>#REF!</v>
      </c>
      <c r="G5" s="152" t="s">
        <v>152</v>
      </c>
      <c r="H5" s="153" t="e">
        <f>+#REF!</f>
        <v>#REF!</v>
      </c>
    </row>
    <row r="6" spans="2:8" ht="22.5"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ROUND(SUM(G8:G9),2)</f>
        <v>#REF!</v>
      </c>
      <c r="H7" s="236">
        <f>ROUND(SUM(H8:H9),2)</f>
        <v>0</v>
      </c>
    </row>
    <row r="8" spans="2:8" x14ac:dyDescent="0.25">
      <c r="B8" s="171">
        <v>1.01</v>
      </c>
      <c r="C8" s="121" t="s">
        <v>103</v>
      </c>
      <c r="D8" s="215">
        <f>+'APU ITEM DE PAGO'!H4</f>
        <v>0</v>
      </c>
      <c r="E8" s="261">
        <v>426.16</v>
      </c>
      <c r="F8" s="237">
        <f>+'APU ITEM DE PAGO'!H31</f>
        <v>0</v>
      </c>
      <c r="G8" s="238">
        <f>ROUND(F8*E8,2)</f>
        <v>0</v>
      </c>
      <c r="H8" s="238"/>
    </row>
    <row r="9" spans="2:8" x14ac:dyDescent="0.25">
      <c r="B9" s="171" t="e">
        <f>+#REF!+0.01</f>
        <v>#REF!</v>
      </c>
      <c r="C9" s="124" t="e">
        <f>+#REF!</f>
        <v>#REF!</v>
      </c>
      <c r="D9" s="216" t="e">
        <f>+'APU ITEM DE PAGO'!#REF!</f>
        <v>#REF!</v>
      </c>
      <c r="E9" s="262">
        <v>361.09649999999999</v>
      </c>
      <c r="F9" s="239" t="e">
        <f>+#REF!</f>
        <v>#REF!</v>
      </c>
      <c r="G9" s="238" t="e">
        <f>ROUND(F9*E9,2)</f>
        <v>#REF!</v>
      </c>
      <c r="H9" s="240"/>
    </row>
    <row r="10" spans="2:8" x14ac:dyDescent="0.25">
      <c r="B10" s="170">
        <f>+B7+1</f>
        <v>2</v>
      </c>
      <c r="C10" s="879" t="s">
        <v>7</v>
      </c>
      <c r="D10" s="879"/>
      <c r="E10" s="879"/>
      <c r="F10" s="879"/>
      <c r="G10" s="236" t="e">
        <f>ROUND(SUM(G11:G22),2)</f>
        <v>#REF!</v>
      </c>
      <c r="H10" s="236">
        <f>ROUND(SUM(H11:H22),2)</f>
        <v>0</v>
      </c>
    </row>
    <row r="11" spans="2:8" x14ac:dyDescent="0.25">
      <c r="B11" s="171">
        <v>2.0099999999999998</v>
      </c>
      <c r="C11" s="124" t="e">
        <f>#REF!</f>
        <v>#REF!</v>
      </c>
      <c r="D11" s="216" t="e">
        <f>#REF!</f>
        <v>#REF!</v>
      </c>
      <c r="E11" s="263">
        <v>94.856315445000007</v>
      </c>
      <c r="F11" s="239" t="e">
        <f>+#REF!</f>
        <v>#REF!</v>
      </c>
      <c r="G11" s="238" t="e">
        <f>ROUND(F11*E11,2)</f>
        <v>#REF!</v>
      </c>
      <c r="H11" s="240"/>
    </row>
    <row r="12" spans="2:8" x14ac:dyDescent="0.25">
      <c r="B12" s="171">
        <f>+B11+0.01</f>
        <v>2.0199999999999996</v>
      </c>
      <c r="C12" s="124" t="e">
        <f>#REF!</f>
        <v>#REF!</v>
      </c>
      <c r="D12" s="216" t="e">
        <f>#REF!</f>
        <v>#REF!</v>
      </c>
      <c r="E12" s="264">
        <v>379.42526178000003</v>
      </c>
      <c r="F12" s="239" t="e">
        <f>+#REF!</f>
        <v>#REF!</v>
      </c>
      <c r="G12" s="238" t="e">
        <f>ROUND(F12*E12,2)</f>
        <v>#REF!</v>
      </c>
      <c r="H12" s="240"/>
    </row>
    <row r="13" spans="2:8" x14ac:dyDescent="0.25">
      <c r="B13" s="171">
        <f t="shared" ref="B13:B22" si="0">+B12+0.01</f>
        <v>2.0299999999999994</v>
      </c>
      <c r="C13" s="124" t="e">
        <f>#REF!</f>
        <v>#REF!</v>
      </c>
      <c r="D13" s="216" t="e">
        <f>#REF!</f>
        <v>#REF!</v>
      </c>
      <c r="E13" s="264">
        <v>22.352690640000009</v>
      </c>
      <c r="F13" s="239" t="e">
        <f>+#REF!</f>
        <v>#REF!</v>
      </c>
      <c r="G13" s="238" t="e">
        <f t="shared" ref="G13:G21" si="1">ROUND(F13*E13,2)</f>
        <v>#REF!</v>
      </c>
      <c r="H13" s="240"/>
    </row>
    <row r="14" spans="2:8" x14ac:dyDescent="0.25">
      <c r="B14" s="171">
        <f t="shared" si="0"/>
        <v>2.0399999999999991</v>
      </c>
      <c r="C14" s="124" t="e">
        <f>#REF!</f>
        <v>#REF!</v>
      </c>
      <c r="D14" s="216" t="e">
        <f>#REF!</f>
        <v>#REF!</v>
      </c>
      <c r="E14" s="264">
        <v>5.5881726600000023</v>
      </c>
      <c r="F14" s="239" t="e">
        <f>+#REF!</f>
        <v>#REF!</v>
      </c>
      <c r="G14" s="238" t="e">
        <f t="shared" si="1"/>
        <v>#REF!</v>
      </c>
      <c r="H14" s="240"/>
    </row>
    <row r="15" spans="2:8" ht="38.25" x14ac:dyDescent="0.25">
      <c r="B15" s="171">
        <f t="shared" si="0"/>
        <v>2.0499999999999989</v>
      </c>
      <c r="C15" s="124" t="s">
        <v>150</v>
      </c>
      <c r="D15" s="216" t="s">
        <v>39</v>
      </c>
      <c r="E15" s="264">
        <f>180.698760225*0.2</f>
        <v>36.139752045000002</v>
      </c>
      <c r="F15" s="239" t="e">
        <f>+#REF!</f>
        <v>#REF!</v>
      </c>
      <c r="G15" s="238" t="e">
        <f t="shared" si="1"/>
        <v>#REF!</v>
      </c>
      <c r="H15" s="240"/>
    </row>
    <row r="16" spans="2:8" x14ac:dyDescent="0.25">
      <c r="B16" s="171">
        <f t="shared" si="0"/>
        <v>2.0599999999999987</v>
      </c>
      <c r="C16" s="124" t="s">
        <v>329</v>
      </c>
      <c r="D16" s="216" t="s">
        <v>39</v>
      </c>
      <c r="E16" s="287">
        <f>58.82451015*0.8</f>
        <v>47.059608120000007</v>
      </c>
      <c r="F16" s="285">
        <v>125000</v>
      </c>
      <c r="G16" s="238">
        <f t="shared" si="1"/>
        <v>5882451.0199999996</v>
      </c>
      <c r="H16" s="240"/>
    </row>
    <row r="17" spans="2:8" x14ac:dyDescent="0.25">
      <c r="B17" s="171">
        <f t="shared" si="0"/>
        <v>2.0699999999999985</v>
      </c>
      <c r="C17" s="124" t="s">
        <v>110</v>
      </c>
      <c r="D17" s="216" t="s">
        <v>105</v>
      </c>
      <c r="E17" s="264">
        <v>1375.964604</v>
      </c>
      <c r="F17" s="239" t="e">
        <f>+#REF!</f>
        <v>#REF!</v>
      </c>
      <c r="G17" s="238" t="e">
        <f t="shared" si="1"/>
        <v>#REF!</v>
      </c>
      <c r="H17" s="240"/>
    </row>
    <row r="18" spans="2:8" x14ac:dyDescent="0.25">
      <c r="B18" s="171">
        <f t="shared" si="0"/>
        <v>2.0799999999999983</v>
      </c>
      <c r="C18" s="124" t="s">
        <v>109</v>
      </c>
      <c r="D18" s="216" t="s">
        <v>105</v>
      </c>
      <c r="E18" s="264">
        <v>152.88495599999999</v>
      </c>
      <c r="F18" s="239" t="e">
        <f>+#REF!</f>
        <v>#REF!</v>
      </c>
      <c r="G18" s="238" t="e">
        <f t="shared" si="1"/>
        <v>#REF!</v>
      </c>
      <c r="H18" s="240"/>
    </row>
    <row r="19" spans="2:8" x14ac:dyDescent="0.25">
      <c r="B19" s="171">
        <f t="shared" si="0"/>
        <v>2.0899999999999981</v>
      </c>
      <c r="C19" s="124" t="s">
        <v>106</v>
      </c>
      <c r="D19" s="216" t="s">
        <v>39</v>
      </c>
      <c r="E19" s="264">
        <v>85.196643304901215</v>
      </c>
      <c r="F19" s="239" t="e">
        <f>+#REF!</f>
        <v>#REF!</v>
      </c>
      <c r="G19" s="238" t="e">
        <f t="shared" si="1"/>
        <v>#REF!</v>
      </c>
      <c r="H19" s="240"/>
    </row>
    <row r="20" spans="2:8" ht="25.5" x14ac:dyDescent="0.25">
      <c r="B20" s="171">
        <f t="shared" si="0"/>
        <v>2.0999999999999979</v>
      </c>
      <c r="C20" s="124" t="s">
        <v>107</v>
      </c>
      <c r="D20" s="216" t="s">
        <v>39</v>
      </c>
      <c r="E20" s="264">
        <v>335.28520012464537</v>
      </c>
      <c r="F20" s="239" t="e">
        <f>+#REF!</f>
        <v>#REF!</v>
      </c>
      <c r="G20" s="238" t="e">
        <f t="shared" si="1"/>
        <v>#REF!</v>
      </c>
      <c r="H20" s="240"/>
    </row>
    <row r="21" spans="2:8" ht="25.5" x14ac:dyDescent="0.25">
      <c r="B21" s="171">
        <f t="shared" si="0"/>
        <v>2.1099999999999977</v>
      </c>
      <c r="C21" s="124" t="s">
        <v>108</v>
      </c>
      <c r="D21" s="216" t="s">
        <v>39</v>
      </c>
      <c r="E21" s="264">
        <v>100.2846936693374</v>
      </c>
      <c r="F21" s="239" t="e">
        <f>+#REF!</f>
        <v>#REF!</v>
      </c>
      <c r="G21" s="238" t="e">
        <f t="shared" si="1"/>
        <v>#REF!</v>
      </c>
      <c r="H21" s="240"/>
    </row>
    <row r="22" spans="2:8" ht="25.5" x14ac:dyDescent="0.25">
      <c r="B22" s="171">
        <f t="shared" si="0"/>
        <v>2.1199999999999974</v>
      </c>
      <c r="C22" s="124" t="s">
        <v>153</v>
      </c>
      <c r="D22" s="216" t="s">
        <v>104</v>
      </c>
      <c r="E22" s="264">
        <v>8690.9000156338661</v>
      </c>
      <c r="F22" s="239" t="e">
        <f>+'APU ITEM DE PAGO'!#REF!</f>
        <v>#REF!</v>
      </c>
      <c r="G22" s="238" t="e">
        <f>ROUND(F22*E22,2)</f>
        <v>#REF!</v>
      </c>
      <c r="H22" s="240"/>
    </row>
    <row r="23" spans="2:8" x14ac:dyDescent="0.25">
      <c r="B23" s="170">
        <f>+B10+1</f>
        <v>3</v>
      </c>
      <c r="C23" s="879" t="s">
        <v>27</v>
      </c>
      <c r="D23" s="879"/>
      <c r="E23" s="879"/>
      <c r="F23" s="879"/>
      <c r="G23" s="236" t="e">
        <f>SUM(G24:G30)</f>
        <v>#REF!</v>
      </c>
      <c r="H23" s="236">
        <f>SUM(H24:H30)</f>
        <v>0</v>
      </c>
    </row>
    <row r="24" spans="2:8" x14ac:dyDescent="0.25">
      <c r="B24" s="171">
        <v>3.01</v>
      </c>
      <c r="C24" s="242" t="e">
        <f>#REF!</f>
        <v>#REF!</v>
      </c>
      <c r="D24" s="216" t="e">
        <f>#REF!</f>
        <v>#REF!</v>
      </c>
      <c r="E24" s="263">
        <v>8.1799999999999979</v>
      </c>
      <c r="F24" s="240" t="e">
        <f>#REF!</f>
        <v>#REF!</v>
      </c>
      <c r="G24" s="238" t="e">
        <f t="shared" ref="G24:G30" si="2">ROUND(F24*E24,2)</f>
        <v>#REF!</v>
      </c>
      <c r="H24" s="240"/>
    </row>
    <row r="25" spans="2:8" x14ac:dyDescent="0.25">
      <c r="B25" s="171">
        <f>+B24+0.01</f>
        <v>3.0199999999999996</v>
      </c>
      <c r="C25" s="242" t="e">
        <f>#REF!</f>
        <v>#REF!</v>
      </c>
      <c r="D25" s="216" t="e">
        <f>#REF!</f>
        <v>#REF!</v>
      </c>
      <c r="E25" s="263">
        <v>9</v>
      </c>
      <c r="F25" s="240" t="e">
        <f>#REF!</f>
        <v>#REF!</v>
      </c>
      <c r="G25" s="238" t="e">
        <f t="shared" si="2"/>
        <v>#REF!</v>
      </c>
      <c r="H25" s="240"/>
    </row>
    <row r="26" spans="2:8" x14ac:dyDescent="0.25">
      <c r="B26" s="171">
        <f>+B25+0.01</f>
        <v>3.0299999999999994</v>
      </c>
      <c r="C26" s="242" t="e">
        <f>#REF!</f>
        <v>#REF!</v>
      </c>
      <c r="D26" s="216" t="e">
        <f>#REF!</f>
        <v>#REF!</v>
      </c>
      <c r="E26" s="263">
        <v>3.3302748136227844</v>
      </c>
      <c r="F26" s="240" t="e">
        <f>#REF!</f>
        <v>#REF!</v>
      </c>
      <c r="G26" s="238" t="e">
        <f t="shared" si="2"/>
        <v>#REF!</v>
      </c>
      <c r="H26" s="240"/>
    </row>
    <row r="27" spans="2:8" ht="25.5" x14ac:dyDescent="0.25">
      <c r="B27" s="171">
        <f>+B26+0.01</f>
        <v>3.0399999999999991</v>
      </c>
      <c r="C27" s="242" t="s">
        <v>310</v>
      </c>
      <c r="D27" s="216" t="s">
        <v>26</v>
      </c>
      <c r="E27" s="263">
        <v>1</v>
      </c>
      <c r="F27" s="240" t="e">
        <f>+'APU ITEM DE PAGO'!#REF!</f>
        <v>#REF!</v>
      </c>
      <c r="G27" s="238" t="e">
        <f>ROUND(F27*E27,2)</f>
        <v>#REF!</v>
      </c>
      <c r="H27" s="240"/>
    </row>
    <row r="28" spans="2:8" ht="25.5" x14ac:dyDescent="0.25">
      <c r="B28" s="171">
        <f>+B27+0.01</f>
        <v>3.0499999999999989</v>
      </c>
      <c r="C28" s="124" t="s">
        <v>134</v>
      </c>
      <c r="D28" s="216" t="e">
        <f>+D26</f>
        <v>#REF!</v>
      </c>
      <c r="E28" s="265">
        <v>1.1000000000000001</v>
      </c>
      <c r="F28" s="240" t="e">
        <f>+'APU ITEM DE PAGO'!#REF!</f>
        <v>#REF!</v>
      </c>
      <c r="G28" s="238" t="e">
        <f t="shared" si="2"/>
        <v>#REF!</v>
      </c>
      <c r="H28" s="240"/>
    </row>
    <row r="29" spans="2:8" ht="63.75" x14ac:dyDescent="0.25">
      <c r="B29" s="171">
        <f>+B28+0.01</f>
        <v>3.0599999999999987</v>
      </c>
      <c r="C29" s="124" t="s">
        <v>243</v>
      </c>
      <c r="D29" s="216" t="s">
        <v>4</v>
      </c>
      <c r="E29" s="265">
        <v>1.5</v>
      </c>
      <c r="F29" s="240" t="e">
        <f>+'APU ITEM DE PAGO'!#REF!</f>
        <v>#REF!</v>
      </c>
      <c r="G29" s="238" t="e">
        <f t="shared" si="2"/>
        <v>#REF!</v>
      </c>
      <c r="H29" s="240"/>
    </row>
    <row r="30" spans="2:8" ht="46.5" customHeight="1" x14ac:dyDescent="0.25">
      <c r="B30" s="243" t="e">
        <f>+'PPTO ALL'!#REF!</f>
        <v>#REF!</v>
      </c>
      <c r="C30" s="124" t="s">
        <v>309</v>
      </c>
      <c r="D30" s="216" t="s">
        <v>39</v>
      </c>
      <c r="E30" s="243">
        <f>+(20.09*((0.6*0.6)-(PI()/4*0.4^2)))+(9.83*((0.65*0.65)-(PI()/4*0.45^2)))</f>
        <v>7.2975971944703666</v>
      </c>
      <c r="F30" s="240" t="e">
        <f>+'APU ITEM DE PAGO'!#REF!</f>
        <v>#REF!</v>
      </c>
      <c r="G30" s="238" t="e">
        <f t="shared" si="2"/>
        <v>#REF!</v>
      </c>
      <c r="H30" s="243"/>
    </row>
    <row r="31" spans="2:8" x14ac:dyDescent="0.25">
      <c r="B31" s="170">
        <f>+B23+1</f>
        <v>4</v>
      </c>
      <c r="C31" s="879" t="s">
        <v>129</v>
      </c>
      <c r="D31" s="879"/>
      <c r="E31" s="879"/>
      <c r="F31" s="879"/>
      <c r="G31" s="236" t="e">
        <f>SUM(G32:G41)</f>
        <v>#REF!</v>
      </c>
      <c r="H31" s="236" t="e">
        <f>SUM(H32:H41)</f>
        <v>#REF!</v>
      </c>
    </row>
    <row r="32" spans="2:8" ht="25.5" x14ac:dyDescent="0.25">
      <c r="B32" s="171">
        <f>+B31+0.01</f>
        <v>4.01</v>
      </c>
      <c r="C32" s="242" t="s">
        <v>121</v>
      </c>
      <c r="D32" s="215" t="s">
        <v>4</v>
      </c>
      <c r="E32" s="263">
        <v>0</v>
      </c>
      <c r="F32" s="240" t="e">
        <f>+'APU ITEM DE PAGO'!#REF!+'APU ITEM DE PAGO'!#REF!</f>
        <v>#REF!</v>
      </c>
      <c r="G32" s="238"/>
      <c r="H32" s="238" t="e">
        <f>ROUND(E32*F32,2)</f>
        <v>#REF!</v>
      </c>
    </row>
    <row r="33" spans="2:8" ht="25.5" x14ac:dyDescent="0.25">
      <c r="B33" s="171">
        <f t="shared" ref="B33:B41" si="3">+B32+0.01</f>
        <v>4.0199999999999996</v>
      </c>
      <c r="C33" s="242" t="s">
        <v>122</v>
      </c>
      <c r="D33" s="215" t="s">
        <v>4</v>
      </c>
      <c r="E33" s="263">
        <f>+E32</f>
        <v>0</v>
      </c>
      <c r="F33" s="240" t="e">
        <f>+'APU ITEM DE PAGO'!#REF!+'APU ITEM DE PAGO'!#REF!</f>
        <v>#REF!</v>
      </c>
      <c r="G33" s="238" t="e">
        <f t="shared" ref="G33:G41" si="4">ROUND(F33*E33,2)</f>
        <v>#REF!</v>
      </c>
      <c r="H33" s="240"/>
    </row>
    <row r="34" spans="2:8" x14ac:dyDescent="0.25">
      <c r="B34" s="171">
        <f t="shared" si="3"/>
        <v>4.0299999999999994</v>
      </c>
      <c r="C34" s="242" t="e">
        <f>#REF!</f>
        <v>#REF!</v>
      </c>
      <c r="D34" s="215" t="e">
        <f>#REF!</f>
        <v>#REF!</v>
      </c>
      <c r="E34" s="263">
        <v>212.04349416359304</v>
      </c>
      <c r="F34" s="240" t="e">
        <f>#REF!</f>
        <v>#REF!</v>
      </c>
      <c r="G34" s="238"/>
      <c r="H34" s="238" t="e">
        <f>ROUND(E34*F34,2)</f>
        <v>#REF!</v>
      </c>
    </row>
    <row r="35" spans="2:8" x14ac:dyDescent="0.25">
      <c r="B35" s="171">
        <f t="shared" si="3"/>
        <v>4.0399999999999991</v>
      </c>
      <c r="C35" s="242" t="e">
        <f>#REF!</f>
        <v>#REF!</v>
      </c>
      <c r="D35" s="215" t="e">
        <f>#REF!</f>
        <v>#REF!</v>
      </c>
      <c r="E35" s="263">
        <f>+E34</f>
        <v>212.04349416359304</v>
      </c>
      <c r="F35" s="240" t="e">
        <f>#REF!</f>
        <v>#REF!</v>
      </c>
      <c r="G35" s="238" t="e">
        <f t="shared" si="4"/>
        <v>#REF!</v>
      </c>
      <c r="H35" s="240"/>
    </row>
    <row r="36" spans="2:8" x14ac:dyDescent="0.25">
      <c r="B36" s="171">
        <f t="shared" si="3"/>
        <v>4.0499999999999989</v>
      </c>
      <c r="C36" s="242" t="e">
        <f>#REF!</f>
        <v>#REF!</v>
      </c>
      <c r="D36" s="215" t="e">
        <f>#REF!</f>
        <v>#REF!</v>
      </c>
      <c r="E36" s="263">
        <v>7.9969244087961702</v>
      </c>
      <c r="F36" s="240" t="e">
        <f>#REF!</f>
        <v>#REF!</v>
      </c>
      <c r="G36" s="238"/>
      <c r="H36" s="238" t="e">
        <f>ROUND(E36*F36,2)</f>
        <v>#REF!</v>
      </c>
    </row>
    <row r="37" spans="2:8" x14ac:dyDescent="0.25">
      <c r="B37" s="171">
        <f t="shared" si="3"/>
        <v>4.0599999999999987</v>
      </c>
      <c r="C37" s="242" t="e">
        <f>#REF!</f>
        <v>#REF!</v>
      </c>
      <c r="D37" s="215" t="e">
        <f>#REF!</f>
        <v>#REF!</v>
      </c>
      <c r="E37" s="263">
        <f>+E36</f>
        <v>7.9969244087961702</v>
      </c>
      <c r="F37" s="240" t="e">
        <f>#REF!</f>
        <v>#REF!</v>
      </c>
      <c r="G37" s="238" t="e">
        <f t="shared" si="4"/>
        <v>#REF!</v>
      </c>
      <c r="H37" s="240"/>
    </row>
    <row r="38" spans="2:8" x14ac:dyDescent="0.25">
      <c r="B38" s="171">
        <f t="shared" si="3"/>
        <v>4.0699999999999985</v>
      </c>
      <c r="C38" s="242" t="e">
        <f>#REF!</f>
        <v>#REF!</v>
      </c>
      <c r="D38" s="215" t="e">
        <f>#REF!</f>
        <v>#REF!</v>
      </c>
      <c r="E38" s="263">
        <v>189.14094493459692</v>
      </c>
      <c r="F38" s="240" t="e">
        <f>#REF!</f>
        <v>#REF!</v>
      </c>
      <c r="G38" s="238"/>
      <c r="H38" s="238" t="e">
        <f>ROUND(E38*F38,2)</f>
        <v>#REF!</v>
      </c>
    </row>
    <row r="39" spans="2:8" x14ac:dyDescent="0.25">
      <c r="B39" s="171">
        <f t="shared" si="3"/>
        <v>4.0799999999999983</v>
      </c>
      <c r="C39" s="242" t="e">
        <f>#REF!</f>
        <v>#REF!</v>
      </c>
      <c r="D39" s="215" t="e">
        <f>#REF!</f>
        <v>#REF!</v>
      </c>
      <c r="E39" s="263">
        <f>+E38</f>
        <v>189.14094493459692</v>
      </c>
      <c r="F39" s="240" t="e">
        <f>#REF!</f>
        <v>#REF!</v>
      </c>
      <c r="G39" s="238" t="e">
        <f t="shared" si="4"/>
        <v>#REF!</v>
      </c>
      <c r="H39" s="240"/>
    </row>
    <row r="40" spans="2:8" x14ac:dyDescent="0.25">
      <c r="B40" s="171">
        <f t="shared" si="3"/>
        <v>4.0899999999999981</v>
      </c>
      <c r="C40" s="242" t="e">
        <f>#REF!</f>
        <v>#REF!</v>
      </c>
      <c r="D40" s="215" t="e">
        <f>#REF!</f>
        <v>#REF!</v>
      </c>
      <c r="E40" s="263">
        <v>9.8355376060487902</v>
      </c>
      <c r="F40" s="240" t="e">
        <f>#REF!</f>
        <v>#REF!</v>
      </c>
      <c r="G40" s="238"/>
      <c r="H40" s="238" t="e">
        <f>ROUND(E40*F40,2)</f>
        <v>#REF!</v>
      </c>
    </row>
    <row r="41" spans="2:8" x14ac:dyDescent="0.25">
      <c r="B41" s="171">
        <f t="shared" si="3"/>
        <v>4.0999999999999979</v>
      </c>
      <c r="C41" s="242" t="e">
        <f>#REF!</f>
        <v>#REF!</v>
      </c>
      <c r="D41" s="215" t="e">
        <f>#REF!</f>
        <v>#REF!</v>
      </c>
      <c r="E41" s="263">
        <f>+E40</f>
        <v>9.8355376060487902</v>
      </c>
      <c r="F41" s="240" t="e">
        <f>#REF!</f>
        <v>#REF!</v>
      </c>
      <c r="G41" s="238" t="e">
        <f t="shared" si="4"/>
        <v>#REF!</v>
      </c>
      <c r="H41" s="240"/>
    </row>
    <row r="42" spans="2:8" x14ac:dyDescent="0.25">
      <c r="B42" s="170">
        <f>+B31+1</f>
        <v>5</v>
      </c>
      <c r="C42" s="879" t="s">
        <v>41</v>
      </c>
      <c r="D42" s="879"/>
      <c r="E42" s="879"/>
      <c r="F42" s="879"/>
      <c r="G42" s="236" t="e">
        <f>SUM(G43:G49)</f>
        <v>#REF!</v>
      </c>
      <c r="H42" s="236" t="e">
        <f>SUM(H43:H49)</f>
        <v>#REF!</v>
      </c>
    </row>
    <row r="43" spans="2:8" x14ac:dyDescent="0.25">
      <c r="B43" s="171">
        <v>5.01</v>
      </c>
      <c r="C43" s="124" t="e">
        <f>+#REF!</f>
        <v>#REF!</v>
      </c>
      <c r="D43" s="216" t="s">
        <v>42</v>
      </c>
      <c r="E43" s="266">
        <f>100*(E28+E29)</f>
        <v>260</v>
      </c>
      <c r="F43" s="240" t="e">
        <f>+#REF!</f>
        <v>#REF!</v>
      </c>
      <c r="G43" s="238" t="e">
        <f>ROUND(F43*E43,2)</f>
        <v>#REF!</v>
      </c>
      <c r="H43" s="240"/>
    </row>
    <row r="44" spans="2:8" x14ac:dyDescent="0.25">
      <c r="B44" s="171">
        <f>+B43+0.01</f>
        <v>5.0199999999999996</v>
      </c>
      <c r="C44" s="124" t="e">
        <f>+#REF!</f>
        <v>#REF!</v>
      </c>
      <c r="D44" s="216" t="e">
        <f>+#REF!</f>
        <v>#REF!</v>
      </c>
      <c r="E44" s="266">
        <f>+E8*0.1</f>
        <v>42.616000000000007</v>
      </c>
      <c r="F44" s="240" t="e">
        <f>+#REF!</f>
        <v>#REF!</v>
      </c>
      <c r="G44" s="238" t="e">
        <f t="shared" ref="G44:G49" si="5">ROUND(F44*E44,2)</f>
        <v>#REF!</v>
      </c>
      <c r="H44" s="240"/>
    </row>
    <row r="45" spans="2:8" x14ac:dyDescent="0.25">
      <c r="B45" s="171" t="e">
        <f>+#REF!+0.01</f>
        <v>#REF!</v>
      </c>
      <c r="C45" s="124" t="e">
        <f>+#REF!</f>
        <v>#REF!</v>
      </c>
      <c r="D45" s="216" t="e">
        <f>+#REF!</f>
        <v>#REF!</v>
      </c>
      <c r="E45" s="266">
        <f>+E44</f>
        <v>42.616000000000007</v>
      </c>
      <c r="F45" s="240" t="e">
        <f>+#REF!</f>
        <v>#REF!</v>
      </c>
      <c r="G45" s="238" t="e">
        <f t="shared" si="5"/>
        <v>#REF!</v>
      </c>
      <c r="H45" s="240"/>
    </row>
    <row r="46" spans="2:8" x14ac:dyDescent="0.25">
      <c r="B46" s="171" t="e">
        <f>+B45+0.01</f>
        <v>#REF!</v>
      </c>
      <c r="C46" s="124" t="e">
        <f>+#REF!</f>
        <v>#REF!</v>
      </c>
      <c r="D46" s="216" t="e">
        <f>+#REF!</f>
        <v>#REF!</v>
      </c>
      <c r="E46" s="266">
        <v>110.51895</v>
      </c>
      <c r="F46" s="240" t="e">
        <f>+#REF!</f>
        <v>#REF!</v>
      </c>
      <c r="G46" s="238" t="e">
        <f t="shared" si="5"/>
        <v>#REF!</v>
      </c>
      <c r="H46" s="240"/>
    </row>
    <row r="47" spans="2:8" x14ac:dyDescent="0.25">
      <c r="B47" s="171" t="e">
        <f>+B46+0.01</f>
        <v>#REF!</v>
      </c>
      <c r="C47" s="124" t="e">
        <f>+#REF!</f>
        <v>#REF!</v>
      </c>
      <c r="D47" s="216" t="e">
        <f>+#REF!</f>
        <v>#REF!</v>
      </c>
      <c r="E47" s="266">
        <v>72.219300000000004</v>
      </c>
      <c r="F47" s="240" t="e">
        <f>+#REF!</f>
        <v>#REF!</v>
      </c>
      <c r="G47" s="238" t="e">
        <f t="shared" si="5"/>
        <v>#REF!</v>
      </c>
      <c r="H47" s="240"/>
    </row>
    <row r="48" spans="2:8" x14ac:dyDescent="0.25">
      <c r="B48" s="171" t="e">
        <f>+#REF!+0.01</f>
        <v>#REF!</v>
      </c>
      <c r="C48" s="124" t="s">
        <v>174</v>
      </c>
      <c r="D48" s="216" t="s">
        <v>5</v>
      </c>
      <c r="E48" s="171">
        <v>7</v>
      </c>
      <c r="F48" s="240" t="e">
        <f>+'APU ITEM DE PAGO'!#REF!</f>
        <v>#REF!</v>
      </c>
      <c r="G48" s="238" t="e">
        <f t="shared" si="5"/>
        <v>#REF!</v>
      </c>
      <c r="H48" s="240"/>
    </row>
    <row r="49" spans="2:8" ht="51" x14ac:dyDescent="0.25">
      <c r="B49" s="171">
        <v>5.0999999999999996</v>
      </c>
      <c r="C49" s="124" t="s">
        <v>229</v>
      </c>
      <c r="D49" s="216" t="s">
        <v>9</v>
      </c>
      <c r="E49" s="267">
        <v>2</v>
      </c>
      <c r="F49" s="240" t="e">
        <f>+#REF!</f>
        <v>#REF!</v>
      </c>
      <c r="G49" s="238" t="e">
        <f t="shared" si="5"/>
        <v>#REF!</v>
      </c>
      <c r="H49" s="240" t="e">
        <f>+E49*#REF!</f>
        <v>#REF!</v>
      </c>
    </row>
    <row r="50" spans="2:8" ht="15.75" thickBot="1" x14ac:dyDescent="0.3">
      <c r="B50" s="244"/>
      <c r="C50" s="130"/>
      <c r="D50" s="244"/>
      <c r="E50" s="244"/>
      <c r="F50" s="244"/>
      <c r="G50" s="244"/>
      <c r="H50" s="244"/>
    </row>
    <row r="51" spans="2:8" x14ac:dyDescent="0.25">
      <c r="B51" s="244"/>
      <c r="C51" s="130"/>
      <c r="D51" s="244"/>
      <c r="E51" s="760" t="s">
        <v>99</v>
      </c>
      <c r="F51" s="761"/>
      <c r="G51" s="245" t="e">
        <f>+ROUND(G42+G31+G23+G10+G7,0)</f>
        <v>#REF!</v>
      </c>
      <c r="H51" s="246"/>
    </row>
    <row r="52" spans="2:8" x14ac:dyDescent="0.25">
      <c r="B52" s="244"/>
      <c r="C52" s="130"/>
      <c r="D52" s="244"/>
      <c r="E52" s="860" t="e">
        <f>+RESUMEN!E12</f>
        <v>#REF!</v>
      </c>
      <c r="F52" s="861"/>
      <c r="G52" s="247"/>
      <c r="H52" s="248"/>
    </row>
    <row r="53" spans="2:8" x14ac:dyDescent="0.25">
      <c r="B53" s="244"/>
      <c r="C53" s="130"/>
      <c r="D53" s="244"/>
      <c r="E53" s="862" t="e">
        <f>+RESUMEN!#REF!</f>
        <v>#REF!</v>
      </c>
      <c r="F53" s="863"/>
      <c r="G53" s="247"/>
      <c r="H53" s="249"/>
    </row>
    <row r="54" spans="2:8" x14ac:dyDescent="0.25">
      <c r="B54" s="244"/>
      <c r="C54" s="130"/>
      <c r="D54" s="244"/>
      <c r="E54" s="854">
        <f>+RESUMEN!E13</f>
        <v>0.05</v>
      </c>
      <c r="F54" s="855"/>
      <c r="G54" s="247"/>
      <c r="H54" s="250"/>
    </row>
    <row r="55" spans="2:8" x14ac:dyDescent="0.25">
      <c r="B55" s="244"/>
      <c r="C55" s="130"/>
      <c r="D55" s="244"/>
      <c r="E55" s="854" t="e">
        <f>+RESUMEN!#REF!</f>
        <v>#REF!</v>
      </c>
      <c r="F55" s="855"/>
      <c r="G55" s="247"/>
      <c r="H55" s="250"/>
    </row>
    <row r="56" spans="2:8" x14ac:dyDescent="0.25">
      <c r="B56" s="244"/>
      <c r="C56" s="130"/>
      <c r="D56" s="244"/>
      <c r="E56" s="856" t="s">
        <v>37</v>
      </c>
      <c r="F56" s="857"/>
      <c r="G56" s="251"/>
      <c r="H56" s="252"/>
    </row>
    <row r="57" spans="2:8" ht="15.75" thickBot="1" x14ac:dyDescent="0.3">
      <c r="B57" s="244"/>
      <c r="C57" s="130"/>
      <c r="D57" s="244"/>
      <c r="E57" s="858" t="s">
        <v>45</v>
      </c>
      <c r="F57" s="859"/>
      <c r="G57" s="253"/>
      <c r="H57" s="254"/>
    </row>
    <row r="58" spans="2:8" ht="15.75" thickBot="1" x14ac:dyDescent="0.3">
      <c r="B58" s="244"/>
      <c r="C58" s="130"/>
      <c r="D58" s="130"/>
      <c r="E58" s="130"/>
      <c r="F58" s="130"/>
      <c r="G58" s="130"/>
      <c r="H58" s="130"/>
    </row>
    <row r="59" spans="2:8" x14ac:dyDescent="0.25">
      <c r="B59" s="244"/>
      <c r="C59" s="130"/>
      <c r="D59" s="244"/>
      <c r="E59" s="757" t="s">
        <v>100</v>
      </c>
      <c r="F59" s="758"/>
      <c r="G59" s="759"/>
      <c r="H59" s="255" t="e">
        <f>+H31+H42</f>
        <v>#REF!</v>
      </c>
    </row>
    <row r="60" spans="2:8" x14ac:dyDescent="0.25">
      <c r="B60" s="244"/>
      <c r="C60" s="130"/>
      <c r="D60" s="244"/>
      <c r="E60" s="880" t="e">
        <f>+RESUMEN!#REF!</f>
        <v>#REF!</v>
      </c>
      <c r="F60" s="881"/>
      <c r="G60" s="882"/>
      <c r="H60" s="256"/>
    </row>
    <row r="61" spans="2:8" ht="15.75" thickBot="1" x14ac:dyDescent="0.3">
      <c r="B61" s="244"/>
      <c r="C61" s="130"/>
      <c r="D61" s="244"/>
      <c r="E61" s="870" t="s">
        <v>115</v>
      </c>
      <c r="F61" s="871"/>
      <c r="G61" s="872"/>
      <c r="H61" s="257"/>
    </row>
    <row r="62" spans="2:8" ht="15.75" thickBot="1" x14ac:dyDescent="0.3">
      <c r="B62" s="244"/>
      <c r="C62" s="130"/>
      <c r="D62" s="130"/>
      <c r="E62" s="130"/>
      <c r="F62" s="130"/>
      <c r="G62" s="130"/>
      <c r="H62" s="130"/>
    </row>
    <row r="63" spans="2:8" ht="14.45" customHeight="1" x14ac:dyDescent="0.25">
      <c r="B63" s="244"/>
      <c r="C63" s="130"/>
      <c r="D63" s="244"/>
      <c r="E63" s="876" t="s">
        <v>101</v>
      </c>
      <c r="F63" s="877"/>
      <c r="G63" s="878"/>
      <c r="H63" s="258">
        <f>+H61+G57</f>
        <v>0</v>
      </c>
    </row>
    <row r="64" spans="2:8" ht="14.45" customHeight="1" x14ac:dyDescent="0.25">
      <c r="B64" s="244"/>
      <c r="C64" s="130"/>
      <c r="D64" s="244"/>
      <c r="E64" s="867" t="e">
        <f>+RESUMEN!#REF!</f>
        <v>#REF!</v>
      </c>
      <c r="F64" s="868"/>
      <c r="G64" s="869"/>
      <c r="H64" s="259">
        <f>+H63*0.02</f>
        <v>0</v>
      </c>
    </row>
    <row r="65" spans="2:8" ht="15" customHeight="1" thickBot="1" x14ac:dyDescent="0.3">
      <c r="B65" s="244"/>
      <c r="C65" s="130"/>
      <c r="D65" s="244"/>
      <c r="E65" s="864" t="s">
        <v>46</v>
      </c>
      <c r="F65" s="865"/>
      <c r="G65" s="866"/>
      <c r="H65" s="260">
        <f>H63+H64</f>
        <v>0</v>
      </c>
    </row>
  </sheetData>
  <mergeCells count="22">
    <mergeCell ref="E65:G65"/>
    <mergeCell ref="E57:F57"/>
    <mergeCell ref="E59:G59"/>
    <mergeCell ref="E61:G61"/>
    <mergeCell ref="E63:G63"/>
    <mergeCell ref="E64:G64"/>
    <mergeCell ref="E60:G60"/>
    <mergeCell ref="E53:F53"/>
    <mergeCell ref="E54:F54"/>
    <mergeCell ref="E55:F55"/>
    <mergeCell ref="E56:F56"/>
    <mergeCell ref="C10:F10"/>
    <mergeCell ref="C23:F23"/>
    <mergeCell ref="C31:F31"/>
    <mergeCell ref="C42:F42"/>
    <mergeCell ref="E51:F51"/>
    <mergeCell ref="E52:F52"/>
    <mergeCell ref="B2:H2"/>
    <mergeCell ref="B3:H3"/>
    <mergeCell ref="B4:H4"/>
    <mergeCell ref="D5:E5"/>
    <mergeCell ref="C7:F7"/>
  </mergeCells>
  <pageMargins left="0.7" right="0.7" top="0.75" bottom="0.75" header="0.3" footer="0.3"/>
  <pageSetup paperSize="9" scale="62" orientation="portrait" horizontalDpi="1200" verticalDpi="12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19">
    <tabColor rgb="FFFFFF00"/>
  </sheetPr>
  <dimension ref="B1:J62"/>
  <sheetViews>
    <sheetView view="pageBreakPreview" topLeftCell="A31" zoomScaleNormal="100" zoomScaleSheetLayoutView="100" workbookViewId="0">
      <selection activeCell="F20" sqref="F20"/>
    </sheetView>
  </sheetViews>
  <sheetFormatPr baseColWidth="10" defaultRowHeight="15" x14ac:dyDescent="0.25"/>
  <cols>
    <col min="1" max="1" width="6.85546875" customWidth="1"/>
    <col min="2" max="2" width="7.42578125" customWidth="1"/>
    <col min="3" max="3" width="73.42578125" style="18" customWidth="1"/>
    <col min="5" max="8" width="15.2851562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ROUND(SUM(G8:G11),2)</f>
        <v>#REF!</v>
      </c>
      <c r="H7" s="236">
        <f>ROUND(SUM(H8:H11),2)</f>
        <v>0</v>
      </c>
    </row>
    <row r="8" spans="2:8" x14ac:dyDescent="0.25">
      <c r="B8" s="171">
        <v>1.01</v>
      </c>
      <c r="C8" s="121" t="s">
        <v>103</v>
      </c>
      <c r="D8" s="215">
        <f>+'APU ITEM DE PAGO'!H4</f>
        <v>0</v>
      </c>
      <c r="E8" s="261">
        <v>392.15</v>
      </c>
      <c r="F8" s="237">
        <f>+'APU ITEM DE PAGO'!H31</f>
        <v>0</v>
      </c>
      <c r="G8" s="238">
        <f>ROUND(F8*E8,2)</f>
        <v>0</v>
      </c>
      <c r="H8" s="238"/>
    </row>
    <row r="9" spans="2:8" ht="25.5" x14ac:dyDescent="0.25">
      <c r="B9" s="171">
        <f>+B8+0.01</f>
        <v>1.02</v>
      </c>
      <c r="C9" s="124" t="s">
        <v>162</v>
      </c>
      <c r="D9" s="216" t="s">
        <v>39</v>
      </c>
      <c r="E9" s="278">
        <v>1</v>
      </c>
      <c r="F9" s="239" t="e">
        <f>+'APU ITEM DE PAGO'!#REF!</f>
        <v>#REF!</v>
      </c>
      <c r="G9" s="238" t="e">
        <f>ROUND(F9*E9,2)</f>
        <v>#REF!</v>
      </c>
      <c r="H9" s="238"/>
    </row>
    <row r="10" spans="2:8" x14ac:dyDescent="0.25">
      <c r="B10" s="171">
        <f>+B9+0.01</f>
        <v>1.03</v>
      </c>
      <c r="C10" s="124" t="e">
        <f>+#REF!</f>
        <v>#REF!</v>
      </c>
      <c r="D10" s="216" t="e">
        <f>+'APU ITEM DE PAGO'!#REF!</f>
        <v>#REF!</v>
      </c>
      <c r="E10" s="262">
        <v>102.78399999999999</v>
      </c>
      <c r="F10" s="239" t="e">
        <f>+#REF!</f>
        <v>#REF!</v>
      </c>
      <c r="G10" s="238" t="e">
        <f>ROUND(F10*E10,2)</f>
        <v>#REF!</v>
      </c>
      <c r="H10" s="240"/>
    </row>
    <row r="11" spans="2:8" x14ac:dyDescent="0.25">
      <c r="B11" s="171">
        <f>+B10+0.01</f>
        <v>1.04</v>
      </c>
      <c r="C11" s="124" t="e">
        <f>+#REF!</f>
        <v>#REF!</v>
      </c>
      <c r="D11" s="216" t="e">
        <f>+'APU ITEM DE PAGO'!#REF!</f>
        <v>#REF!</v>
      </c>
      <c r="E11" s="262">
        <v>256.47149999999993</v>
      </c>
      <c r="F11" s="239" t="e">
        <f>+#REF!</f>
        <v>#REF!</v>
      </c>
      <c r="G11" s="238" t="e">
        <f>ROUND(F11*E11,2)</f>
        <v>#REF!</v>
      </c>
      <c r="H11" s="240"/>
    </row>
    <row r="12" spans="2:8" x14ac:dyDescent="0.25">
      <c r="B12" s="170">
        <f>+B7+1</f>
        <v>2</v>
      </c>
      <c r="C12" s="879" t="s">
        <v>7</v>
      </c>
      <c r="D12" s="879"/>
      <c r="E12" s="879"/>
      <c r="F12" s="879"/>
      <c r="G12" s="236" t="e">
        <f>ROUND(SUM(G13:G25),2)</f>
        <v>#REF!</v>
      </c>
      <c r="H12" s="236">
        <f>ROUND(SUM(H13:H25),2)</f>
        <v>0</v>
      </c>
    </row>
    <row r="13" spans="2:8" x14ac:dyDescent="0.25">
      <c r="B13" s="171">
        <v>2.0099999999999998</v>
      </c>
      <c r="C13" s="124" t="e">
        <f>#REF!</f>
        <v>#REF!</v>
      </c>
      <c r="D13" s="216" t="e">
        <f>#REF!</f>
        <v>#REF!</v>
      </c>
      <c r="E13" s="263">
        <v>85.213656899999989</v>
      </c>
      <c r="F13" s="239" t="e">
        <f>+#REF!</f>
        <v>#REF!</v>
      </c>
      <c r="G13" s="238" t="e">
        <f>ROUND(F13*E13,2)</f>
        <v>#REF!</v>
      </c>
      <c r="H13" s="240"/>
    </row>
    <row r="14" spans="2:8" x14ac:dyDescent="0.25">
      <c r="B14" s="171">
        <f>+B13+0.01</f>
        <v>2.0199999999999996</v>
      </c>
      <c r="C14" s="124" t="e">
        <f>#REF!</f>
        <v>#REF!</v>
      </c>
      <c r="D14" s="216" t="e">
        <f>#REF!</f>
        <v>#REF!</v>
      </c>
      <c r="E14" s="264">
        <v>340.85462759999996</v>
      </c>
      <c r="F14" s="239" t="e">
        <f>+#REF!</f>
        <v>#REF!</v>
      </c>
      <c r="G14" s="238" t="e">
        <f>ROUND(F14*E14,2)</f>
        <v>#REF!</v>
      </c>
      <c r="H14" s="240"/>
    </row>
    <row r="15" spans="2:8" x14ac:dyDescent="0.25">
      <c r="B15" s="171">
        <f t="shared" ref="B15:B25" si="0">+B14+0.01</f>
        <v>2.0299999999999994</v>
      </c>
      <c r="C15" s="124" t="e">
        <f>#REF!</f>
        <v>#REF!</v>
      </c>
      <c r="D15" s="216" t="e">
        <f>#REF!</f>
        <v>#REF!</v>
      </c>
      <c r="E15" s="264">
        <v>3.04627680000001</v>
      </c>
      <c r="F15" s="239" t="e">
        <f>+#REF!</f>
        <v>#REF!</v>
      </c>
      <c r="G15" s="238" t="e">
        <f t="shared" ref="G15:G23" si="1">ROUND(F15*E15,2)</f>
        <v>#REF!</v>
      </c>
      <c r="H15" s="240"/>
    </row>
    <row r="16" spans="2:8" x14ac:dyDescent="0.25">
      <c r="B16" s="171">
        <f t="shared" si="0"/>
        <v>2.0399999999999991</v>
      </c>
      <c r="C16" s="124" t="e">
        <f>#REF!</f>
        <v>#REF!</v>
      </c>
      <c r="D16" s="216" t="e">
        <f>#REF!</f>
        <v>#REF!</v>
      </c>
      <c r="E16" s="264">
        <v>0.7615692000000025</v>
      </c>
      <c r="F16" s="239" t="e">
        <f>+#REF!</f>
        <v>#REF!</v>
      </c>
      <c r="G16" s="238" t="e">
        <f t="shared" si="1"/>
        <v>#REF!</v>
      </c>
      <c r="H16" s="240"/>
    </row>
    <row r="17" spans="2:10" ht="38.25" x14ac:dyDescent="0.25">
      <c r="B17" s="171">
        <f t="shared" si="0"/>
        <v>2.0499999999999989</v>
      </c>
      <c r="C17" s="124" t="s">
        <v>150</v>
      </c>
      <c r="D17" s="216" t="s">
        <v>39</v>
      </c>
      <c r="E17" s="264">
        <f>155.0314845*0.2</f>
        <v>31.006296900000002</v>
      </c>
      <c r="F17" s="239" t="e">
        <f>+#REF!</f>
        <v>#REF!</v>
      </c>
      <c r="G17" s="238" t="e">
        <f t="shared" si="1"/>
        <v>#REF!</v>
      </c>
      <c r="H17" s="240"/>
    </row>
    <row r="18" spans="2:10" x14ac:dyDescent="0.25">
      <c r="B18" s="171">
        <f t="shared" si="0"/>
        <v>2.0599999999999987</v>
      </c>
      <c r="C18" s="124" t="s">
        <v>329</v>
      </c>
      <c r="D18" s="216" t="s">
        <v>39</v>
      </c>
      <c r="E18" s="287">
        <f>155.0314845*0.8</f>
        <v>124.02518760000001</v>
      </c>
      <c r="F18" s="285">
        <v>125000</v>
      </c>
      <c r="G18" s="238">
        <f t="shared" si="1"/>
        <v>15503148.449999999</v>
      </c>
      <c r="H18" s="240"/>
    </row>
    <row r="19" spans="2:10" x14ac:dyDescent="0.25">
      <c r="B19" s="171">
        <f t="shared" si="0"/>
        <v>2.0699999999999985</v>
      </c>
      <c r="C19" s="124" t="s">
        <v>110</v>
      </c>
      <c r="D19" s="216" t="s">
        <v>105</v>
      </c>
      <c r="E19" s="264">
        <v>1271.9192850000002</v>
      </c>
      <c r="F19" s="239" t="e">
        <f>+#REF!</f>
        <v>#REF!</v>
      </c>
      <c r="G19" s="238" t="e">
        <f t="shared" si="1"/>
        <v>#REF!</v>
      </c>
      <c r="H19" s="240"/>
    </row>
    <row r="20" spans="2:10" x14ac:dyDescent="0.25">
      <c r="B20" s="171">
        <f t="shared" si="0"/>
        <v>2.0799999999999983</v>
      </c>
      <c r="C20" s="124" t="s">
        <v>109</v>
      </c>
      <c r="D20" s="216" t="s">
        <v>105</v>
      </c>
      <c r="E20" s="264">
        <v>141.32436500000003</v>
      </c>
      <c r="F20" s="239" t="e">
        <f>+#REF!</f>
        <v>#REF!</v>
      </c>
      <c r="G20" s="238" t="e">
        <f t="shared" si="1"/>
        <v>#REF!</v>
      </c>
      <c r="H20" s="240"/>
    </row>
    <row r="21" spans="2:10" x14ac:dyDescent="0.25">
      <c r="B21" s="171">
        <f t="shared" si="0"/>
        <v>2.0899999999999981</v>
      </c>
      <c r="C21" s="124" t="s">
        <v>106</v>
      </c>
      <c r="D21" s="216" t="s">
        <v>39</v>
      </c>
      <c r="E21" s="264">
        <v>63.601506176997049</v>
      </c>
      <c r="F21" s="239" t="e">
        <f>+#REF!</f>
        <v>#REF!</v>
      </c>
      <c r="G21" s="238" t="e">
        <f t="shared" si="1"/>
        <v>#REF!</v>
      </c>
      <c r="H21" s="240"/>
    </row>
    <row r="22" spans="2:10" ht="25.5" x14ac:dyDescent="0.25">
      <c r="B22" s="171">
        <f t="shared" si="0"/>
        <v>2.0999999999999979</v>
      </c>
      <c r="C22" s="124" t="s">
        <v>107</v>
      </c>
      <c r="D22" s="216" t="s">
        <v>39</v>
      </c>
      <c r="E22" s="264">
        <v>337.20586685525865</v>
      </c>
      <c r="F22" s="239" t="e">
        <f>+#REF!</f>
        <v>#REF!</v>
      </c>
      <c r="G22" s="238" t="e">
        <f t="shared" si="1"/>
        <v>#REF!</v>
      </c>
      <c r="H22" s="240"/>
    </row>
    <row r="23" spans="2:10" ht="25.5" x14ac:dyDescent="0.25">
      <c r="B23" s="171">
        <f t="shared" si="0"/>
        <v>2.1099999999999977</v>
      </c>
      <c r="C23" s="124" t="s">
        <v>108</v>
      </c>
      <c r="D23" s="216" t="s">
        <v>39</v>
      </c>
      <c r="E23" s="264">
        <v>98.134375546537001</v>
      </c>
      <c r="F23" s="239" t="e">
        <f>+#REF!</f>
        <v>#REF!</v>
      </c>
      <c r="G23" s="238" t="e">
        <f t="shared" si="1"/>
        <v>#REF!</v>
      </c>
      <c r="H23" s="240"/>
    </row>
    <row r="24" spans="2:10" x14ac:dyDescent="0.25">
      <c r="B24" s="171">
        <f t="shared" si="0"/>
        <v>2.1199999999999974</v>
      </c>
      <c r="C24" s="124" t="s">
        <v>111</v>
      </c>
      <c r="D24" s="216" t="s">
        <v>39</v>
      </c>
      <c r="E24" s="241">
        <f>+(((PI()*0.8^2)-(PI()*0.6^2))*2)*1</f>
        <v>1.7592918860102844</v>
      </c>
      <c r="F24" s="239" t="e">
        <f>+#REF!</f>
        <v>#REF!</v>
      </c>
      <c r="G24" s="238" t="e">
        <f>ROUND(F24*E24,2)</f>
        <v>#REF!</v>
      </c>
      <c r="H24" s="240"/>
    </row>
    <row r="25" spans="2:10" ht="25.5" x14ac:dyDescent="0.25">
      <c r="B25" s="171">
        <f t="shared" si="0"/>
        <v>2.1299999999999972</v>
      </c>
      <c r="C25" s="124" t="s">
        <v>153</v>
      </c>
      <c r="D25" s="216" t="s">
        <v>104</v>
      </c>
      <c r="E25" s="264">
        <f>+J25*F5</f>
        <v>2477.017481447413</v>
      </c>
      <c r="F25" s="239" t="e">
        <f>+'APU ITEM DE PAGO'!#REF!</f>
        <v>#REF!</v>
      </c>
      <c r="G25" s="238" t="e">
        <f>ROUND(F25*E25,2)</f>
        <v>#REF!</v>
      </c>
      <c r="H25" s="240"/>
      <c r="J25" s="291">
        <f>+E13+E14+E15+E16+E17+E18-E22</f>
        <v>247.70174814474132</v>
      </c>
    </row>
    <row r="26" spans="2:10" x14ac:dyDescent="0.25">
      <c r="B26" s="170">
        <f>+B12+1</f>
        <v>3</v>
      </c>
      <c r="C26" s="879" t="s">
        <v>27</v>
      </c>
      <c r="D26" s="879"/>
      <c r="E26" s="879"/>
      <c r="F26" s="879"/>
      <c r="G26" s="236" t="e">
        <f>SUM(G27:G31)</f>
        <v>#REF!</v>
      </c>
      <c r="H26" s="236">
        <f>SUM(H27:H31)</f>
        <v>0</v>
      </c>
    </row>
    <row r="27" spans="2:10" x14ac:dyDescent="0.25">
      <c r="B27" s="171">
        <v>3.01</v>
      </c>
      <c r="C27" s="242" t="e">
        <f>#REF!</f>
        <v>#REF!</v>
      </c>
      <c r="D27" s="216" t="e">
        <f>#REF!</f>
        <v>#REF!</v>
      </c>
      <c r="E27" s="263">
        <v>6.7299999999999995</v>
      </c>
      <c r="F27" s="240" t="e">
        <f>#REF!</f>
        <v>#REF!</v>
      </c>
      <c r="G27" s="238" t="e">
        <f>ROUND(F27*E27,2)</f>
        <v>#REF!</v>
      </c>
      <c r="H27" s="240"/>
    </row>
    <row r="28" spans="2:10" x14ac:dyDescent="0.25">
      <c r="B28" s="171">
        <f>+B27+0.01</f>
        <v>3.0199999999999996</v>
      </c>
      <c r="C28" s="242" t="e">
        <f>#REF!</f>
        <v>#REF!</v>
      </c>
      <c r="D28" s="216" t="e">
        <f>#REF!</f>
        <v>#REF!</v>
      </c>
      <c r="E28" s="263">
        <v>8</v>
      </c>
      <c r="F28" s="240" t="e">
        <f>#REF!</f>
        <v>#REF!</v>
      </c>
      <c r="G28" s="238" t="e">
        <f>ROUND(F28*E28,2)</f>
        <v>#REF!</v>
      </c>
      <c r="H28" s="240"/>
    </row>
    <row r="29" spans="2:10" x14ac:dyDescent="0.25">
      <c r="B29" s="171">
        <f>+B28+0.01</f>
        <v>3.0299999999999994</v>
      </c>
      <c r="C29" s="242" t="e">
        <f>#REF!</f>
        <v>#REF!</v>
      </c>
      <c r="D29" s="216" t="e">
        <f>#REF!</f>
        <v>#REF!</v>
      </c>
      <c r="E29" s="263">
        <v>2.93196960802574</v>
      </c>
      <c r="F29" s="240" t="e">
        <f>#REF!</f>
        <v>#REF!</v>
      </c>
      <c r="G29" s="238" t="e">
        <f>ROUND(F29*E29,2)</f>
        <v>#REF!</v>
      </c>
      <c r="H29" s="240"/>
    </row>
    <row r="30" spans="2:10" x14ac:dyDescent="0.25">
      <c r="B30" s="171">
        <f>+B29+0.01</f>
        <v>3.0399999999999991</v>
      </c>
      <c r="C30" s="124" t="s">
        <v>134</v>
      </c>
      <c r="D30" s="216" t="e">
        <f>+D29</f>
        <v>#REF!</v>
      </c>
      <c r="E30" s="265">
        <v>1.1000000000000001</v>
      </c>
      <c r="F30" s="240" t="e">
        <f>+'APU ITEM DE PAGO'!#REF!</f>
        <v>#REF!</v>
      </c>
      <c r="G30" s="238" t="e">
        <f>ROUND(F30*E30,2)</f>
        <v>#REF!</v>
      </c>
      <c r="H30" s="240"/>
    </row>
    <row r="31" spans="2:10" ht="51" x14ac:dyDescent="0.25">
      <c r="B31" s="171">
        <f>+B30+0.01</f>
        <v>3.0499999999999989</v>
      </c>
      <c r="C31" s="124" t="s">
        <v>243</v>
      </c>
      <c r="D31" s="216" t="s">
        <v>4</v>
      </c>
      <c r="E31" s="265">
        <v>1.5</v>
      </c>
      <c r="F31" s="240" t="e">
        <f>+'APU ITEM DE PAGO'!#REF!</f>
        <v>#REF!</v>
      </c>
      <c r="G31" s="238" t="e">
        <f>ROUND(F31*E31,2)</f>
        <v>#REF!</v>
      </c>
      <c r="H31" s="240"/>
    </row>
    <row r="32" spans="2:10" x14ac:dyDescent="0.25">
      <c r="B32" s="170">
        <f>+B26+1</f>
        <v>4</v>
      </c>
      <c r="C32" s="879" t="s">
        <v>129</v>
      </c>
      <c r="D32" s="879"/>
      <c r="E32" s="879"/>
      <c r="F32" s="879"/>
      <c r="G32" s="236" t="e">
        <f>SUM(G33:G38)</f>
        <v>#REF!</v>
      </c>
      <c r="H32" s="236" t="e">
        <f>SUM(H33:H38)</f>
        <v>#REF!</v>
      </c>
    </row>
    <row r="33" spans="2:8" ht="25.5" x14ac:dyDescent="0.25">
      <c r="B33" s="171">
        <f t="shared" ref="B33:B38" si="2">+B32+0.01</f>
        <v>4.01</v>
      </c>
      <c r="C33" s="242" t="s">
        <v>121</v>
      </c>
      <c r="D33" s="215" t="s">
        <v>4</v>
      </c>
      <c r="E33" s="263">
        <v>0</v>
      </c>
      <c r="F33" s="240" t="e">
        <f>+'APU ITEM DE PAGO'!#REF!+'APU ITEM DE PAGO'!#REF!</f>
        <v>#REF!</v>
      </c>
      <c r="G33" s="238"/>
      <c r="H33" s="238" t="e">
        <f>ROUND(E33*F33,2)</f>
        <v>#REF!</v>
      </c>
    </row>
    <row r="34" spans="2:8" ht="25.5" x14ac:dyDescent="0.25">
      <c r="B34" s="171">
        <f t="shared" si="2"/>
        <v>4.0199999999999996</v>
      </c>
      <c r="C34" s="242" t="s">
        <v>122</v>
      </c>
      <c r="D34" s="215" t="s">
        <v>4</v>
      </c>
      <c r="E34" s="263">
        <f>+E33</f>
        <v>0</v>
      </c>
      <c r="F34" s="240" t="e">
        <f>+'APU ITEM DE PAGO'!#REF!+'APU ITEM DE PAGO'!#REF!</f>
        <v>#REF!</v>
      </c>
      <c r="G34" s="238" t="e">
        <f>ROUND(F34*E34,2)</f>
        <v>#REF!</v>
      </c>
      <c r="H34" s="240"/>
    </row>
    <row r="35" spans="2:8" x14ac:dyDescent="0.25">
      <c r="B35" s="171">
        <f t="shared" si="2"/>
        <v>4.0299999999999994</v>
      </c>
      <c r="C35" s="242" t="e">
        <f>#REF!</f>
        <v>#REF!</v>
      </c>
      <c r="D35" s="215" t="e">
        <f>#REF!</f>
        <v>#REF!</v>
      </c>
      <c r="E35" s="263">
        <v>379.78435075030927</v>
      </c>
      <c r="F35" s="240" t="e">
        <f>#REF!</f>
        <v>#REF!</v>
      </c>
      <c r="G35" s="238"/>
      <c r="H35" s="238" t="e">
        <f>ROUND(E35*F35,2)</f>
        <v>#REF!</v>
      </c>
    </row>
    <row r="36" spans="2:8" x14ac:dyDescent="0.25">
      <c r="B36" s="171">
        <f t="shared" si="2"/>
        <v>4.0399999999999991</v>
      </c>
      <c r="C36" s="242" t="e">
        <f>#REF!</f>
        <v>#REF!</v>
      </c>
      <c r="D36" s="215" t="e">
        <f>#REF!</f>
        <v>#REF!</v>
      </c>
      <c r="E36" s="263">
        <f>+E35</f>
        <v>379.78435075030927</v>
      </c>
      <c r="F36" s="240" t="e">
        <f>#REF!</f>
        <v>#REF!</v>
      </c>
      <c r="G36" s="238" t="e">
        <f>ROUND(F36*E36,2)</f>
        <v>#REF!</v>
      </c>
      <c r="H36" s="240"/>
    </row>
    <row r="37" spans="2:8" x14ac:dyDescent="0.25">
      <c r="B37" s="171">
        <f t="shared" si="2"/>
        <v>4.0499999999999989</v>
      </c>
      <c r="C37" s="242" t="e">
        <f>#REF!</f>
        <v>#REF!</v>
      </c>
      <c r="D37" s="215" t="e">
        <f>#REF!</f>
        <v>#REF!</v>
      </c>
      <c r="E37" s="263">
        <v>5.2089922249893874</v>
      </c>
      <c r="F37" s="240" t="e">
        <f>#REF!</f>
        <v>#REF!</v>
      </c>
      <c r="G37" s="238"/>
      <c r="H37" s="238" t="e">
        <f>ROUND(E37*F37,2)</f>
        <v>#REF!</v>
      </c>
    </row>
    <row r="38" spans="2:8" x14ac:dyDescent="0.25">
      <c r="B38" s="171">
        <f t="shared" si="2"/>
        <v>4.0599999999999987</v>
      </c>
      <c r="C38" s="242" t="e">
        <f>#REF!</f>
        <v>#REF!</v>
      </c>
      <c r="D38" s="215" t="e">
        <f>#REF!</f>
        <v>#REF!</v>
      </c>
      <c r="E38" s="263">
        <f>+E37</f>
        <v>5.2089922249893874</v>
      </c>
      <c r="F38" s="240" t="e">
        <f>#REF!</f>
        <v>#REF!</v>
      </c>
      <c r="G38" s="238" t="e">
        <f>ROUND(F38*E38,2)</f>
        <v>#REF!</v>
      </c>
      <c r="H38" s="240"/>
    </row>
    <row r="39" spans="2:8" x14ac:dyDescent="0.25">
      <c r="B39" s="170">
        <f>+B32+1</f>
        <v>5</v>
      </c>
      <c r="C39" s="879" t="s">
        <v>41</v>
      </c>
      <c r="D39" s="879"/>
      <c r="E39" s="879"/>
      <c r="F39" s="879"/>
      <c r="G39" s="236" t="e">
        <f>SUM(G40:G46)</f>
        <v>#REF!</v>
      </c>
      <c r="H39" s="236">
        <f>SUM(H40:H46)</f>
        <v>0</v>
      </c>
    </row>
    <row r="40" spans="2:8" x14ac:dyDescent="0.25">
      <c r="B40" s="171">
        <v>5.01</v>
      </c>
      <c r="C40" s="124" t="e">
        <f>+#REF!</f>
        <v>#REF!</v>
      </c>
      <c r="D40" s="216" t="s">
        <v>42</v>
      </c>
      <c r="E40" s="266">
        <f>100*(E30+E31)</f>
        <v>260</v>
      </c>
      <c r="F40" s="240" t="e">
        <f>+#REF!</f>
        <v>#REF!</v>
      </c>
      <c r="G40" s="238" t="e">
        <f>ROUND(F40*E40,2)</f>
        <v>#REF!</v>
      </c>
      <c r="H40" s="240"/>
    </row>
    <row r="41" spans="2:8" x14ac:dyDescent="0.25">
      <c r="B41" s="171">
        <f t="shared" ref="B41:B46" si="3">+B40+0.01</f>
        <v>5.0199999999999996</v>
      </c>
      <c r="C41" s="124" t="e">
        <f>+#REF!</f>
        <v>#REF!</v>
      </c>
      <c r="D41" s="216" t="e">
        <f>+#REF!</f>
        <v>#REF!</v>
      </c>
      <c r="E41" s="266">
        <f>+E8*0.1</f>
        <v>39.215000000000003</v>
      </c>
      <c r="F41" s="240" t="e">
        <f>+#REF!</f>
        <v>#REF!</v>
      </c>
      <c r="G41" s="238" t="e">
        <f t="shared" ref="G41:G46" si="4">ROUND(F41*E41,2)</f>
        <v>#REF!</v>
      </c>
      <c r="H41" s="240"/>
    </row>
    <row r="42" spans="2:8" x14ac:dyDescent="0.25">
      <c r="B42" s="171">
        <f t="shared" si="3"/>
        <v>5.0299999999999994</v>
      </c>
      <c r="C42" s="124" t="e">
        <f>+#REF!</f>
        <v>#REF!</v>
      </c>
      <c r="D42" s="216" t="e">
        <f>+#REF!</f>
        <v>#REF!</v>
      </c>
      <c r="E42" s="266">
        <f>+E41</f>
        <v>39.215000000000003</v>
      </c>
      <c r="F42" s="240" t="e">
        <f>+#REF!</f>
        <v>#REF!</v>
      </c>
      <c r="G42" s="238" t="e">
        <f t="shared" si="4"/>
        <v>#REF!</v>
      </c>
      <c r="H42" s="240"/>
    </row>
    <row r="43" spans="2:8" x14ac:dyDescent="0.25">
      <c r="B43" s="171">
        <f t="shared" si="3"/>
        <v>5.0399999999999991</v>
      </c>
      <c r="C43" s="124" t="e">
        <f>+#REF!</f>
        <v>#REF!</v>
      </c>
      <c r="D43" s="216" t="e">
        <f>+#REF!</f>
        <v>#REF!</v>
      </c>
      <c r="E43" s="266">
        <v>54.4893</v>
      </c>
      <c r="F43" s="240" t="e">
        <f>+#REF!</f>
        <v>#REF!</v>
      </c>
      <c r="G43" s="238" t="e">
        <f t="shared" si="4"/>
        <v>#REF!</v>
      </c>
      <c r="H43" s="240"/>
    </row>
    <row r="44" spans="2:8" x14ac:dyDescent="0.25">
      <c r="B44" s="171">
        <f t="shared" si="3"/>
        <v>5.0499999999999989</v>
      </c>
      <c r="C44" s="124" t="e">
        <f>+#REF!</f>
        <v>#REF!</v>
      </c>
      <c r="D44" s="216" t="e">
        <f>+#REF!</f>
        <v>#REF!</v>
      </c>
      <c r="E44" s="266">
        <v>20.556799999999999</v>
      </c>
      <c r="F44" s="240" t="e">
        <f>+#REF!</f>
        <v>#REF!</v>
      </c>
      <c r="G44" s="238" t="e">
        <f t="shared" si="4"/>
        <v>#REF!</v>
      </c>
      <c r="H44" s="240"/>
    </row>
    <row r="45" spans="2:8" x14ac:dyDescent="0.25">
      <c r="B45" s="171">
        <f t="shared" si="3"/>
        <v>5.0599999999999987</v>
      </c>
      <c r="C45" s="124" t="e">
        <f>+#REF!</f>
        <v>#REF!</v>
      </c>
      <c r="D45" s="216" t="e">
        <f>+#REF!</f>
        <v>#REF!</v>
      </c>
      <c r="E45" s="266">
        <v>256.47149999999993</v>
      </c>
      <c r="F45" s="240" t="e">
        <f>+#REF!</f>
        <v>#REF!</v>
      </c>
      <c r="G45" s="238" t="e">
        <f t="shared" si="4"/>
        <v>#REF!</v>
      </c>
      <c r="H45" s="240"/>
    </row>
    <row r="46" spans="2:8" x14ac:dyDescent="0.25">
      <c r="B46" s="171">
        <f t="shared" si="3"/>
        <v>5.0699999999999985</v>
      </c>
      <c r="C46" s="124" t="s">
        <v>174</v>
      </c>
      <c r="D46" s="216" t="s">
        <v>5</v>
      </c>
      <c r="E46" s="171">
        <v>7</v>
      </c>
      <c r="F46" s="240" t="e">
        <f>+'APU ITEM DE PAGO'!#REF!</f>
        <v>#REF!</v>
      </c>
      <c r="G46" s="238" t="e">
        <f t="shared" si="4"/>
        <v>#REF!</v>
      </c>
      <c r="H46" s="240"/>
    </row>
    <row r="47" spans="2:8" ht="15.75" thickBot="1" x14ac:dyDescent="0.3">
      <c r="B47" s="244"/>
      <c r="C47" s="130"/>
      <c r="D47" s="244"/>
      <c r="E47" s="244"/>
      <c r="F47" s="244"/>
      <c r="G47" s="244"/>
      <c r="H47" s="244"/>
    </row>
    <row r="48" spans="2:8" x14ac:dyDescent="0.25">
      <c r="B48" s="244"/>
      <c r="C48" s="130"/>
      <c r="D48" s="244"/>
      <c r="E48" s="760" t="s">
        <v>99</v>
      </c>
      <c r="F48" s="761"/>
      <c r="G48" s="245" t="e">
        <f>+ROUND(G39+G32+G26+G12+G7,0)</f>
        <v>#REF!</v>
      </c>
      <c r="H48" s="246"/>
    </row>
    <row r="49" spans="2:8" x14ac:dyDescent="0.25">
      <c r="B49" s="244"/>
      <c r="C49" s="130"/>
      <c r="D49" s="244"/>
      <c r="E49" s="860" t="e">
        <f>+RESUMEN!E12</f>
        <v>#REF!</v>
      </c>
      <c r="F49" s="861"/>
      <c r="G49" s="247"/>
      <c r="H49" s="248"/>
    </row>
    <row r="50" spans="2:8" x14ac:dyDescent="0.25">
      <c r="B50" s="244"/>
      <c r="C50" s="130"/>
      <c r="D50" s="244"/>
      <c r="E50" s="862" t="e">
        <f>+RESUMEN!#REF!</f>
        <v>#REF!</v>
      </c>
      <c r="F50" s="863"/>
      <c r="G50" s="247"/>
      <c r="H50" s="249"/>
    </row>
    <row r="51" spans="2:8" x14ac:dyDescent="0.25">
      <c r="B51" s="244"/>
      <c r="C51" s="130"/>
      <c r="D51" s="244"/>
      <c r="E51" s="854">
        <f>+RESUMEN!E13</f>
        <v>0.05</v>
      </c>
      <c r="F51" s="855"/>
      <c r="G51" s="247"/>
      <c r="H51" s="250"/>
    </row>
    <row r="52" spans="2:8" x14ac:dyDescent="0.25">
      <c r="B52" s="244"/>
      <c r="C52" s="130"/>
      <c r="D52" s="244"/>
      <c r="E52" s="854" t="e">
        <f>+RESUMEN!#REF!</f>
        <v>#REF!</v>
      </c>
      <c r="F52" s="855"/>
      <c r="G52" s="247"/>
      <c r="H52" s="250"/>
    </row>
    <row r="53" spans="2:8" x14ac:dyDescent="0.25">
      <c r="B53" s="244"/>
      <c r="C53" s="130"/>
      <c r="D53" s="244"/>
      <c r="E53" s="856" t="s">
        <v>37</v>
      </c>
      <c r="F53" s="857"/>
      <c r="G53" s="251"/>
      <c r="H53" s="252"/>
    </row>
    <row r="54" spans="2:8" ht="15.75" thickBot="1" x14ac:dyDescent="0.3">
      <c r="B54" s="244"/>
      <c r="C54" s="130"/>
      <c r="D54" s="244"/>
      <c r="E54" s="858" t="s">
        <v>45</v>
      </c>
      <c r="F54" s="859"/>
      <c r="G54" s="253"/>
      <c r="H54" s="254"/>
    </row>
    <row r="55" spans="2:8" ht="15.75" thickBot="1" x14ac:dyDescent="0.3">
      <c r="B55" s="244"/>
      <c r="C55" s="130"/>
      <c r="D55" s="130"/>
      <c r="E55" s="130"/>
      <c r="F55" s="130"/>
      <c r="G55" s="130"/>
      <c r="H55" s="130"/>
    </row>
    <row r="56" spans="2:8" x14ac:dyDescent="0.25">
      <c r="B56" s="244"/>
      <c r="C56" s="130"/>
      <c r="D56" s="244"/>
      <c r="E56" s="757" t="s">
        <v>100</v>
      </c>
      <c r="F56" s="758"/>
      <c r="G56" s="759"/>
      <c r="H56" s="255" t="e">
        <f>+H32+H39</f>
        <v>#REF!</v>
      </c>
    </row>
    <row r="57" spans="2:8" x14ac:dyDescent="0.25">
      <c r="B57" s="244"/>
      <c r="C57" s="130"/>
      <c r="D57" s="244"/>
      <c r="E57" s="880" t="e">
        <f>+RESUMEN!#REF!</f>
        <v>#REF!</v>
      </c>
      <c r="F57" s="881"/>
      <c r="G57" s="882"/>
      <c r="H57" s="256"/>
    </row>
    <row r="58" spans="2:8" ht="15.75" thickBot="1" x14ac:dyDescent="0.3">
      <c r="B58" s="244"/>
      <c r="C58" s="130"/>
      <c r="D58" s="244"/>
      <c r="E58" s="870" t="s">
        <v>115</v>
      </c>
      <c r="F58" s="871"/>
      <c r="G58" s="872"/>
      <c r="H58" s="257"/>
    </row>
    <row r="59" spans="2:8" ht="15.75" thickBot="1" x14ac:dyDescent="0.3">
      <c r="B59" s="244"/>
      <c r="C59" s="130"/>
      <c r="D59" s="130"/>
      <c r="E59" s="130"/>
      <c r="F59" s="130"/>
      <c r="G59" s="130"/>
      <c r="H59" s="130"/>
    </row>
    <row r="60" spans="2:8" x14ac:dyDescent="0.25">
      <c r="B60" s="244"/>
      <c r="C60" s="130"/>
      <c r="D60" s="244"/>
      <c r="E60" s="876" t="s">
        <v>101</v>
      </c>
      <c r="F60" s="877"/>
      <c r="G60" s="878"/>
      <c r="H60" s="258">
        <f>+H58+G54</f>
        <v>0</v>
      </c>
    </row>
    <row r="61" spans="2:8" x14ac:dyDescent="0.25">
      <c r="B61" s="244"/>
      <c r="C61" s="130"/>
      <c r="D61" s="244"/>
      <c r="E61" s="867" t="e">
        <f>+RESUMEN!#REF!</f>
        <v>#REF!</v>
      </c>
      <c r="F61" s="868"/>
      <c r="G61" s="869"/>
      <c r="H61" s="259">
        <f>+H60*0.02</f>
        <v>0</v>
      </c>
    </row>
    <row r="62" spans="2:8" ht="15.75" thickBot="1" x14ac:dyDescent="0.3">
      <c r="B62" s="244"/>
      <c r="C62" s="130"/>
      <c r="D62" s="244"/>
      <c r="E62" s="864" t="s">
        <v>46</v>
      </c>
      <c r="F62" s="865"/>
      <c r="G62" s="866"/>
      <c r="H62" s="260">
        <f>H60+H61</f>
        <v>0</v>
      </c>
    </row>
  </sheetData>
  <mergeCells count="22">
    <mergeCell ref="E62:G62"/>
    <mergeCell ref="E54:F54"/>
    <mergeCell ref="E56:G56"/>
    <mergeCell ref="E58:G58"/>
    <mergeCell ref="E60:G60"/>
    <mergeCell ref="E61:G61"/>
    <mergeCell ref="E57:G57"/>
    <mergeCell ref="E50:F50"/>
    <mergeCell ref="E51:F51"/>
    <mergeCell ref="E52:F52"/>
    <mergeCell ref="E53:F53"/>
    <mergeCell ref="C12:F12"/>
    <mergeCell ref="C26:F26"/>
    <mergeCell ref="C32:F32"/>
    <mergeCell ref="C39:F39"/>
    <mergeCell ref="E48:F48"/>
    <mergeCell ref="E49:F49"/>
    <mergeCell ref="B2:H2"/>
    <mergeCell ref="B3:H3"/>
    <mergeCell ref="B4:H4"/>
    <mergeCell ref="D5:E5"/>
    <mergeCell ref="C7:F7"/>
  </mergeCells>
  <pageMargins left="0.7" right="0.7" top="0.75" bottom="0.75" header="0.3" footer="0.3"/>
  <pageSetup paperSize="9" scale="56" orientation="portrait" horizontalDpi="1200" verticalDpi="12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21">
    <tabColor rgb="FFFFFF00"/>
  </sheetPr>
  <dimension ref="B1:J64"/>
  <sheetViews>
    <sheetView view="pageBreakPreview" topLeftCell="A31" zoomScaleNormal="100" zoomScaleSheetLayoutView="100" workbookViewId="0">
      <selection activeCell="F20" sqref="F20"/>
    </sheetView>
  </sheetViews>
  <sheetFormatPr baseColWidth="10" defaultRowHeight="15" x14ac:dyDescent="0.25"/>
  <cols>
    <col min="1" max="1" width="3.85546875" customWidth="1"/>
    <col min="2" max="2" width="5.5703125" customWidth="1"/>
    <col min="3" max="3" width="74.85546875" style="18" customWidth="1"/>
    <col min="4" max="4" width="7" customWidth="1"/>
    <col min="5" max="7" width="15.5703125" customWidth="1"/>
    <col min="8" max="8" width="16"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ROUND(SUM(G8:G10),2)</f>
        <v>#REF!</v>
      </c>
      <c r="H7" s="236">
        <f>ROUND(SUM(H8:H10),2)</f>
        <v>0</v>
      </c>
    </row>
    <row r="8" spans="2:8" x14ac:dyDescent="0.25">
      <c r="B8" s="171">
        <v>1.01</v>
      </c>
      <c r="C8" s="121" t="s">
        <v>103</v>
      </c>
      <c r="D8" s="215">
        <f>+'APU ITEM DE PAGO'!H4</f>
        <v>0</v>
      </c>
      <c r="E8" s="261">
        <v>462.7000000000001</v>
      </c>
      <c r="F8" s="237">
        <f>+'APU ITEM DE PAGO'!H31</f>
        <v>0</v>
      </c>
      <c r="G8" s="238">
        <f>ROUND(F8*E8,2)</f>
        <v>0</v>
      </c>
      <c r="H8" s="238"/>
    </row>
    <row r="9" spans="2:8" x14ac:dyDescent="0.25">
      <c r="B9" s="171">
        <f>+B8+0.01</f>
        <v>1.02</v>
      </c>
      <c r="C9" s="124" t="e">
        <f>+#REF!</f>
        <v>#REF!</v>
      </c>
      <c r="D9" s="216" t="e">
        <f>+'APU ITEM DE PAGO'!#REF!</f>
        <v>#REF!</v>
      </c>
      <c r="E9" s="262">
        <v>144.20000000000002</v>
      </c>
      <c r="F9" s="239" t="e">
        <f>+#REF!</f>
        <v>#REF!</v>
      </c>
      <c r="G9" s="238" t="e">
        <f>ROUND(F9*E9,2)</f>
        <v>#REF!</v>
      </c>
      <c r="H9" s="240"/>
    </row>
    <row r="10" spans="2:8" x14ac:dyDescent="0.25">
      <c r="B10" s="171">
        <f>+B9+0.01</f>
        <v>1.03</v>
      </c>
      <c r="C10" s="124" t="e">
        <f>+#REF!</f>
        <v>#REF!</v>
      </c>
      <c r="D10" s="216" t="e">
        <f>+'APU ITEM DE PAGO'!#REF!</f>
        <v>#REF!</v>
      </c>
      <c r="E10" s="262">
        <v>437.166</v>
      </c>
      <c r="F10" s="239" t="e">
        <f>+#REF!</f>
        <v>#REF!</v>
      </c>
      <c r="G10" s="238" t="e">
        <f>ROUND(F10*E10,2)</f>
        <v>#REF!</v>
      </c>
      <c r="H10" s="240"/>
    </row>
    <row r="11" spans="2:8" x14ac:dyDescent="0.25">
      <c r="B11" s="170">
        <f>+B7+1</f>
        <v>2</v>
      </c>
      <c r="C11" s="879" t="s">
        <v>7</v>
      </c>
      <c r="D11" s="879"/>
      <c r="E11" s="879"/>
      <c r="F11" s="879"/>
      <c r="G11" s="236" t="e">
        <f>ROUND(SUM(G12:G25),2)</f>
        <v>#REF!</v>
      </c>
      <c r="H11" s="236">
        <f>ROUND(SUM(H12:H25),2)</f>
        <v>0</v>
      </c>
    </row>
    <row r="12" spans="2:8" x14ac:dyDescent="0.25">
      <c r="B12" s="171">
        <v>2.0099999999999998</v>
      </c>
      <c r="C12" s="124" t="e">
        <f>#REF!</f>
        <v>#REF!</v>
      </c>
      <c r="D12" s="216" t="e">
        <f>#REF!</f>
        <v>#REF!</v>
      </c>
      <c r="E12" s="263">
        <v>106.82551237000001</v>
      </c>
      <c r="F12" s="239" t="e">
        <f>+#REF!</f>
        <v>#REF!</v>
      </c>
      <c r="G12" s="238" t="e">
        <f>ROUND(F12*E12,2)</f>
        <v>#REF!</v>
      </c>
      <c r="H12" s="240"/>
    </row>
    <row r="13" spans="2:8" x14ac:dyDescent="0.25">
      <c r="B13" s="171">
        <f>+B12+0.01</f>
        <v>2.0199999999999996</v>
      </c>
      <c r="C13" s="124" t="e">
        <f>#REF!</f>
        <v>#REF!</v>
      </c>
      <c r="D13" s="216" t="e">
        <f>#REF!</f>
        <v>#REF!</v>
      </c>
      <c r="E13" s="264">
        <v>427.30204948000005</v>
      </c>
      <c r="F13" s="239" t="e">
        <f>+#REF!</f>
        <v>#REF!</v>
      </c>
      <c r="G13" s="238" t="e">
        <f>ROUND(F13*E13,2)</f>
        <v>#REF!</v>
      </c>
      <c r="H13" s="240"/>
    </row>
    <row r="14" spans="2:8" x14ac:dyDescent="0.25">
      <c r="B14" s="171">
        <f t="shared" ref="B14:B25" si="0">+B13+0.01</f>
        <v>2.0299999999999994</v>
      </c>
      <c r="C14" s="124" t="e">
        <f>#REF!</f>
        <v>#REF!</v>
      </c>
      <c r="D14" s="216" t="e">
        <f>#REF!</f>
        <v>#REF!</v>
      </c>
      <c r="E14" s="264">
        <v>1.0675548799999981</v>
      </c>
      <c r="F14" s="239" t="e">
        <f>+#REF!</f>
        <v>#REF!</v>
      </c>
      <c r="G14" s="238" t="e">
        <f t="shared" ref="G14:G24" si="1">ROUND(F14*E14,2)</f>
        <v>#REF!</v>
      </c>
      <c r="H14" s="240"/>
    </row>
    <row r="15" spans="2:8" x14ac:dyDescent="0.25">
      <c r="B15" s="171">
        <f t="shared" si="0"/>
        <v>2.0399999999999991</v>
      </c>
      <c r="C15" s="124" t="e">
        <f>#REF!</f>
        <v>#REF!</v>
      </c>
      <c r="D15" s="216" t="e">
        <f>#REF!</f>
        <v>#REF!</v>
      </c>
      <c r="E15" s="264">
        <v>0.26688871999999952</v>
      </c>
      <c r="F15" s="239" t="e">
        <f>+#REF!</f>
        <v>#REF!</v>
      </c>
      <c r="G15" s="238" t="e">
        <f t="shared" si="1"/>
        <v>#REF!</v>
      </c>
      <c r="H15" s="240"/>
    </row>
    <row r="16" spans="2:8" ht="38.25" x14ac:dyDescent="0.25">
      <c r="B16" s="171">
        <f t="shared" si="0"/>
        <v>2.0499999999999989</v>
      </c>
      <c r="C16" s="124" t="s">
        <v>150</v>
      </c>
      <c r="D16" s="216" t="s">
        <v>39</v>
      </c>
      <c r="E16" s="264">
        <f>175.50428805*0.2</f>
        <v>35.100857610000006</v>
      </c>
      <c r="F16" s="239" t="e">
        <f>+#REF!</f>
        <v>#REF!</v>
      </c>
      <c r="G16" s="238" t="e">
        <f t="shared" si="1"/>
        <v>#REF!</v>
      </c>
      <c r="H16" s="240"/>
    </row>
    <row r="17" spans="2:10" x14ac:dyDescent="0.25">
      <c r="B17" s="171"/>
      <c r="C17" s="124" t="s">
        <v>329</v>
      </c>
      <c r="D17" s="216" t="s">
        <v>39</v>
      </c>
      <c r="E17" s="287">
        <f>175.50428805*0.8</f>
        <v>140.40343044000002</v>
      </c>
      <c r="F17" s="285">
        <v>125000</v>
      </c>
      <c r="G17" s="238">
        <f t="shared" si="1"/>
        <v>17550428.809999999</v>
      </c>
      <c r="H17" s="240"/>
    </row>
    <row r="18" spans="2:10" x14ac:dyDescent="0.25">
      <c r="B18" s="171">
        <f>+B16+0.01</f>
        <v>2.0599999999999987</v>
      </c>
      <c r="C18" s="124" t="s">
        <v>110</v>
      </c>
      <c r="D18" s="216" t="s">
        <v>105</v>
      </c>
      <c r="E18" s="264">
        <v>1451.7289080000003</v>
      </c>
      <c r="F18" s="239" t="e">
        <f>+#REF!</f>
        <v>#REF!</v>
      </c>
      <c r="G18" s="238" t="e">
        <f t="shared" si="1"/>
        <v>#REF!</v>
      </c>
      <c r="H18" s="240"/>
    </row>
    <row r="19" spans="2:10" x14ac:dyDescent="0.25">
      <c r="B19" s="171">
        <f t="shared" si="0"/>
        <v>2.0699999999999985</v>
      </c>
      <c r="C19" s="124" t="s">
        <v>109</v>
      </c>
      <c r="D19" s="216" t="s">
        <v>105</v>
      </c>
      <c r="E19" s="264">
        <v>161.30321200000003</v>
      </c>
      <c r="F19" s="239" t="e">
        <f>+#REF!</f>
        <v>#REF!</v>
      </c>
      <c r="G19" s="238" t="e">
        <f t="shared" si="1"/>
        <v>#REF!</v>
      </c>
      <c r="H19" s="240"/>
    </row>
    <row r="20" spans="2:10" x14ac:dyDescent="0.25">
      <c r="B20" s="171">
        <f t="shared" si="0"/>
        <v>2.0799999999999983</v>
      </c>
      <c r="C20" s="124" t="s">
        <v>106</v>
      </c>
      <c r="D20" s="216" t="s">
        <v>39</v>
      </c>
      <c r="E20" s="264">
        <v>76.56301771227885</v>
      </c>
      <c r="F20" s="239" t="e">
        <f>+#REF!</f>
        <v>#REF!</v>
      </c>
      <c r="G20" s="238" t="e">
        <f t="shared" si="1"/>
        <v>#REF!</v>
      </c>
      <c r="H20" s="240"/>
    </row>
    <row r="21" spans="2:10" ht="25.5" x14ac:dyDescent="0.25">
      <c r="B21" s="171">
        <f t="shared" si="0"/>
        <v>2.0899999999999981</v>
      </c>
      <c r="C21" s="124" t="s">
        <v>107</v>
      </c>
      <c r="D21" s="216" t="s">
        <v>39</v>
      </c>
      <c r="E21" s="264">
        <v>389.6450318338014</v>
      </c>
      <c r="F21" s="239" t="e">
        <f>+#REF!</f>
        <v>#REF!</v>
      </c>
      <c r="G21" s="238" t="e">
        <f t="shared" si="1"/>
        <v>#REF!</v>
      </c>
      <c r="H21" s="240"/>
    </row>
    <row r="22" spans="2:10" ht="25.5" x14ac:dyDescent="0.25">
      <c r="B22" s="171">
        <f t="shared" si="0"/>
        <v>2.0999999999999979</v>
      </c>
      <c r="C22" s="124" t="s">
        <v>108</v>
      </c>
      <c r="D22" s="216" t="s">
        <v>39</v>
      </c>
      <c r="E22" s="264">
        <v>122.9205908184413</v>
      </c>
      <c r="F22" s="239" t="e">
        <f>+#REF!</f>
        <v>#REF!</v>
      </c>
      <c r="G22" s="238" t="e">
        <f t="shared" si="1"/>
        <v>#REF!</v>
      </c>
      <c r="H22" s="240"/>
    </row>
    <row r="23" spans="2:10" x14ac:dyDescent="0.25">
      <c r="B23" s="171">
        <f t="shared" si="0"/>
        <v>2.1099999999999977</v>
      </c>
      <c r="C23" s="124" t="s">
        <v>111</v>
      </c>
      <c r="D23" s="216" t="s">
        <v>39</v>
      </c>
      <c r="E23" s="241">
        <f>+(((PI()*0.8^2)-(PI()*0.6^2))*2)*5</f>
        <v>8.7964594300514225</v>
      </c>
      <c r="F23" s="239" t="e">
        <f>+#REF!</f>
        <v>#REF!</v>
      </c>
      <c r="G23" s="238" t="e">
        <f>ROUND(F23*E23,2)</f>
        <v>#REF!</v>
      </c>
      <c r="H23" s="240"/>
    </row>
    <row r="24" spans="2:10" x14ac:dyDescent="0.25">
      <c r="B24" s="171">
        <f t="shared" si="0"/>
        <v>2.1199999999999974</v>
      </c>
      <c r="C24" s="124" t="s">
        <v>114</v>
      </c>
      <c r="D24" s="215" t="s">
        <v>4</v>
      </c>
      <c r="E24" s="241">
        <v>144</v>
      </c>
      <c r="F24" s="239" t="e">
        <f>+#REF!</f>
        <v>#REF!</v>
      </c>
      <c r="G24" s="238" t="e">
        <f t="shared" si="1"/>
        <v>#REF!</v>
      </c>
      <c r="H24" s="240"/>
    </row>
    <row r="25" spans="2:10" ht="25.5" x14ac:dyDescent="0.25">
      <c r="B25" s="171">
        <f t="shared" si="0"/>
        <v>2.1299999999999972</v>
      </c>
      <c r="C25" s="124" t="s">
        <v>153</v>
      </c>
      <c r="D25" s="216" t="s">
        <v>104</v>
      </c>
      <c r="E25" s="264">
        <f>+J25*F5</f>
        <v>3213.2126166619873</v>
      </c>
      <c r="F25" s="239" t="e">
        <f>+'APU ITEM DE PAGO'!#REF!</f>
        <v>#REF!</v>
      </c>
      <c r="G25" s="238" t="e">
        <f>ROUND(F25*E25,2)</f>
        <v>#REF!</v>
      </c>
      <c r="H25" s="240"/>
      <c r="J25" s="291">
        <f>+E12+E13+E14+E15+E16+E17-E21</f>
        <v>321.32126166619872</v>
      </c>
    </row>
    <row r="26" spans="2:10" x14ac:dyDescent="0.25">
      <c r="B26" s="170">
        <f>+B11+1</f>
        <v>3</v>
      </c>
      <c r="C26" s="879" t="s">
        <v>27</v>
      </c>
      <c r="D26" s="879"/>
      <c r="E26" s="879"/>
      <c r="F26" s="879"/>
      <c r="G26" s="236" t="e">
        <f>SUM(G27:G33)</f>
        <v>#REF!</v>
      </c>
      <c r="H26" s="236">
        <f>SUM(H27:H33)</f>
        <v>0</v>
      </c>
    </row>
    <row r="27" spans="2:10" x14ac:dyDescent="0.25">
      <c r="B27" s="171">
        <v>3.01</v>
      </c>
      <c r="C27" s="242" t="e">
        <f>#REF!</f>
        <v>#REF!</v>
      </c>
      <c r="D27" s="216" t="e">
        <f>#REF!</f>
        <v>#REF!</v>
      </c>
      <c r="E27" s="263">
        <v>11.039999999999997</v>
      </c>
      <c r="F27" s="240" t="e">
        <f>#REF!</f>
        <v>#REF!</v>
      </c>
      <c r="G27" s="238" t="e">
        <f t="shared" ref="G27:G33" si="2">ROUND(F27*E27,2)</f>
        <v>#REF!</v>
      </c>
      <c r="H27" s="240"/>
    </row>
    <row r="28" spans="2:10" x14ac:dyDescent="0.25">
      <c r="B28" s="171">
        <f t="shared" ref="B28:B33" si="3">+B27+0.01</f>
        <v>3.0199999999999996</v>
      </c>
      <c r="C28" s="242" t="e">
        <f>#REF!</f>
        <v>#REF!</v>
      </c>
      <c r="D28" s="216" t="e">
        <f>#REF!</f>
        <v>#REF!</v>
      </c>
      <c r="E28" s="263">
        <v>14</v>
      </c>
      <c r="F28" s="240" t="e">
        <f>#REF!</f>
        <v>#REF!</v>
      </c>
      <c r="G28" s="238" t="e">
        <f t="shared" si="2"/>
        <v>#REF!</v>
      </c>
      <c r="H28" s="240"/>
    </row>
    <row r="29" spans="2:10" x14ac:dyDescent="0.25">
      <c r="B29" s="171">
        <f t="shared" si="3"/>
        <v>3.0299999999999994</v>
      </c>
      <c r="C29" s="242" t="e">
        <f>#REF!</f>
        <v>#REF!</v>
      </c>
      <c r="D29" s="216" t="e">
        <f>#REF!</f>
        <v>#REF!</v>
      </c>
      <c r="E29" s="263">
        <v>3.2752499999999998</v>
      </c>
      <c r="F29" s="240" t="e">
        <f>#REF!</f>
        <v>#REF!</v>
      </c>
      <c r="G29" s="238" t="e">
        <f t="shared" si="2"/>
        <v>#REF!</v>
      </c>
      <c r="H29" s="240"/>
    </row>
    <row r="30" spans="2:10" ht="25.5" x14ac:dyDescent="0.25">
      <c r="B30" s="171">
        <f t="shared" si="3"/>
        <v>3.0399999999999991</v>
      </c>
      <c r="C30" s="242" t="s">
        <v>310</v>
      </c>
      <c r="D30" s="216" t="s">
        <v>26</v>
      </c>
      <c r="E30" s="263">
        <v>1</v>
      </c>
      <c r="F30" s="240" t="e">
        <f>+'APU ITEM DE PAGO'!#REF!</f>
        <v>#REF!</v>
      </c>
      <c r="G30" s="238" t="e">
        <f t="shared" si="2"/>
        <v>#REF!</v>
      </c>
      <c r="H30" s="240"/>
    </row>
    <row r="31" spans="2:10" x14ac:dyDescent="0.25">
      <c r="B31" s="171">
        <f t="shared" si="3"/>
        <v>3.0499999999999989</v>
      </c>
      <c r="C31" s="124" t="s">
        <v>134</v>
      </c>
      <c r="D31" s="216" t="e">
        <f>+D29</f>
        <v>#REF!</v>
      </c>
      <c r="E31" s="265">
        <v>1.1000000000000001</v>
      </c>
      <c r="F31" s="240" t="e">
        <f>+'APU ITEM DE PAGO'!#REF!</f>
        <v>#REF!</v>
      </c>
      <c r="G31" s="238" t="e">
        <f t="shared" si="2"/>
        <v>#REF!</v>
      </c>
      <c r="H31" s="240"/>
    </row>
    <row r="32" spans="2:10" ht="51" x14ac:dyDescent="0.25">
      <c r="B32" s="171">
        <f t="shared" si="3"/>
        <v>3.0599999999999987</v>
      </c>
      <c r="C32" s="124" t="s">
        <v>243</v>
      </c>
      <c r="D32" s="216" t="s">
        <v>4</v>
      </c>
      <c r="E32" s="265">
        <v>1.5</v>
      </c>
      <c r="F32" s="240" t="e">
        <f>+'APU ITEM DE PAGO'!#REF!</f>
        <v>#REF!</v>
      </c>
      <c r="G32" s="238" t="e">
        <f t="shared" si="2"/>
        <v>#REF!</v>
      </c>
      <c r="H32" s="240"/>
    </row>
    <row r="33" spans="2:8" ht="38.25" x14ac:dyDescent="0.25">
      <c r="B33" s="171">
        <f t="shared" si="3"/>
        <v>3.0699999999999985</v>
      </c>
      <c r="C33" s="243" t="str">
        <f>+PPTOALL_B1109!$C$30</f>
        <v>Suministro, transporte e instalación de Concreto  f'c = 280 kg/cm2 para estructuras de protección de tuberías con profundidad clave menor a 1 m  en vías. Incluye acero de refuerzo</v>
      </c>
      <c r="D33" s="216" t="s">
        <v>39</v>
      </c>
      <c r="E33" s="243">
        <f>+((6.31+22.39)*((0.555*0.555)-(PI()/4*0.355^2)))</f>
        <v>5.9995971383399116</v>
      </c>
      <c r="F33" s="240" t="e">
        <f>+'APU ITEM DE PAGO'!#REF!</f>
        <v>#REF!</v>
      </c>
      <c r="G33" s="238" t="e">
        <f t="shared" si="2"/>
        <v>#REF!</v>
      </c>
      <c r="H33" s="243"/>
    </row>
    <row r="34" spans="2:8" x14ac:dyDescent="0.25">
      <c r="B34" s="170">
        <f>+B26+1</f>
        <v>4</v>
      </c>
      <c r="C34" s="879" t="s">
        <v>129</v>
      </c>
      <c r="D34" s="879"/>
      <c r="E34" s="879"/>
      <c r="F34" s="879"/>
      <c r="G34" s="236" t="e">
        <f>SUM(G35:G40)</f>
        <v>#REF!</v>
      </c>
      <c r="H34" s="236" t="e">
        <f>SUM(H35:H40)</f>
        <v>#REF!</v>
      </c>
    </row>
    <row r="35" spans="2:8" ht="25.5" x14ac:dyDescent="0.25">
      <c r="B35" s="171">
        <f t="shared" ref="B35:B40" si="4">+B34+0.01</f>
        <v>4.01</v>
      </c>
      <c r="C35" s="242" t="s">
        <v>121</v>
      </c>
      <c r="D35" s="215" t="s">
        <v>4</v>
      </c>
      <c r="E35" s="263">
        <v>0</v>
      </c>
      <c r="F35" s="240" t="e">
        <f>+'APU ITEM DE PAGO'!#REF!+'APU ITEM DE PAGO'!#REF!</f>
        <v>#REF!</v>
      </c>
      <c r="G35" s="238"/>
      <c r="H35" s="238" t="e">
        <f>ROUND(E35*F35,2)</f>
        <v>#REF!</v>
      </c>
    </row>
    <row r="36" spans="2:8" ht="25.5" x14ac:dyDescent="0.25">
      <c r="B36" s="171">
        <f t="shared" si="4"/>
        <v>4.0199999999999996</v>
      </c>
      <c r="C36" s="242" t="s">
        <v>122</v>
      </c>
      <c r="D36" s="215" t="s">
        <v>4</v>
      </c>
      <c r="E36" s="263">
        <f>+E35</f>
        <v>0</v>
      </c>
      <c r="F36" s="240" t="e">
        <f>+'APU ITEM DE PAGO'!#REF!+'APU ITEM DE PAGO'!#REF!</f>
        <v>#REF!</v>
      </c>
      <c r="G36" s="238" t="e">
        <f>ROUND(F36*E36,2)</f>
        <v>#REF!</v>
      </c>
      <c r="H36" s="240"/>
    </row>
    <row r="37" spans="2:8" x14ac:dyDescent="0.25">
      <c r="B37" s="171">
        <f t="shared" si="4"/>
        <v>4.0299999999999994</v>
      </c>
      <c r="C37" s="242" t="e">
        <f>#REF!</f>
        <v>#REF!</v>
      </c>
      <c r="D37" s="215" t="e">
        <f>#REF!</f>
        <v>#REF!</v>
      </c>
      <c r="E37" s="263">
        <v>396.27627060936743</v>
      </c>
      <c r="F37" s="240" t="e">
        <f>#REF!</f>
        <v>#REF!</v>
      </c>
      <c r="G37" s="238"/>
      <c r="H37" s="238" t="e">
        <f>ROUND(E37*F37,2)</f>
        <v>#REF!</v>
      </c>
    </row>
    <row r="38" spans="2:8" x14ac:dyDescent="0.25">
      <c r="B38" s="171">
        <f t="shared" si="4"/>
        <v>4.0399999999999991</v>
      </c>
      <c r="C38" s="242" t="e">
        <f>#REF!</f>
        <v>#REF!</v>
      </c>
      <c r="D38" s="215" t="e">
        <f>#REF!</f>
        <v>#REF!</v>
      </c>
      <c r="E38" s="263">
        <f>+E37</f>
        <v>396.27627060936743</v>
      </c>
      <c r="F38" s="240" t="e">
        <f>#REF!</f>
        <v>#REF!</v>
      </c>
      <c r="G38" s="238" t="e">
        <f>ROUND(F38*E38,2)</f>
        <v>#REF!</v>
      </c>
      <c r="H38" s="240"/>
    </row>
    <row r="39" spans="2:8" x14ac:dyDescent="0.25">
      <c r="B39" s="171">
        <f t="shared" si="4"/>
        <v>4.0499999999999989</v>
      </c>
      <c r="C39" s="242" t="e">
        <f>#REF!</f>
        <v>#REF!</v>
      </c>
      <c r="D39" s="215" t="e">
        <f>#REF!</f>
        <v>#REF!</v>
      </c>
      <c r="E39" s="263">
        <v>51.114893017830575</v>
      </c>
      <c r="F39" s="240" t="e">
        <f>#REF!</f>
        <v>#REF!</v>
      </c>
      <c r="G39" s="238"/>
      <c r="H39" s="238" t="e">
        <f>ROUND(E39*F39,2)</f>
        <v>#REF!</v>
      </c>
    </row>
    <row r="40" spans="2:8" x14ac:dyDescent="0.25">
      <c r="B40" s="171">
        <f t="shared" si="4"/>
        <v>4.0599999999999987</v>
      </c>
      <c r="C40" s="242" t="e">
        <f>#REF!</f>
        <v>#REF!</v>
      </c>
      <c r="D40" s="215" t="e">
        <f>#REF!</f>
        <v>#REF!</v>
      </c>
      <c r="E40" s="263">
        <f>+E39</f>
        <v>51.114893017830575</v>
      </c>
      <c r="F40" s="240" t="e">
        <f>#REF!</f>
        <v>#REF!</v>
      </c>
      <c r="G40" s="238" t="e">
        <f>ROUND(F40*E40,2)</f>
        <v>#REF!</v>
      </c>
      <c r="H40" s="240"/>
    </row>
    <row r="41" spans="2:8" x14ac:dyDescent="0.25">
      <c r="B41" s="170">
        <f>+B34+1</f>
        <v>5</v>
      </c>
      <c r="C41" s="879" t="s">
        <v>41</v>
      </c>
      <c r="D41" s="879"/>
      <c r="E41" s="879"/>
      <c r="F41" s="879"/>
      <c r="G41" s="236" t="e">
        <f>SUM(G42:G48)</f>
        <v>#REF!</v>
      </c>
      <c r="H41" s="236">
        <f>SUM(H42:H48)</f>
        <v>0</v>
      </c>
    </row>
    <row r="42" spans="2:8" x14ac:dyDescent="0.25">
      <c r="B42" s="171">
        <v>5.01</v>
      </c>
      <c r="C42" s="124" t="e">
        <f>+#REF!</f>
        <v>#REF!</v>
      </c>
      <c r="D42" s="216" t="s">
        <v>42</v>
      </c>
      <c r="E42" s="266">
        <f>100*(E31+E32)</f>
        <v>260</v>
      </c>
      <c r="F42" s="240" t="e">
        <f>+#REF!</f>
        <v>#REF!</v>
      </c>
      <c r="G42" s="238" t="e">
        <f t="shared" ref="G42:G48" si="5">ROUND(F42*E42,2)</f>
        <v>#REF!</v>
      </c>
      <c r="H42" s="240"/>
    </row>
    <row r="43" spans="2:8" x14ac:dyDescent="0.25">
      <c r="B43" s="171">
        <f t="shared" ref="B43:B48" si="6">+B42+0.01</f>
        <v>5.0199999999999996</v>
      </c>
      <c r="C43" s="124" t="e">
        <f>+#REF!</f>
        <v>#REF!</v>
      </c>
      <c r="D43" s="216" t="e">
        <f>+#REF!</f>
        <v>#REF!</v>
      </c>
      <c r="E43" s="266">
        <f>+E8*0.1</f>
        <v>46.27000000000001</v>
      </c>
      <c r="F43" s="240" t="e">
        <f>+#REF!</f>
        <v>#REF!</v>
      </c>
      <c r="G43" s="238" t="e">
        <f t="shared" si="5"/>
        <v>#REF!</v>
      </c>
      <c r="H43" s="240"/>
    </row>
    <row r="44" spans="2:8" x14ac:dyDescent="0.25">
      <c r="B44" s="171">
        <f t="shared" si="6"/>
        <v>5.0299999999999994</v>
      </c>
      <c r="C44" s="124" t="e">
        <f>+#REF!</f>
        <v>#REF!</v>
      </c>
      <c r="D44" s="216" t="e">
        <f>+#REF!</f>
        <v>#REF!</v>
      </c>
      <c r="E44" s="266">
        <f>+E43</f>
        <v>46.27000000000001</v>
      </c>
      <c r="F44" s="240" t="e">
        <f>+#REF!</f>
        <v>#REF!</v>
      </c>
      <c r="G44" s="238" t="e">
        <f t="shared" si="5"/>
        <v>#REF!</v>
      </c>
      <c r="H44" s="240"/>
    </row>
    <row r="45" spans="2:8" x14ac:dyDescent="0.25">
      <c r="B45" s="171">
        <f t="shared" si="6"/>
        <v>5.0399999999999991</v>
      </c>
      <c r="C45" s="124" t="e">
        <f>+#REF!</f>
        <v>#REF!</v>
      </c>
      <c r="D45" s="216" t="e">
        <f>+#REF!</f>
        <v>#REF!</v>
      </c>
      <c r="E45" s="266">
        <v>72.40440000000001</v>
      </c>
      <c r="F45" s="240" t="e">
        <f>+#REF!</f>
        <v>#REF!</v>
      </c>
      <c r="G45" s="238" t="e">
        <f t="shared" si="5"/>
        <v>#REF!</v>
      </c>
      <c r="H45" s="240"/>
    </row>
    <row r="46" spans="2:8" x14ac:dyDescent="0.25">
      <c r="B46" s="171">
        <f t="shared" si="6"/>
        <v>5.0499999999999989</v>
      </c>
      <c r="C46" s="124" t="e">
        <f>+#REF!</f>
        <v>#REF!</v>
      </c>
      <c r="D46" s="216" t="e">
        <f>+#REF!</f>
        <v>#REF!</v>
      </c>
      <c r="E46" s="266">
        <v>28.840000000000003</v>
      </c>
      <c r="F46" s="240" t="e">
        <f>+#REF!</f>
        <v>#REF!</v>
      </c>
      <c r="G46" s="238" t="e">
        <f t="shared" si="5"/>
        <v>#REF!</v>
      </c>
      <c r="H46" s="240"/>
    </row>
    <row r="47" spans="2:8" x14ac:dyDescent="0.25">
      <c r="B47" s="171">
        <f t="shared" si="6"/>
        <v>5.0599999999999987</v>
      </c>
      <c r="C47" s="124" t="e">
        <f>+#REF!</f>
        <v>#REF!</v>
      </c>
      <c r="D47" s="216" t="e">
        <f>+#REF!</f>
        <v>#REF!</v>
      </c>
      <c r="E47" s="266">
        <v>437.166</v>
      </c>
      <c r="F47" s="240" t="e">
        <f>+#REF!</f>
        <v>#REF!</v>
      </c>
      <c r="G47" s="238" t="e">
        <f t="shared" si="5"/>
        <v>#REF!</v>
      </c>
      <c r="H47" s="240"/>
    </row>
    <row r="48" spans="2:8" x14ac:dyDescent="0.25">
      <c r="B48" s="171">
        <f t="shared" si="6"/>
        <v>5.0699999999999985</v>
      </c>
      <c r="C48" s="124" t="s">
        <v>174</v>
      </c>
      <c r="D48" s="216" t="s">
        <v>5</v>
      </c>
      <c r="E48" s="171">
        <v>16</v>
      </c>
      <c r="F48" s="240" t="e">
        <f>+'APU ITEM DE PAGO'!#REF!</f>
        <v>#REF!</v>
      </c>
      <c r="G48" s="238" t="e">
        <f t="shared" si="5"/>
        <v>#REF!</v>
      </c>
      <c r="H48" s="240"/>
    </row>
    <row r="49" spans="2:8" ht="15.75" thickBot="1" x14ac:dyDescent="0.3">
      <c r="B49" s="244"/>
      <c r="C49" s="130"/>
      <c r="D49" s="244"/>
      <c r="E49" s="244"/>
      <c r="F49" s="244"/>
      <c r="G49" s="244"/>
      <c r="H49" s="244"/>
    </row>
    <row r="50" spans="2:8" x14ac:dyDescent="0.25">
      <c r="B50" s="244"/>
      <c r="C50" s="130"/>
      <c r="D50" s="244"/>
      <c r="E50" s="760" t="s">
        <v>99</v>
      </c>
      <c r="F50" s="761"/>
      <c r="G50" s="245" t="e">
        <f>+ROUND(G41+G34+G26+G11+G7,0)</f>
        <v>#REF!</v>
      </c>
      <c r="H50" s="246"/>
    </row>
    <row r="51" spans="2:8" x14ac:dyDescent="0.25">
      <c r="B51" s="244"/>
      <c r="C51" s="130"/>
      <c r="D51" s="244"/>
      <c r="E51" s="860" t="e">
        <f>+RESUMEN!E12</f>
        <v>#REF!</v>
      </c>
      <c r="F51" s="861"/>
      <c r="G51" s="247"/>
      <c r="H51" s="248"/>
    </row>
    <row r="52" spans="2:8" x14ac:dyDescent="0.25">
      <c r="B52" s="244"/>
      <c r="C52" s="130"/>
      <c r="D52" s="244"/>
      <c r="E52" s="862" t="e">
        <f>+RESUMEN!#REF!</f>
        <v>#REF!</v>
      </c>
      <c r="F52" s="863"/>
      <c r="G52" s="247"/>
      <c r="H52" s="249"/>
    </row>
    <row r="53" spans="2:8" x14ac:dyDescent="0.25">
      <c r="B53" s="244"/>
      <c r="C53" s="130"/>
      <c r="D53" s="244"/>
      <c r="E53" s="854">
        <f>+RESUMEN!E13</f>
        <v>0.05</v>
      </c>
      <c r="F53" s="855"/>
      <c r="G53" s="247"/>
      <c r="H53" s="250"/>
    </row>
    <row r="54" spans="2:8" x14ac:dyDescent="0.25">
      <c r="B54" s="244"/>
      <c r="C54" s="130"/>
      <c r="D54" s="244"/>
      <c r="E54" s="854" t="e">
        <f>+RESUMEN!#REF!</f>
        <v>#REF!</v>
      </c>
      <c r="F54" s="855"/>
      <c r="G54" s="247"/>
      <c r="H54" s="250"/>
    </row>
    <row r="55" spans="2:8" x14ac:dyDescent="0.25">
      <c r="B55" s="244"/>
      <c r="C55" s="130"/>
      <c r="D55" s="244"/>
      <c r="E55" s="856" t="s">
        <v>37</v>
      </c>
      <c r="F55" s="857"/>
      <c r="G55" s="251"/>
      <c r="H55" s="252"/>
    </row>
    <row r="56" spans="2:8" ht="15.75" thickBot="1" x14ac:dyDescent="0.3">
      <c r="B56" s="244"/>
      <c r="C56" s="130"/>
      <c r="D56" s="244"/>
      <c r="E56" s="858" t="s">
        <v>45</v>
      </c>
      <c r="F56" s="859"/>
      <c r="G56" s="253"/>
      <c r="H56" s="254"/>
    </row>
    <row r="57" spans="2:8" ht="15.75" thickBot="1" x14ac:dyDescent="0.3">
      <c r="B57" s="244"/>
      <c r="C57" s="130"/>
      <c r="D57" s="130"/>
      <c r="E57" s="130"/>
      <c r="F57" s="130"/>
      <c r="G57" s="130"/>
      <c r="H57" s="130"/>
    </row>
    <row r="58" spans="2:8" x14ac:dyDescent="0.25">
      <c r="B58" s="244"/>
      <c r="C58" s="130"/>
      <c r="D58" s="244"/>
      <c r="E58" s="757" t="s">
        <v>100</v>
      </c>
      <c r="F58" s="758"/>
      <c r="G58" s="759"/>
      <c r="H58" s="255" t="e">
        <f>+H34+H41</f>
        <v>#REF!</v>
      </c>
    </row>
    <row r="59" spans="2:8" x14ac:dyDescent="0.25">
      <c r="B59" s="244"/>
      <c r="C59" s="130"/>
      <c r="D59" s="244"/>
      <c r="E59" s="880" t="e">
        <f>+RESUMEN!#REF!</f>
        <v>#REF!</v>
      </c>
      <c r="F59" s="881"/>
      <c r="G59" s="882"/>
      <c r="H59" s="256"/>
    </row>
    <row r="60" spans="2:8" ht="15.75" thickBot="1" x14ac:dyDescent="0.3">
      <c r="B60" s="244"/>
      <c r="C60" s="130"/>
      <c r="D60" s="244"/>
      <c r="E60" s="870" t="s">
        <v>115</v>
      </c>
      <c r="F60" s="871"/>
      <c r="G60" s="872"/>
      <c r="H60" s="257"/>
    </row>
    <row r="61" spans="2:8" ht="15.75" thickBot="1" x14ac:dyDescent="0.3">
      <c r="B61" s="244"/>
      <c r="C61" s="130"/>
      <c r="D61" s="130"/>
      <c r="E61" s="130"/>
      <c r="F61" s="130"/>
      <c r="G61" s="130"/>
      <c r="H61" s="130"/>
    </row>
    <row r="62" spans="2:8" x14ac:dyDescent="0.25">
      <c r="B62" s="244"/>
      <c r="C62" s="130"/>
      <c r="D62" s="244"/>
      <c r="E62" s="876" t="s">
        <v>101</v>
      </c>
      <c r="F62" s="877"/>
      <c r="G62" s="878"/>
      <c r="H62" s="258">
        <f>+H60+G56</f>
        <v>0</v>
      </c>
    </row>
    <row r="63" spans="2:8" x14ac:dyDescent="0.25">
      <c r="B63" s="244"/>
      <c r="C63" s="130"/>
      <c r="D63" s="244"/>
      <c r="E63" s="867" t="e">
        <f>+RESUMEN!#REF!</f>
        <v>#REF!</v>
      </c>
      <c r="F63" s="868"/>
      <c r="G63" s="869"/>
      <c r="H63" s="259">
        <f>+H62*0.02</f>
        <v>0</v>
      </c>
    </row>
    <row r="64" spans="2:8" ht="15.75" thickBot="1" x14ac:dyDescent="0.3">
      <c r="B64" s="244"/>
      <c r="C64" s="130"/>
      <c r="D64" s="244"/>
      <c r="E64" s="864" t="s">
        <v>46</v>
      </c>
      <c r="F64" s="865"/>
      <c r="G64" s="866"/>
      <c r="H64" s="260">
        <f>H62+H63</f>
        <v>0</v>
      </c>
    </row>
  </sheetData>
  <mergeCells count="22">
    <mergeCell ref="E64:G64"/>
    <mergeCell ref="E56:F56"/>
    <mergeCell ref="E58:G58"/>
    <mergeCell ref="E60:G60"/>
    <mergeCell ref="E62:G62"/>
    <mergeCell ref="E63:G63"/>
    <mergeCell ref="E59:G59"/>
    <mergeCell ref="E52:F52"/>
    <mergeCell ref="E53:F53"/>
    <mergeCell ref="E54:F54"/>
    <mergeCell ref="E55:F55"/>
    <mergeCell ref="C11:F11"/>
    <mergeCell ref="C26:F26"/>
    <mergeCell ref="C34:F34"/>
    <mergeCell ref="C41:F41"/>
    <mergeCell ref="E50:F50"/>
    <mergeCell ref="E51:F51"/>
    <mergeCell ref="B2:H2"/>
    <mergeCell ref="B3:H3"/>
    <mergeCell ref="B4:H4"/>
    <mergeCell ref="D5:E5"/>
    <mergeCell ref="C7:F7"/>
  </mergeCells>
  <pageMargins left="0.7" right="0.7" top="0.75" bottom="0.75" header="0.3" footer="0.3"/>
  <pageSetup paperSize="9" scale="58" orientation="portrait" horizontalDpi="1200" verticalDpi="120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22">
    <tabColor rgb="FFFFFF00"/>
  </sheetPr>
  <dimension ref="B1:J61"/>
  <sheetViews>
    <sheetView view="pageBreakPreview" topLeftCell="A25" zoomScaleNormal="100" zoomScaleSheetLayoutView="100" workbookViewId="0">
      <selection activeCell="F20" sqref="F20"/>
    </sheetView>
  </sheetViews>
  <sheetFormatPr baseColWidth="10" defaultRowHeight="15" x14ac:dyDescent="0.25"/>
  <cols>
    <col min="1" max="1" width="3.42578125" customWidth="1"/>
    <col min="2" max="2" width="6.7109375" customWidth="1"/>
    <col min="3" max="3" width="77.28515625" style="18" customWidth="1"/>
    <col min="4" max="4" width="9.7109375" customWidth="1"/>
    <col min="5" max="7" width="17.7109375" customWidth="1"/>
    <col min="8" max="8" width="15.14062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ROUND(SUM(G8:G9),2)</f>
        <v>#REF!</v>
      </c>
      <c r="H7" s="236">
        <f>ROUND(SUM(H8:H9),2)</f>
        <v>0</v>
      </c>
    </row>
    <row r="8" spans="2:8" x14ac:dyDescent="0.25">
      <c r="B8" s="171">
        <v>1.01</v>
      </c>
      <c r="C8" s="121" t="s">
        <v>103</v>
      </c>
      <c r="D8" s="215">
        <f>+'APU ITEM DE PAGO'!H4</f>
        <v>0</v>
      </c>
      <c r="E8" s="261">
        <v>274.65999999999997</v>
      </c>
      <c r="F8" s="237">
        <f>+'APU ITEM DE PAGO'!H31</f>
        <v>0</v>
      </c>
      <c r="G8" s="238">
        <f>ROUND(F8*E8,2)</f>
        <v>0</v>
      </c>
      <c r="H8" s="238"/>
    </row>
    <row r="9" spans="2:8" x14ac:dyDescent="0.25">
      <c r="B9" s="171">
        <f>+B8+0.01</f>
        <v>1.02</v>
      </c>
      <c r="C9" s="124" t="e">
        <f>+#REF!</f>
        <v>#REF!</v>
      </c>
      <c r="D9" s="216" t="e">
        <f>+'APU ITEM DE PAGO'!#REF!</f>
        <v>#REF!</v>
      </c>
      <c r="E9" s="262">
        <v>302.72924999999998</v>
      </c>
      <c r="F9" s="239" t="e">
        <f>+#REF!</f>
        <v>#REF!</v>
      </c>
      <c r="G9" s="238" t="e">
        <f>ROUND(F9*E9,2)</f>
        <v>#REF!</v>
      </c>
      <c r="H9" s="240"/>
    </row>
    <row r="10" spans="2:8" x14ac:dyDescent="0.25">
      <c r="B10" s="170">
        <f>+B7+1</f>
        <v>2</v>
      </c>
      <c r="C10" s="879" t="s">
        <v>7</v>
      </c>
      <c r="D10" s="879"/>
      <c r="E10" s="879"/>
      <c r="F10" s="879"/>
      <c r="G10" s="236" t="e">
        <f>ROUND(SUM(G11:G24),2)</f>
        <v>#REF!</v>
      </c>
      <c r="H10" s="236">
        <f>ROUND(SUM(H11:H24),2)</f>
        <v>0</v>
      </c>
    </row>
    <row r="11" spans="2:8" x14ac:dyDescent="0.25">
      <c r="B11" s="171">
        <v>2.0099999999999998</v>
      </c>
      <c r="C11" s="124" t="e">
        <f>#REF!</f>
        <v>#REF!</v>
      </c>
      <c r="D11" s="216" t="e">
        <f>#REF!</f>
        <v>#REF!</v>
      </c>
      <c r="E11" s="263">
        <v>50.328226139999998</v>
      </c>
      <c r="F11" s="239" t="e">
        <f>+#REF!</f>
        <v>#REF!</v>
      </c>
      <c r="G11" s="238" t="e">
        <f>ROUND(F11*E11,2)</f>
        <v>#REF!</v>
      </c>
      <c r="H11" s="240"/>
    </row>
    <row r="12" spans="2:8" x14ac:dyDescent="0.25">
      <c r="B12" s="171">
        <f>+B11+0.01</f>
        <v>2.0199999999999996</v>
      </c>
      <c r="C12" s="124" t="e">
        <f>#REF!</f>
        <v>#REF!</v>
      </c>
      <c r="D12" s="216" t="e">
        <f>#REF!</f>
        <v>#REF!</v>
      </c>
      <c r="E12" s="264">
        <v>201.31290455999999</v>
      </c>
      <c r="F12" s="239" t="e">
        <f>+#REF!</f>
        <v>#REF!</v>
      </c>
      <c r="G12" s="238" t="e">
        <f>ROUND(F12*E12,2)</f>
        <v>#REF!</v>
      </c>
      <c r="H12" s="240"/>
    </row>
    <row r="13" spans="2:8" x14ac:dyDescent="0.25">
      <c r="B13" s="171">
        <f t="shared" ref="B13:B24" si="0">+B12+0.01</f>
        <v>2.0299999999999994</v>
      </c>
      <c r="C13" s="124" t="e">
        <f>#REF!</f>
        <v>#REF!</v>
      </c>
      <c r="D13" s="216" t="e">
        <f>#REF!</f>
        <v>#REF!</v>
      </c>
      <c r="E13" s="264">
        <v>4.0944176000000088</v>
      </c>
      <c r="F13" s="239" t="e">
        <f>+#REF!</f>
        <v>#REF!</v>
      </c>
      <c r="G13" s="238" t="e">
        <f t="shared" ref="G13:G23" si="1">ROUND(F13*E13,2)</f>
        <v>#REF!</v>
      </c>
      <c r="H13" s="240"/>
    </row>
    <row r="14" spans="2:8" x14ac:dyDescent="0.25">
      <c r="B14" s="171">
        <f t="shared" si="0"/>
        <v>2.0399999999999991</v>
      </c>
      <c r="C14" s="124" t="e">
        <f>#REF!</f>
        <v>#REF!</v>
      </c>
      <c r="D14" s="216" t="e">
        <f>#REF!</f>
        <v>#REF!</v>
      </c>
      <c r="E14" s="264">
        <v>1.0236044000000022</v>
      </c>
      <c r="F14" s="239" t="e">
        <f>+#REF!</f>
        <v>#REF!</v>
      </c>
      <c r="G14" s="238" t="e">
        <f t="shared" si="1"/>
        <v>#REF!</v>
      </c>
      <c r="H14" s="240"/>
    </row>
    <row r="15" spans="2:8" ht="38.25" x14ac:dyDescent="0.25">
      <c r="B15" s="171">
        <f t="shared" si="0"/>
        <v>2.0499999999999989</v>
      </c>
      <c r="C15" s="124" t="s">
        <v>150</v>
      </c>
      <c r="D15" s="216" t="s">
        <v>39</v>
      </c>
      <c r="E15" s="264">
        <f>95.3722083*0.2</f>
        <v>19.074441660000002</v>
      </c>
      <c r="F15" s="239" t="e">
        <f>+#REF!</f>
        <v>#REF!</v>
      </c>
      <c r="G15" s="238" t="e">
        <f t="shared" si="1"/>
        <v>#REF!</v>
      </c>
      <c r="H15" s="240"/>
    </row>
    <row r="16" spans="2:8" x14ac:dyDescent="0.25">
      <c r="B16" s="171">
        <f t="shared" si="0"/>
        <v>2.0599999999999987</v>
      </c>
      <c r="C16" s="124" t="s">
        <v>329</v>
      </c>
      <c r="D16" s="216" t="s">
        <v>39</v>
      </c>
      <c r="E16" s="287">
        <f>95.3722083*0.8</f>
        <v>76.297766640000006</v>
      </c>
      <c r="F16" s="285">
        <v>125000</v>
      </c>
      <c r="G16" s="238">
        <f t="shared" si="1"/>
        <v>9537220.8300000001</v>
      </c>
      <c r="H16" s="240"/>
    </row>
    <row r="17" spans="2:10" x14ac:dyDescent="0.25">
      <c r="B17" s="171">
        <f t="shared" si="0"/>
        <v>2.0699999999999985</v>
      </c>
      <c r="C17" s="124" t="s">
        <v>110</v>
      </c>
      <c r="D17" s="216" t="s">
        <v>105</v>
      </c>
      <c r="E17" s="264">
        <v>506.691171</v>
      </c>
      <c r="F17" s="239" t="e">
        <f>+#REF!</f>
        <v>#REF!</v>
      </c>
      <c r="G17" s="238" t="e">
        <f t="shared" si="1"/>
        <v>#REF!</v>
      </c>
      <c r="H17" s="240"/>
    </row>
    <row r="18" spans="2:10" x14ac:dyDescent="0.25">
      <c r="B18" s="171">
        <f t="shared" si="0"/>
        <v>2.0799999999999983</v>
      </c>
      <c r="C18" s="124" t="s">
        <v>109</v>
      </c>
      <c r="D18" s="216" t="s">
        <v>105</v>
      </c>
      <c r="E18" s="264">
        <v>56.299019000000001</v>
      </c>
      <c r="F18" s="239" t="e">
        <f>+#REF!</f>
        <v>#REF!</v>
      </c>
      <c r="G18" s="238" t="e">
        <f t="shared" si="1"/>
        <v>#REF!</v>
      </c>
      <c r="H18" s="240"/>
    </row>
    <row r="19" spans="2:10" x14ac:dyDescent="0.25">
      <c r="B19" s="171">
        <f t="shared" si="0"/>
        <v>2.0899999999999981</v>
      </c>
      <c r="C19" s="124" t="s">
        <v>106</v>
      </c>
      <c r="D19" s="216" t="s">
        <v>39</v>
      </c>
      <c r="E19" s="264">
        <v>42.942100616828526</v>
      </c>
      <c r="F19" s="239" t="e">
        <f>+#REF!</f>
        <v>#REF!</v>
      </c>
      <c r="G19" s="238" t="e">
        <f t="shared" si="1"/>
        <v>#REF!</v>
      </c>
      <c r="H19" s="240"/>
    </row>
    <row r="20" spans="2:10" ht="25.5" x14ac:dyDescent="0.25">
      <c r="B20" s="171">
        <f t="shared" si="0"/>
        <v>2.0999999999999979</v>
      </c>
      <c r="C20" s="124" t="s">
        <v>107</v>
      </c>
      <c r="D20" s="216" t="s">
        <v>39</v>
      </c>
      <c r="E20" s="264">
        <v>203.35358589272963</v>
      </c>
      <c r="F20" s="239" t="e">
        <f>+#REF!</f>
        <v>#REF!</v>
      </c>
      <c r="G20" s="238" t="e">
        <f t="shared" si="1"/>
        <v>#REF!</v>
      </c>
      <c r="H20" s="240"/>
    </row>
    <row r="21" spans="2:10" ht="25.5" x14ac:dyDescent="0.25">
      <c r="B21" s="171">
        <f t="shared" si="0"/>
        <v>2.1099999999999977</v>
      </c>
      <c r="C21" s="124" t="s">
        <v>108</v>
      </c>
      <c r="D21" s="216" t="s">
        <v>39</v>
      </c>
      <c r="E21" s="264">
        <v>57.763850889543576</v>
      </c>
      <c r="F21" s="239" t="e">
        <f>+#REF!</f>
        <v>#REF!</v>
      </c>
      <c r="G21" s="238" t="e">
        <f t="shared" si="1"/>
        <v>#REF!</v>
      </c>
      <c r="H21" s="240"/>
    </row>
    <row r="22" spans="2:10" x14ac:dyDescent="0.25">
      <c r="B22" s="171">
        <f t="shared" si="0"/>
        <v>2.1199999999999974</v>
      </c>
      <c r="C22" s="124" t="s">
        <v>111</v>
      </c>
      <c r="D22" s="216" t="s">
        <v>39</v>
      </c>
      <c r="E22" s="241">
        <f>+(((PI()*0.8^2)-(PI()*0.6^2))*2)*1</f>
        <v>1.7592918860102844</v>
      </c>
      <c r="F22" s="239" t="e">
        <f>+#REF!</f>
        <v>#REF!</v>
      </c>
      <c r="G22" s="238" t="e">
        <f>ROUND(F22*E22,2)</f>
        <v>#REF!</v>
      </c>
      <c r="H22" s="240"/>
    </row>
    <row r="23" spans="2:10" x14ac:dyDescent="0.25">
      <c r="B23" s="171">
        <f t="shared" si="0"/>
        <v>2.1299999999999972</v>
      </c>
      <c r="C23" s="124" t="s">
        <v>114</v>
      </c>
      <c r="D23" s="215" t="s">
        <v>4</v>
      </c>
      <c r="E23" s="241">
        <v>25.5</v>
      </c>
      <c r="F23" s="239" t="e">
        <f>+#REF!</f>
        <v>#REF!</v>
      </c>
      <c r="G23" s="238" t="e">
        <f t="shared" si="1"/>
        <v>#REF!</v>
      </c>
      <c r="H23" s="240"/>
    </row>
    <row r="24" spans="2:10" ht="25.5" x14ac:dyDescent="0.25">
      <c r="B24" s="171">
        <f t="shared" si="0"/>
        <v>2.139999999999997</v>
      </c>
      <c r="C24" s="124" t="s">
        <v>153</v>
      </c>
      <c r="D24" s="216" t="s">
        <v>104</v>
      </c>
      <c r="E24" s="264">
        <f>+J24*F5</f>
        <v>1487.7777510727039</v>
      </c>
      <c r="F24" s="239" t="e">
        <f>+'APU ITEM DE PAGO'!#REF!</f>
        <v>#REF!</v>
      </c>
      <c r="G24" s="238" t="e">
        <f>ROUND(F24*E24,2)</f>
        <v>#REF!</v>
      </c>
      <c r="H24" s="240"/>
      <c r="J24" s="291">
        <f>+E11+E12+E13+E14+E15+E16-E20</f>
        <v>148.7777751072704</v>
      </c>
    </row>
    <row r="25" spans="2:10" x14ac:dyDescent="0.25">
      <c r="B25" s="170">
        <f>+B10+1</f>
        <v>3</v>
      </c>
      <c r="C25" s="879" t="s">
        <v>27</v>
      </c>
      <c r="D25" s="879"/>
      <c r="E25" s="879"/>
      <c r="F25" s="879"/>
      <c r="G25" s="236" t="e">
        <f>SUM(G26:G31)</f>
        <v>#REF!</v>
      </c>
      <c r="H25" s="236">
        <f>SUM(H26:H31)</f>
        <v>0</v>
      </c>
    </row>
    <row r="26" spans="2:10" x14ac:dyDescent="0.25">
      <c r="B26" s="171">
        <v>3.01</v>
      </c>
      <c r="C26" s="242" t="e">
        <f>#REF!</f>
        <v>#REF!</v>
      </c>
      <c r="D26" s="216" t="e">
        <f>#REF!</f>
        <v>#REF!</v>
      </c>
      <c r="E26" s="263">
        <v>4.4500000000000011</v>
      </c>
      <c r="F26" s="240" t="e">
        <f>#REF!</f>
        <v>#REF!</v>
      </c>
      <c r="G26" s="238" t="e">
        <f>ROUND(F26*E26,2)</f>
        <v>#REF!</v>
      </c>
      <c r="H26" s="240"/>
    </row>
    <row r="27" spans="2:10" x14ac:dyDescent="0.25">
      <c r="B27" s="171">
        <f>+B26+0.01</f>
        <v>3.0199999999999996</v>
      </c>
      <c r="C27" s="242" t="e">
        <f>#REF!</f>
        <v>#REF!</v>
      </c>
      <c r="D27" s="216" t="e">
        <f>#REF!</f>
        <v>#REF!</v>
      </c>
      <c r="E27" s="263">
        <v>6</v>
      </c>
      <c r="F27" s="240" t="e">
        <f>#REF!</f>
        <v>#REF!</v>
      </c>
      <c r="G27" s="238" t="e">
        <f>ROUND(F27*E27,2)</f>
        <v>#REF!</v>
      </c>
      <c r="H27" s="240"/>
    </row>
    <row r="28" spans="2:10" x14ac:dyDescent="0.25">
      <c r="B28" s="171">
        <f>+B27+0.01</f>
        <v>3.0299999999999994</v>
      </c>
      <c r="C28" s="242" t="e">
        <f>#REF!</f>
        <v>#REF!</v>
      </c>
      <c r="D28" s="216" t="e">
        <f>#REF!</f>
        <v>#REF!</v>
      </c>
      <c r="E28" s="263">
        <v>0.89324999999999988</v>
      </c>
      <c r="F28" s="240" t="e">
        <f>#REF!</f>
        <v>#REF!</v>
      </c>
      <c r="G28" s="238" t="e">
        <f>ROUND(F28*E28,2)</f>
        <v>#REF!</v>
      </c>
      <c r="H28" s="240"/>
    </row>
    <row r="29" spans="2:10" x14ac:dyDescent="0.25">
      <c r="B29" s="171">
        <f>+B28+0.01</f>
        <v>3.0399999999999991</v>
      </c>
      <c r="C29" s="124" t="s">
        <v>134</v>
      </c>
      <c r="D29" s="216" t="e">
        <f>+D28</f>
        <v>#REF!</v>
      </c>
      <c r="E29" s="265">
        <v>1.1000000000000001</v>
      </c>
      <c r="F29" s="240" t="e">
        <f>+'APU ITEM DE PAGO'!#REF!</f>
        <v>#REF!</v>
      </c>
      <c r="G29" s="238" t="e">
        <f>ROUND(F29*E29,2)</f>
        <v>#REF!</v>
      </c>
      <c r="H29" s="240"/>
    </row>
    <row r="30" spans="2:10" ht="51" x14ac:dyDescent="0.25">
      <c r="B30" s="171">
        <f>+B29+0.01</f>
        <v>3.0499999999999989</v>
      </c>
      <c r="C30" s="124" t="s">
        <v>243</v>
      </c>
      <c r="D30" s="216" t="s">
        <v>4</v>
      </c>
      <c r="E30" s="265">
        <v>1.5</v>
      </c>
      <c r="F30" s="240" t="e">
        <f>+'APU ITEM DE PAGO'!#REF!</f>
        <v>#REF!</v>
      </c>
      <c r="G30" s="238" t="e">
        <f>ROUND(F30*E30,2)</f>
        <v>#REF!</v>
      </c>
      <c r="H30" s="240"/>
    </row>
    <row r="31" spans="2:10" ht="30.75" customHeight="1" x14ac:dyDescent="0.25">
      <c r="B31" s="171">
        <f>+B30+0.01</f>
        <v>3.0599999999999987</v>
      </c>
      <c r="C31" s="171" t="str">
        <f>+PPTOALL_B1109!$C$30</f>
        <v>Suministro, transporte e instalación de Concreto  f'c = 280 kg/cm2 para estructuras de protección de tuberías con profundidad clave menor a 1 m  en vías. Incluye acero de refuerzo</v>
      </c>
      <c r="D31" s="216" t="s">
        <v>39</v>
      </c>
      <c r="E31" s="171">
        <f>+((6.31+22.39)*((0.555*0.555)-(PI()/4*0.355^2)))</f>
        <v>5.9995971383399116</v>
      </c>
      <c r="F31" s="285" t="e">
        <f>+'APU ITEM DE PAGO'!#REF!</f>
        <v>#REF!</v>
      </c>
      <c r="G31" s="286" t="e">
        <f>+F31*E31</f>
        <v>#REF!</v>
      </c>
      <c r="H31" s="171"/>
    </row>
    <row r="32" spans="2:10" x14ac:dyDescent="0.25">
      <c r="B32" s="170">
        <f>+B25+1</f>
        <v>4</v>
      </c>
      <c r="C32" s="879" t="s">
        <v>129</v>
      </c>
      <c r="D32" s="879"/>
      <c r="E32" s="879"/>
      <c r="F32" s="879"/>
      <c r="G32" s="236" t="e">
        <f>SUM(G33:G38)</f>
        <v>#REF!</v>
      </c>
      <c r="H32" s="236" t="e">
        <f>SUM(H33:H38)</f>
        <v>#REF!</v>
      </c>
    </row>
    <row r="33" spans="2:8" ht="25.5" x14ac:dyDescent="0.25">
      <c r="B33" s="171">
        <f t="shared" ref="B33:B38" si="2">+B32+0.01</f>
        <v>4.01</v>
      </c>
      <c r="C33" s="242" t="s">
        <v>121</v>
      </c>
      <c r="D33" s="215" t="s">
        <v>4</v>
      </c>
      <c r="E33" s="263">
        <v>0</v>
      </c>
      <c r="F33" s="240" t="e">
        <f>+'APU ITEM DE PAGO'!#REF!+'APU ITEM DE PAGO'!#REF!</f>
        <v>#REF!</v>
      </c>
      <c r="G33" s="238"/>
      <c r="H33" s="238" t="e">
        <f>ROUND(E33*F33,2)</f>
        <v>#REF!</v>
      </c>
    </row>
    <row r="34" spans="2:8" ht="25.5" x14ac:dyDescent="0.25">
      <c r="B34" s="171">
        <f t="shared" si="2"/>
        <v>4.0199999999999996</v>
      </c>
      <c r="C34" s="242" t="s">
        <v>122</v>
      </c>
      <c r="D34" s="215" t="s">
        <v>4</v>
      </c>
      <c r="E34" s="263">
        <f>+E33</f>
        <v>0</v>
      </c>
      <c r="F34" s="240" t="e">
        <f>+'APU ITEM DE PAGO'!#REF!+'APU ITEM DE PAGO'!#REF!</f>
        <v>#REF!</v>
      </c>
      <c r="G34" s="238" t="e">
        <f>ROUND(F34*E34,2)</f>
        <v>#REF!</v>
      </c>
      <c r="H34" s="240"/>
    </row>
    <row r="35" spans="2:8" x14ac:dyDescent="0.25">
      <c r="B35" s="171">
        <f t="shared" si="2"/>
        <v>4.0299999999999994</v>
      </c>
      <c r="C35" s="242" t="e">
        <f>#REF!</f>
        <v>#REF!</v>
      </c>
      <c r="D35" s="215" t="e">
        <f>#REF!</f>
        <v>#REF!</v>
      </c>
      <c r="E35" s="263">
        <v>235.79088770381381</v>
      </c>
      <c r="F35" s="240" t="e">
        <f>#REF!</f>
        <v>#REF!</v>
      </c>
      <c r="G35" s="238"/>
      <c r="H35" s="238" t="e">
        <f>ROUND(E35*F35,2)</f>
        <v>#REF!</v>
      </c>
    </row>
    <row r="36" spans="2:8" x14ac:dyDescent="0.25">
      <c r="B36" s="171">
        <f t="shared" si="2"/>
        <v>4.0399999999999991</v>
      </c>
      <c r="C36" s="242" t="e">
        <f>#REF!</f>
        <v>#REF!</v>
      </c>
      <c r="D36" s="215" t="e">
        <f>#REF!</f>
        <v>#REF!</v>
      </c>
      <c r="E36" s="263">
        <f>+E35</f>
        <v>235.79088770381381</v>
      </c>
      <c r="F36" s="240" t="e">
        <f>#REF!</f>
        <v>#REF!</v>
      </c>
      <c r="G36" s="238" t="e">
        <f>ROUND(F36*E36,2)</f>
        <v>#REF!</v>
      </c>
      <c r="H36" s="240"/>
    </row>
    <row r="37" spans="2:8" x14ac:dyDescent="0.25">
      <c r="B37" s="171">
        <f t="shared" si="2"/>
        <v>4.0499999999999989</v>
      </c>
      <c r="C37" s="242" t="e">
        <f>#REF!</f>
        <v>#REF!</v>
      </c>
      <c r="D37" s="215" t="e">
        <f>#REF!</f>
        <v>#REF!</v>
      </c>
      <c r="E37" s="263">
        <v>16.652029906290707</v>
      </c>
      <c r="F37" s="240" t="e">
        <f>#REF!</f>
        <v>#REF!</v>
      </c>
      <c r="G37" s="238"/>
      <c r="H37" s="238" t="e">
        <f>ROUND(E37*F37,2)</f>
        <v>#REF!</v>
      </c>
    </row>
    <row r="38" spans="2:8" x14ac:dyDescent="0.25">
      <c r="B38" s="171">
        <f t="shared" si="2"/>
        <v>4.0599999999999987</v>
      </c>
      <c r="C38" s="242" t="e">
        <f>#REF!</f>
        <v>#REF!</v>
      </c>
      <c r="D38" s="215" t="e">
        <f>#REF!</f>
        <v>#REF!</v>
      </c>
      <c r="E38" s="263">
        <f>+E37</f>
        <v>16.652029906290707</v>
      </c>
      <c r="F38" s="240" t="e">
        <f>#REF!</f>
        <v>#REF!</v>
      </c>
      <c r="G38" s="238" t="e">
        <f>ROUND(F38*E38,2)</f>
        <v>#REF!</v>
      </c>
      <c r="H38" s="240"/>
    </row>
    <row r="39" spans="2:8" x14ac:dyDescent="0.25">
      <c r="B39" s="170">
        <f>+B32+1</f>
        <v>5</v>
      </c>
      <c r="C39" s="879" t="s">
        <v>41</v>
      </c>
      <c r="D39" s="879"/>
      <c r="E39" s="879"/>
      <c r="F39" s="879"/>
      <c r="G39" s="236" t="e">
        <f>SUM(G40:G45)</f>
        <v>#REF!</v>
      </c>
      <c r="H39" s="236">
        <f>SUM(H40:H45)</f>
        <v>0</v>
      </c>
    </row>
    <row r="40" spans="2:8" x14ac:dyDescent="0.25">
      <c r="B40" s="171">
        <v>5.01</v>
      </c>
      <c r="C40" s="124" t="e">
        <f>+#REF!</f>
        <v>#REF!</v>
      </c>
      <c r="D40" s="216" t="s">
        <v>42</v>
      </c>
      <c r="E40" s="266">
        <f>100*(E29+E30)</f>
        <v>260</v>
      </c>
      <c r="F40" s="240" t="e">
        <f>+#REF!</f>
        <v>#REF!</v>
      </c>
      <c r="G40" s="238" t="e">
        <f t="shared" ref="G40:G45" si="3">ROUND(F40*E40,2)</f>
        <v>#REF!</v>
      </c>
      <c r="H40" s="240"/>
    </row>
    <row r="41" spans="2:8" x14ac:dyDescent="0.25">
      <c r="B41" s="171">
        <f>+B40+0.01</f>
        <v>5.0199999999999996</v>
      </c>
      <c r="C41" s="124" t="e">
        <f>+#REF!</f>
        <v>#REF!</v>
      </c>
      <c r="D41" s="216" t="e">
        <f>+#REF!</f>
        <v>#REF!</v>
      </c>
      <c r="E41" s="266">
        <f>+E8*0.1</f>
        <v>27.465999999999998</v>
      </c>
      <c r="F41" s="240" t="e">
        <f>+#REF!</f>
        <v>#REF!</v>
      </c>
      <c r="G41" s="238" t="e">
        <f t="shared" si="3"/>
        <v>#REF!</v>
      </c>
      <c r="H41" s="240"/>
    </row>
    <row r="42" spans="2:8" x14ac:dyDescent="0.25">
      <c r="B42" s="171">
        <f>+B41+0.01</f>
        <v>5.0299999999999994</v>
      </c>
      <c r="C42" s="124" t="e">
        <f>+#REF!</f>
        <v>#REF!</v>
      </c>
      <c r="D42" s="216" t="e">
        <f>+#REF!</f>
        <v>#REF!</v>
      </c>
      <c r="E42" s="266">
        <f>+E41</f>
        <v>27.465999999999998</v>
      </c>
      <c r="F42" s="240" t="e">
        <f>+#REF!</f>
        <v>#REF!</v>
      </c>
      <c r="G42" s="238" t="e">
        <f t="shared" si="3"/>
        <v>#REF!</v>
      </c>
      <c r="H42" s="240"/>
    </row>
    <row r="43" spans="2:8" x14ac:dyDescent="0.25">
      <c r="B43" s="171">
        <f>+B42+0.01</f>
        <v>5.0399999999999991</v>
      </c>
      <c r="C43" s="124" t="e">
        <f>+#REF!</f>
        <v>#REF!</v>
      </c>
      <c r="D43" s="216" t="e">
        <f>+#REF!</f>
        <v>#REF!</v>
      </c>
      <c r="E43" s="266">
        <v>22.88195</v>
      </c>
      <c r="F43" s="240" t="e">
        <f>+#REF!</f>
        <v>#REF!</v>
      </c>
      <c r="G43" s="238" t="e">
        <f t="shared" si="3"/>
        <v>#REF!</v>
      </c>
      <c r="H43" s="240"/>
    </row>
    <row r="44" spans="2:8" x14ac:dyDescent="0.25">
      <c r="B44" s="171">
        <f>+B43+0.01</f>
        <v>5.0499999999999989</v>
      </c>
      <c r="C44" s="124" t="e">
        <f>+#REF!</f>
        <v>#REF!</v>
      </c>
      <c r="D44" s="216" t="e">
        <f>+#REF!</f>
        <v>#REF!</v>
      </c>
      <c r="E44" s="266">
        <v>302.72924999999998</v>
      </c>
      <c r="F44" s="240" t="e">
        <f>+#REF!</f>
        <v>#REF!</v>
      </c>
      <c r="G44" s="238" t="e">
        <f t="shared" si="3"/>
        <v>#REF!</v>
      </c>
      <c r="H44" s="240"/>
    </row>
    <row r="45" spans="2:8" x14ac:dyDescent="0.25">
      <c r="B45" s="171">
        <f>+B44+0.01</f>
        <v>5.0599999999999987</v>
      </c>
      <c r="C45" s="124" t="s">
        <v>174</v>
      </c>
      <c r="D45" s="216" t="s">
        <v>5</v>
      </c>
      <c r="E45" s="171">
        <v>3</v>
      </c>
      <c r="F45" s="240" t="e">
        <f>+'APU ITEM DE PAGO'!#REF!</f>
        <v>#REF!</v>
      </c>
      <c r="G45" s="238" t="e">
        <f t="shared" si="3"/>
        <v>#REF!</v>
      </c>
      <c r="H45" s="240"/>
    </row>
    <row r="46" spans="2:8" ht="15.75" thickBot="1" x14ac:dyDescent="0.3">
      <c r="B46" s="244"/>
      <c r="C46" s="130"/>
      <c r="D46" s="244"/>
      <c r="E46" s="244"/>
      <c r="F46" s="244"/>
      <c r="G46" s="244"/>
      <c r="H46" s="244"/>
    </row>
    <row r="47" spans="2:8" ht="14.45" customHeight="1" x14ac:dyDescent="0.25">
      <c r="B47" s="244"/>
      <c r="C47" s="130"/>
      <c r="D47" s="244"/>
      <c r="E47" s="760" t="s">
        <v>99</v>
      </c>
      <c r="F47" s="761"/>
      <c r="G47" s="245" t="e">
        <f>+ROUND(G39+G32+G25+G10+G7,0)</f>
        <v>#REF!</v>
      </c>
      <c r="H47" s="246"/>
    </row>
    <row r="48" spans="2:8" x14ac:dyDescent="0.25">
      <c r="B48" s="244"/>
      <c r="C48" s="130"/>
      <c r="D48" s="244"/>
      <c r="E48" s="860" t="e">
        <f>+RESUMEN!E12</f>
        <v>#REF!</v>
      </c>
      <c r="F48" s="861"/>
      <c r="G48" s="247"/>
      <c r="H48" s="248"/>
    </row>
    <row r="49" spans="2:8" x14ac:dyDescent="0.25">
      <c r="B49" s="244"/>
      <c r="C49" s="130"/>
      <c r="D49" s="244"/>
      <c r="E49" s="862" t="e">
        <f>+RESUMEN!#REF!</f>
        <v>#REF!</v>
      </c>
      <c r="F49" s="863"/>
      <c r="G49" s="247"/>
      <c r="H49" s="249"/>
    </row>
    <row r="50" spans="2:8" x14ac:dyDescent="0.25">
      <c r="B50" s="244"/>
      <c r="C50" s="130"/>
      <c r="D50" s="244"/>
      <c r="E50" s="854">
        <f>+RESUMEN!E13</f>
        <v>0.05</v>
      </c>
      <c r="F50" s="855"/>
      <c r="G50" s="247"/>
      <c r="H50" s="250"/>
    </row>
    <row r="51" spans="2:8" x14ac:dyDescent="0.25">
      <c r="B51" s="244"/>
      <c r="C51" s="130"/>
      <c r="D51" s="244"/>
      <c r="E51" s="854" t="e">
        <f>+RESUMEN!#REF!</f>
        <v>#REF!</v>
      </c>
      <c r="F51" s="855"/>
      <c r="G51" s="247"/>
      <c r="H51" s="250"/>
    </row>
    <row r="52" spans="2:8" ht="14.45" customHeight="1" x14ac:dyDescent="0.25">
      <c r="B52" s="244"/>
      <c r="C52" s="130"/>
      <c r="D52" s="244"/>
      <c r="E52" s="856" t="s">
        <v>37</v>
      </c>
      <c r="F52" s="857"/>
      <c r="G52" s="251"/>
      <c r="H52" s="252"/>
    </row>
    <row r="53" spans="2:8" ht="15" customHeight="1" thickBot="1" x14ac:dyDescent="0.3">
      <c r="B53" s="244"/>
      <c r="C53" s="130"/>
      <c r="D53" s="244"/>
      <c r="E53" s="858" t="s">
        <v>45</v>
      </c>
      <c r="F53" s="859"/>
      <c r="G53" s="253"/>
      <c r="H53" s="254"/>
    </row>
    <row r="54" spans="2:8" ht="15.75" thickBot="1" x14ac:dyDescent="0.3">
      <c r="B54" s="244"/>
      <c r="C54" s="130"/>
      <c r="D54" s="130"/>
      <c r="E54" s="130"/>
      <c r="F54" s="130"/>
      <c r="G54" s="130"/>
      <c r="H54" s="130"/>
    </row>
    <row r="55" spans="2:8" ht="14.45" customHeight="1" x14ac:dyDescent="0.25">
      <c r="B55" s="244"/>
      <c r="C55" s="130"/>
      <c r="D55" s="244"/>
      <c r="E55" s="757" t="s">
        <v>100</v>
      </c>
      <c r="F55" s="758"/>
      <c r="G55" s="759"/>
      <c r="H55" s="255" t="e">
        <f>+H32+H39</f>
        <v>#REF!</v>
      </c>
    </row>
    <row r="56" spans="2:8" x14ac:dyDescent="0.25">
      <c r="B56" s="244"/>
      <c r="C56" s="130"/>
      <c r="D56" s="244"/>
      <c r="E56" s="880" t="e">
        <f>+RESUMEN!#REF!</f>
        <v>#REF!</v>
      </c>
      <c r="F56" s="881"/>
      <c r="G56" s="882"/>
      <c r="H56" s="256"/>
    </row>
    <row r="57" spans="2:8" ht="15" customHeight="1" thickBot="1" x14ac:dyDescent="0.3">
      <c r="B57" s="244"/>
      <c r="C57" s="130"/>
      <c r="D57" s="244"/>
      <c r="E57" s="870" t="s">
        <v>115</v>
      </c>
      <c r="F57" s="871"/>
      <c r="G57" s="872"/>
      <c r="H57" s="257"/>
    </row>
    <row r="58" spans="2:8" ht="15.75" thickBot="1" x14ac:dyDescent="0.3">
      <c r="B58" s="244"/>
      <c r="C58" s="130"/>
      <c r="D58" s="130"/>
      <c r="E58" s="130"/>
      <c r="F58" s="130"/>
      <c r="G58" s="130"/>
      <c r="H58" s="130"/>
    </row>
    <row r="59" spans="2:8" ht="14.45" customHeight="1" x14ac:dyDescent="0.25">
      <c r="B59" s="244"/>
      <c r="C59" s="130"/>
      <c r="D59" s="244"/>
      <c r="E59" s="876" t="s">
        <v>101</v>
      </c>
      <c r="F59" s="877"/>
      <c r="G59" s="878"/>
      <c r="H59" s="258">
        <f>+H57+G53</f>
        <v>0</v>
      </c>
    </row>
    <row r="60" spans="2:8" ht="14.45" customHeight="1" x14ac:dyDescent="0.25">
      <c r="B60" s="244"/>
      <c r="C60" s="130"/>
      <c r="D60" s="244"/>
      <c r="E60" s="867" t="e">
        <f>+RESUMEN!#REF!</f>
        <v>#REF!</v>
      </c>
      <c r="F60" s="868"/>
      <c r="G60" s="869"/>
      <c r="H60" s="259">
        <f>+H59*0.02</f>
        <v>0</v>
      </c>
    </row>
    <row r="61" spans="2:8" ht="15" customHeight="1" thickBot="1" x14ac:dyDescent="0.3">
      <c r="B61" s="244"/>
      <c r="C61" s="130"/>
      <c r="D61" s="244"/>
      <c r="E61" s="864" t="s">
        <v>46</v>
      </c>
      <c r="F61" s="865"/>
      <c r="G61" s="866"/>
      <c r="H61" s="260">
        <f>H59+H60</f>
        <v>0</v>
      </c>
    </row>
  </sheetData>
  <mergeCells count="22">
    <mergeCell ref="E61:G61"/>
    <mergeCell ref="E53:F53"/>
    <mergeCell ref="E55:G55"/>
    <mergeCell ref="E57:G57"/>
    <mergeCell ref="E59:G59"/>
    <mergeCell ref="E60:G60"/>
    <mergeCell ref="E56:G56"/>
    <mergeCell ref="E49:F49"/>
    <mergeCell ref="E50:F50"/>
    <mergeCell ref="E51:F51"/>
    <mergeCell ref="E52:F52"/>
    <mergeCell ref="C10:F10"/>
    <mergeCell ref="C25:F25"/>
    <mergeCell ref="C32:F32"/>
    <mergeCell ref="C39:F39"/>
    <mergeCell ref="E47:F47"/>
    <mergeCell ref="E48:F48"/>
    <mergeCell ref="B2:H2"/>
    <mergeCell ref="B3:H3"/>
    <mergeCell ref="B4:H4"/>
    <mergeCell ref="D5:E5"/>
    <mergeCell ref="C7:F7"/>
  </mergeCells>
  <pageMargins left="0.7" right="0.7" top="0.75" bottom="0.75" header="0.3" footer="0.3"/>
  <pageSetup paperSize="9" scale="54" orientation="portrait" horizontalDpi="1200" verticalDpi="12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23">
    <tabColor rgb="FFFFFF00"/>
  </sheetPr>
  <dimension ref="B1:J61"/>
  <sheetViews>
    <sheetView view="pageBreakPreview" topLeftCell="A25" zoomScaleNormal="100" zoomScaleSheetLayoutView="100" workbookViewId="0">
      <selection activeCell="G17" sqref="G17"/>
    </sheetView>
  </sheetViews>
  <sheetFormatPr baseColWidth="10" defaultRowHeight="15" x14ac:dyDescent="0.25"/>
  <cols>
    <col min="1" max="1" width="3.85546875" customWidth="1"/>
    <col min="2" max="2" width="7.7109375" customWidth="1"/>
    <col min="3" max="3" width="86" style="18" customWidth="1"/>
    <col min="5" max="7" width="15" customWidth="1"/>
    <col min="8" max="8" width="16.4257812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ROUND(SUM(G8:G9),2)</f>
        <v>#REF!</v>
      </c>
      <c r="H7" s="236">
        <f>ROUND(SUM(H8:H9),2)</f>
        <v>0</v>
      </c>
    </row>
    <row r="8" spans="2:8" x14ac:dyDescent="0.25">
      <c r="B8" s="171">
        <v>1.01</v>
      </c>
      <c r="C8" s="121" t="s">
        <v>103</v>
      </c>
      <c r="D8" s="215">
        <f>+'APU ITEM DE PAGO'!H4</f>
        <v>0</v>
      </c>
      <c r="E8" s="261">
        <v>374.79</v>
      </c>
      <c r="F8" s="237">
        <f>+'APU ITEM DE PAGO'!H31</f>
        <v>0</v>
      </c>
      <c r="G8" s="238">
        <f>ROUND(F8*E8,2)</f>
        <v>0</v>
      </c>
      <c r="H8" s="238"/>
    </row>
    <row r="9" spans="2:8" x14ac:dyDescent="0.25">
      <c r="B9" s="171" t="e">
        <f>+#REF!+0.01</f>
        <v>#REF!</v>
      </c>
      <c r="C9" s="124" t="e">
        <f>+#REF!</f>
        <v>#REF!</v>
      </c>
      <c r="D9" s="216" t="e">
        <f>+'APU ITEM DE PAGO'!#REF!</f>
        <v>#REF!</v>
      </c>
      <c r="E9" s="262">
        <v>414.93299999999994</v>
      </c>
      <c r="F9" s="239" t="e">
        <f>+#REF!</f>
        <v>#REF!</v>
      </c>
      <c r="G9" s="238" t="e">
        <f>ROUND(F9*E9,2)</f>
        <v>#REF!</v>
      </c>
      <c r="H9" s="240"/>
    </row>
    <row r="10" spans="2:8" x14ac:dyDescent="0.25">
      <c r="B10" s="170">
        <f>+B7+1</f>
        <v>2</v>
      </c>
      <c r="C10" s="879" t="s">
        <v>7</v>
      </c>
      <c r="D10" s="879"/>
      <c r="E10" s="879"/>
      <c r="F10" s="879"/>
      <c r="G10" s="236" t="e">
        <f>ROUND(SUM(G11:G21),2)</f>
        <v>#REF!</v>
      </c>
      <c r="H10" s="236">
        <f>ROUND(SUM(H11:H21),2)</f>
        <v>0</v>
      </c>
    </row>
    <row r="11" spans="2:8" x14ac:dyDescent="0.25">
      <c r="B11" s="171">
        <v>2.0099999999999998</v>
      </c>
      <c r="C11" s="124" t="e">
        <f>#REF!</f>
        <v>#REF!</v>
      </c>
      <c r="D11" s="216" t="e">
        <f>#REF!</f>
        <v>#REF!</v>
      </c>
      <c r="E11" s="263">
        <v>87.838905459999992</v>
      </c>
      <c r="F11" s="239" t="e">
        <f>+#REF!</f>
        <v>#REF!</v>
      </c>
      <c r="G11" s="238" t="e">
        <f>ROUND(F11*E11,2)</f>
        <v>#REF!</v>
      </c>
      <c r="H11" s="240"/>
    </row>
    <row r="12" spans="2:8" x14ac:dyDescent="0.25">
      <c r="B12" s="171">
        <f>+B11+0.01</f>
        <v>2.0199999999999996</v>
      </c>
      <c r="C12" s="124" t="e">
        <f>#REF!</f>
        <v>#REF!</v>
      </c>
      <c r="D12" s="216" t="e">
        <f>#REF!</f>
        <v>#REF!</v>
      </c>
      <c r="E12" s="264">
        <v>351.35562183999997</v>
      </c>
      <c r="F12" s="239" t="e">
        <f>+#REF!</f>
        <v>#REF!</v>
      </c>
      <c r="G12" s="238" t="e">
        <f>ROUND(F12*E12,2)</f>
        <v>#REF!</v>
      </c>
      <c r="H12" s="240"/>
    </row>
    <row r="13" spans="2:8" ht="38.25" x14ac:dyDescent="0.25">
      <c r="B13" s="171">
        <f t="shared" ref="B13:B20" si="0">+B12+0.01</f>
        <v>2.0299999999999994</v>
      </c>
      <c r="C13" s="124" t="s">
        <v>150</v>
      </c>
      <c r="D13" s="216" t="s">
        <v>39</v>
      </c>
      <c r="E13" s="264">
        <f>154.3245117*0.2</f>
        <v>30.86490234</v>
      </c>
      <c r="F13" s="239" t="e">
        <f>+#REF!</f>
        <v>#REF!</v>
      </c>
      <c r="G13" s="238" t="e">
        <f t="shared" ref="G13:G19" si="1">ROUND(F13*E13,2)</f>
        <v>#REF!</v>
      </c>
      <c r="H13" s="240"/>
    </row>
    <row r="14" spans="2:8" x14ac:dyDescent="0.25">
      <c r="B14" s="171">
        <f t="shared" si="0"/>
        <v>2.0399999999999991</v>
      </c>
      <c r="C14" s="124" t="s">
        <v>329</v>
      </c>
      <c r="D14" s="216" t="s">
        <v>39</v>
      </c>
      <c r="E14" s="287">
        <f>154.3245117*0.8</f>
        <v>123.45960936</v>
      </c>
      <c r="F14" s="285">
        <v>125000</v>
      </c>
      <c r="G14" s="238">
        <f t="shared" si="1"/>
        <v>15432451.17</v>
      </c>
      <c r="H14" s="240"/>
    </row>
    <row r="15" spans="2:8" x14ac:dyDescent="0.25">
      <c r="B15" s="171">
        <f t="shared" si="0"/>
        <v>2.0499999999999989</v>
      </c>
      <c r="C15" s="124" t="s">
        <v>110</v>
      </c>
      <c r="D15" s="216" t="s">
        <v>105</v>
      </c>
      <c r="E15" s="264">
        <v>1158.426099</v>
      </c>
      <c r="F15" s="239" t="e">
        <f>+#REF!</f>
        <v>#REF!</v>
      </c>
      <c r="G15" s="238" t="e">
        <f t="shared" si="1"/>
        <v>#REF!</v>
      </c>
      <c r="H15" s="240"/>
    </row>
    <row r="16" spans="2:8" x14ac:dyDescent="0.25">
      <c r="B16" s="171">
        <f t="shared" si="0"/>
        <v>2.0599999999999987</v>
      </c>
      <c r="C16" s="124" t="s">
        <v>109</v>
      </c>
      <c r="D16" s="216" t="s">
        <v>105</v>
      </c>
      <c r="E16" s="264">
        <v>128.714011</v>
      </c>
      <c r="F16" s="239" t="e">
        <f>+#REF!</f>
        <v>#REF!</v>
      </c>
      <c r="G16" s="238" t="e">
        <f t="shared" si="1"/>
        <v>#REF!</v>
      </c>
      <c r="H16" s="240"/>
    </row>
    <row r="17" spans="2:10" x14ac:dyDescent="0.25">
      <c r="B17" s="171">
        <f t="shared" si="0"/>
        <v>2.0699999999999985</v>
      </c>
      <c r="C17" s="124" t="s">
        <v>106</v>
      </c>
      <c r="D17" s="216" t="s">
        <v>39</v>
      </c>
      <c r="E17" s="264">
        <v>70.151078444289126</v>
      </c>
      <c r="F17" s="239" t="e">
        <f>+#REF!</f>
        <v>#REF!</v>
      </c>
      <c r="G17" s="238" t="e">
        <f t="shared" si="1"/>
        <v>#REF!</v>
      </c>
      <c r="H17" s="240"/>
    </row>
    <row r="18" spans="2:10" ht="25.5" x14ac:dyDescent="0.25">
      <c r="B18" s="171">
        <f t="shared" si="0"/>
        <v>2.0799999999999983</v>
      </c>
      <c r="C18" s="124" t="s">
        <v>107</v>
      </c>
      <c r="D18" s="216" t="s">
        <v>39</v>
      </c>
      <c r="E18" s="264">
        <v>348.94839341404838</v>
      </c>
      <c r="F18" s="239" t="e">
        <f>+#REF!</f>
        <v>#REF!</v>
      </c>
      <c r="G18" s="238" t="e">
        <f t="shared" si="1"/>
        <v>#REF!</v>
      </c>
      <c r="H18" s="240"/>
    </row>
    <row r="19" spans="2:10" x14ac:dyDescent="0.25">
      <c r="B19" s="171">
        <f t="shared" si="0"/>
        <v>2.0899999999999981</v>
      </c>
      <c r="C19" s="124" t="s">
        <v>108</v>
      </c>
      <c r="D19" s="216" t="s">
        <v>39</v>
      </c>
      <c r="E19" s="264">
        <v>103.20849199168815</v>
      </c>
      <c r="F19" s="239" t="e">
        <f>+#REF!</f>
        <v>#REF!</v>
      </c>
      <c r="G19" s="238" t="e">
        <f t="shared" si="1"/>
        <v>#REF!</v>
      </c>
      <c r="H19" s="240"/>
    </row>
    <row r="20" spans="2:10" x14ac:dyDescent="0.25">
      <c r="B20" s="171">
        <f t="shared" si="0"/>
        <v>2.0999999999999979</v>
      </c>
      <c r="C20" s="124" t="s">
        <v>111</v>
      </c>
      <c r="D20" s="216" t="s">
        <v>39</v>
      </c>
      <c r="E20" s="241">
        <f>+(((PI()*0.8^2)-(PI()*0.6^2))*2)*5</f>
        <v>8.7964594300514225</v>
      </c>
      <c r="F20" s="239" t="e">
        <f>+#REF!</f>
        <v>#REF!</v>
      </c>
      <c r="G20" s="238" t="e">
        <f>ROUND(F20*E20,2)</f>
        <v>#REF!</v>
      </c>
      <c r="H20" s="240"/>
    </row>
    <row r="21" spans="2:10" ht="25.5" x14ac:dyDescent="0.25">
      <c r="B21" s="171" t="e">
        <f>+#REF!+0.01</f>
        <v>#REF!</v>
      </c>
      <c r="C21" s="124" t="s">
        <v>153</v>
      </c>
      <c r="D21" s="216" t="s">
        <v>104</v>
      </c>
      <c r="E21" s="264">
        <f>+J21*F5</f>
        <v>2533.6710501600305</v>
      </c>
      <c r="F21" s="239" t="e">
        <f>+'APU ITEM DE PAGO'!#REF!</f>
        <v>#REF!</v>
      </c>
      <c r="G21" s="238" t="e">
        <f>ROUND(F21*E21,2)</f>
        <v>#REF!</v>
      </c>
      <c r="H21" s="240"/>
      <c r="J21" s="291">
        <f>+E11+E12+E13+E14-E18+E20</f>
        <v>253.36710501600305</v>
      </c>
    </row>
    <row r="22" spans="2:10" x14ac:dyDescent="0.25">
      <c r="B22" s="170">
        <f>+B10+1</f>
        <v>3</v>
      </c>
      <c r="C22" s="879" t="s">
        <v>27</v>
      </c>
      <c r="D22" s="879"/>
      <c r="E22" s="879"/>
      <c r="F22" s="879"/>
      <c r="G22" s="236" t="e">
        <f>SUM(G23:G29)</f>
        <v>#REF!</v>
      </c>
      <c r="H22" s="236">
        <f>SUM(H23:H29)</f>
        <v>0</v>
      </c>
    </row>
    <row r="23" spans="2:10" x14ac:dyDescent="0.25">
      <c r="B23" s="171">
        <v>3.01</v>
      </c>
      <c r="C23" s="242" t="e">
        <f>#REF!</f>
        <v>#REF!</v>
      </c>
      <c r="D23" s="216" t="e">
        <f>#REF!</f>
        <v>#REF!</v>
      </c>
      <c r="E23" s="263">
        <v>6.73</v>
      </c>
      <c r="F23" s="240" t="e">
        <f>#REF!</f>
        <v>#REF!</v>
      </c>
      <c r="G23" s="238" t="e">
        <f t="shared" ref="G23:G29" si="2">ROUND(F23*E23,2)</f>
        <v>#REF!</v>
      </c>
      <c r="H23" s="240"/>
    </row>
    <row r="24" spans="2:10" x14ac:dyDescent="0.25">
      <c r="B24" s="171">
        <f>+B23+0.01</f>
        <v>3.0199999999999996</v>
      </c>
      <c r="C24" s="242" t="e">
        <f>#REF!</f>
        <v>#REF!</v>
      </c>
      <c r="D24" s="216" t="e">
        <f>#REF!</f>
        <v>#REF!</v>
      </c>
      <c r="E24" s="263">
        <v>9</v>
      </c>
      <c r="F24" s="240" t="e">
        <f>#REF!</f>
        <v>#REF!</v>
      </c>
      <c r="G24" s="238" t="e">
        <f t="shared" si="2"/>
        <v>#REF!</v>
      </c>
      <c r="H24" s="240"/>
    </row>
    <row r="25" spans="2:10" x14ac:dyDescent="0.25">
      <c r="B25" s="171" t="e">
        <f>+#REF!+0.01</f>
        <v>#REF!</v>
      </c>
      <c r="C25" s="242" t="e">
        <f>#REF!</f>
        <v>#REF!</v>
      </c>
      <c r="D25" s="216" t="e">
        <f>#REF!</f>
        <v>#REF!</v>
      </c>
      <c r="E25" s="263">
        <v>2.3375115912568156</v>
      </c>
      <c r="F25" s="240" t="e">
        <f>#REF!</f>
        <v>#REF!</v>
      </c>
      <c r="G25" s="238" t="e">
        <f t="shared" si="2"/>
        <v>#REF!</v>
      </c>
      <c r="H25" s="240"/>
    </row>
    <row r="26" spans="2:10" ht="25.5" x14ac:dyDescent="0.25">
      <c r="B26" s="171" t="e">
        <f>+B25+0.01</f>
        <v>#REF!</v>
      </c>
      <c r="C26" s="242" t="s">
        <v>310</v>
      </c>
      <c r="D26" s="216" t="s">
        <v>26</v>
      </c>
      <c r="E26" s="263">
        <v>1</v>
      </c>
      <c r="F26" s="240" t="e">
        <f>+'APU ITEM DE PAGO'!#REF!</f>
        <v>#REF!</v>
      </c>
      <c r="G26" s="238" t="e">
        <f t="shared" si="2"/>
        <v>#REF!</v>
      </c>
      <c r="H26" s="240"/>
    </row>
    <row r="27" spans="2:10" x14ac:dyDescent="0.25">
      <c r="B27" s="171">
        <v>3.07</v>
      </c>
      <c r="C27" s="124" t="s">
        <v>134</v>
      </c>
      <c r="D27" s="216" t="e">
        <f>+D25</f>
        <v>#REF!</v>
      </c>
      <c r="E27" s="265">
        <v>1.1000000000000001</v>
      </c>
      <c r="F27" s="240" t="e">
        <f>+'APU ITEM DE PAGO'!#REF!</f>
        <v>#REF!</v>
      </c>
      <c r="G27" s="238" t="e">
        <f t="shared" si="2"/>
        <v>#REF!</v>
      </c>
      <c r="H27" s="240"/>
    </row>
    <row r="28" spans="2:10" ht="51" x14ac:dyDescent="0.25">
      <c r="B28" s="171">
        <v>3.09</v>
      </c>
      <c r="C28" s="124" t="s">
        <v>243</v>
      </c>
      <c r="D28" s="216" t="s">
        <v>4</v>
      </c>
      <c r="E28" s="265">
        <v>1.5</v>
      </c>
      <c r="F28" s="240" t="e">
        <f>+'APU ITEM DE PAGO'!#REF!</f>
        <v>#REF!</v>
      </c>
      <c r="G28" s="238" t="e">
        <f t="shared" si="2"/>
        <v>#REF!</v>
      </c>
      <c r="H28" s="240"/>
    </row>
    <row r="29" spans="2:10" ht="25.5" x14ac:dyDescent="0.25">
      <c r="B29" s="243" t="e">
        <f>+'PPTO ALL'!#REF!</f>
        <v>#REF!</v>
      </c>
      <c r="C29" s="243" t="str">
        <f>+PPTOALL_B1109!$C$30</f>
        <v>Suministro, transporte e instalación de Concreto  f'c = 280 kg/cm2 para estructuras de protección de tuberías con profundidad clave menor a 1 m  en vías. Incluye acero de refuerzo</v>
      </c>
      <c r="D29" s="216" t="s">
        <v>39</v>
      </c>
      <c r="E29" s="243">
        <f>+((3.83+12)*((0.6*0.6)-(PI()/4*0.4^2)))</f>
        <v>3.7095435317469425</v>
      </c>
      <c r="F29" s="240" t="e">
        <f>+'APU ITEM DE PAGO'!#REF!</f>
        <v>#REF!</v>
      </c>
      <c r="G29" s="238" t="e">
        <f t="shared" si="2"/>
        <v>#REF!</v>
      </c>
      <c r="H29" s="243"/>
    </row>
    <row r="30" spans="2:10" x14ac:dyDescent="0.25">
      <c r="B30" s="170">
        <f>+B22+1</f>
        <v>4</v>
      </c>
      <c r="C30" s="879" t="s">
        <v>129</v>
      </c>
      <c r="D30" s="879"/>
      <c r="E30" s="879"/>
      <c r="F30" s="879"/>
      <c r="G30" s="236" t="e">
        <f>SUM(G31:G38)</f>
        <v>#REF!</v>
      </c>
      <c r="H30" s="236" t="e">
        <f>SUM(H31:H38)</f>
        <v>#REF!</v>
      </c>
    </row>
    <row r="31" spans="2:10" ht="25.5" x14ac:dyDescent="0.25">
      <c r="B31" s="171">
        <f>+B30+0.01</f>
        <v>4.01</v>
      </c>
      <c r="C31" s="242" t="s">
        <v>121</v>
      </c>
      <c r="D31" s="215" t="s">
        <v>4</v>
      </c>
      <c r="E31" s="263">
        <v>0</v>
      </c>
      <c r="F31" s="240" t="e">
        <f>+'APU ITEM DE PAGO'!#REF!+'APU ITEM DE PAGO'!#REF!</f>
        <v>#REF!</v>
      </c>
      <c r="G31" s="238"/>
      <c r="H31" s="238" t="e">
        <f>ROUND(E31*F31,2)</f>
        <v>#REF!</v>
      </c>
    </row>
    <row r="32" spans="2:10" ht="25.5" x14ac:dyDescent="0.25">
      <c r="B32" s="171">
        <f t="shared" ref="B32:B38" si="3">+B31+0.01</f>
        <v>4.0199999999999996</v>
      </c>
      <c r="C32" s="242" t="s">
        <v>122</v>
      </c>
      <c r="D32" s="215" t="s">
        <v>4</v>
      </c>
      <c r="E32" s="263">
        <f>+E31</f>
        <v>0</v>
      </c>
      <c r="F32" s="240" t="e">
        <f>+'APU ITEM DE PAGO'!#REF!+'APU ITEM DE PAGO'!#REF!</f>
        <v>#REF!</v>
      </c>
      <c r="G32" s="238" t="e">
        <f t="shared" ref="G32:G38" si="4">ROUND(F32*E32,2)</f>
        <v>#REF!</v>
      </c>
      <c r="H32" s="240"/>
    </row>
    <row r="33" spans="2:8" x14ac:dyDescent="0.25">
      <c r="B33" s="171">
        <f t="shared" si="3"/>
        <v>4.0299999999999994</v>
      </c>
      <c r="C33" s="242" t="e">
        <f>#REF!</f>
        <v>#REF!</v>
      </c>
      <c r="D33" s="215" t="e">
        <f>#REF!</f>
        <v>#REF!</v>
      </c>
      <c r="E33" s="263">
        <v>224.93739162593374</v>
      </c>
      <c r="F33" s="240" t="e">
        <f>#REF!</f>
        <v>#REF!</v>
      </c>
      <c r="G33" s="238"/>
      <c r="H33" s="238" t="e">
        <f>ROUND(E33*F33,2)</f>
        <v>#REF!</v>
      </c>
    </row>
    <row r="34" spans="2:8" x14ac:dyDescent="0.25">
      <c r="B34" s="171">
        <f t="shared" si="3"/>
        <v>4.0399999999999991</v>
      </c>
      <c r="C34" s="242" t="e">
        <f>#REF!</f>
        <v>#REF!</v>
      </c>
      <c r="D34" s="215" t="e">
        <f>#REF!</f>
        <v>#REF!</v>
      </c>
      <c r="E34" s="263">
        <f>+E33</f>
        <v>224.93739162593374</v>
      </c>
      <c r="F34" s="240" t="e">
        <f>#REF!</f>
        <v>#REF!</v>
      </c>
      <c r="G34" s="238" t="e">
        <f t="shared" si="4"/>
        <v>#REF!</v>
      </c>
      <c r="H34" s="240"/>
    </row>
    <row r="35" spans="2:8" x14ac:dyDescent="0.25">
      <c r="B35" s="171">
        <f t="shared" si="3"/>
        <v>4.0499999999999989</v>
      </c>
      <c r="C35" s="242" t="e">
        <f>#REF!</f>
        <v>#REF!</v>
      </c>
      <c r="D35" s="215" t="e">
        <f>#REF!</f>
        <v>#REF!</v>
      </c>
      <c r="E35" s="263">
        <v>47.425618604294449</v>
      </c>
      <c r="F35" s="240" t="e">
        <f>#REF!</f>
        <v>#REF!</v>
      </c>
      <c r="G35" s="238"/>
      <c r="H35" s="238" t="e">
        <f>ROUND(E35*F35,2)</f>
        <v>#REF!</v>
      </c>
    </row>
    <row r="36" spans="2:8" x14ac:dyDescent="0.25">
      <c r="B36" s="171">
        <f t="shared" si="3"/>
        <v>4.0599999999999987</v>
      </c>
      <c r="C36" s="242" t="e">
        <f>#REF!</f>
        <v>#REF!</v>
      </c>
      <c r="D36" s="215" t="e">
        <f>#REF!</f>
        <v>#REF!</v>
      </c>
      <c r="E36" s="263">
        <f>+E35</f>
        <v>47.425618604294449</v>
      </c>
      <c r="F36" s="240" t="e">
        <f>#REF!</f>
        <v>#REF!</v>
      </c>
      <c r="G36" s="238" t="e">
        <f t="shared" si="4"/>
        <v>#REF!</v>
      </c>
      <c r="H36" s="240"/>
    </row>
    <row r="37" spans="2:8" x14ac:dyDescent="0.25">
      <c r="B37" s="171">
        <f t="shared" si="3"/>
        <v>4.0699999999999985</v>
      </c>
      <c r="C37" s="242" t="e">
        <f>#REF!</f>
        <v>#REF!</v>
      </c>
      <c r="D37" s="215" t="e">
        <f>#REF!</f>
        <v>#REF!</v>
      </c>
      <c r="E37" s="263">
        <v>92.771064253832861</v>
      </c>
      <c r="F37" s="240" t="e">
        <f>#REF!</f>
        <v>#REF!</v>
      </c>
      <c r="G37" s="238"/>
      <c r="H37" s="238" t="e">
        <f>ROUND(E37*F37,2)</f>
        <v>#REF!</v>
      </c>
    </row>
    <row r="38" spans="2:8" x14ac:dyDescent="0.25">
      <c r="B38" s="171">
        <f t="shared" si="3"/>
        <v>4.0799999999999983</v>
      </c>
      <c r="C38" s="242" t="e">
        <f>#REF!</f>
        <v>#REF!</v>
      </c>
      <c r="D38" s="215" t="e">
        <f>#REF!</f>
        <v>#REF!</v>
      </c>
      <c r="E38" s="263">
        <f>+E37</f>
        <v>92.771064253832861</v>
      </c>
      <c r="F38" s="240" t="e">
        <f>#REF!</f>
        <v>#REF!</v>
      </c>
      <c r="G38" s="238" t="e">
        <f t="shared" si="4"/>
        <v>#REF!</v>
      </c>
      <c r="H38" s="240"/>
    </row>
    <row r="39" spans="2:8" x14ac:dyDescent="0.25">
      <c r="B39" s="170">
        <f>+B30+1</f>
        <v>5</v>
      </c>
      <c r="C39" s="879" t="s">
        <v>41</v>
      </c>
      <c r="D39" s="879"/>
      <c r="E39" s="879"/>
      <c r="F39" s="879"/>
      <c r="G39" s="236" t="e">
        <f>SUM(G40:G45)</f>
        <v>#REF!</v>
      </c>
      <c r="H39" s="236">
        <f>SUM(H40:H45)</f>
        <v>0</v>
      </c>
    </row>
    <row r="40" spans="2:8" x14ac:dyDescent="0.25">
      <c r="B40" s="171">
        <v>5.01</v>
      </c>
      <c r="C40" s="124" t="e">
        <f>+#REF!</f>
        <v>#REF!</v>
      </c>
      <c r="D40" s="216" t="s">
        <v>42</v>
      </c>
      <c r="E40" s="266">
        <f>100*(E27+E28)</f>
        <v>260</v>
      </c>
      <c r="F40" s="240" t="e">
        <f>+#REF!</f>
        <v>#REF!</v>
      </c>
      <c r="G40" s="238" t="e">
        <f t="shared" ref="G40:G45" si="5">ROUND(F40*E40,2)</f>
        <v>#REF!</v>
      </c>
      <c r="H40" s="240"/>
    </row>
    <row r="41" spans="2:8" x14ac:dyDescent="0.25">
      <c r="B41" s="171">
        <f>+B40+0.01</f>
        <v>5.0199999999999996</v>
      </c>
      <c r="C41" s="124" t="e">
        <f>+#REF!</f>
        <v>#REF!</v>
      </c>
      <c r="D41" s="216" t="e">
        <f>+#REF!</f>
        <v>#REF!</v>
      </c>
      <c r="E41" s="266">
        <f>+E8*0.1</f>
        <v>37.479000000000006</v>
      </c>
      <c r="F41" s="240" t="e">
        <f>+#REF!</f>
        <v>#REF!</v>
      </c>
      <c r="G41" s="238" t="e">
        <f t="shared" si="5"/>
        <v>#REF!</v>
      </c>
      <c r="H41" s="240"/>
    </row>
    <row r="42" spans="2:8" x14ac:dyDescent="0.25">
      <c r="B42" s="171" t="e">
        <f>+#REF!+0.01</f>
        <v>#REF!</v>
      </c>
      <c r="C42" s="124" t="e">
        <f>+#REF!</f>
        <v>#REF!</v>
      </c>
      <c r="D42" s="216" t="e">
        <f>+#REF!</f>
        <v>#REF!</v>
      </c>
      <c r="E42" s="266">
        <f>+E41</f>
        <v>37.479000000000006</v>
      </c>
      <c r="F42" s="240" t="e">
        <f>+#REF!</f>
        <v>#REF!</v>
      </c>
      <c r="G42" s="238" t="e">
        <f t="shared" si="5"/>
        <v>#REF!</v>
      </c>
      <c r="H42" s="240"/>
    </row>
    <row r="43" spans="2:8" x14ac:dyDescent="0.25">
      <c r="B43" s="171" t="e">
        <f>+B42+0.01</f>
        <v>#REF!</v>
      </c>
      <c r="C43" s="124" t="e">
        <f>+#REF!</f>
        <v>#REF!</v>
      </c>
      <c r="D43" s="216" t="e">
        <f>+#REF!</f>
        <v>#REF!</v>
      </c>
      <c r="E43" s="266">
        <v>36.091700000000003</v>
      </c>
      <c r="F43" s="240" t="e">
        <f>+#REF!</f>
        <v>#REF!</v>
      </c>
      <c r="G43" s="238" t="e">
        <f t="shared" si="5"/>
        <v>#REF!</v>
      </c>
      <c r="H43" s="240"/>
    </row>
    <row r="44" spans="2:8" x14ac:dyDescent="0.25">
      <c r="B44" s="171" t="e">
        <f>+#REF!+0.01</f>
        <v>#REF!</v>
      </c>
      <c r="C44" s="124" t="e">
        <f>+#REF!</f>
        <v>#REF!</v>
      </c>
      <c r="D44" s="216" t="e">
        <f>+#REF!</f>
        <v>#REF!</v>
      </c>
      <c r="E44" s="266">
        <v>414.93299999999994</v>
      </c>
      <c r="F44" s="240" t="e">
        <f>+#REF!</f>
        <v>#REF!</v>
      </c>
      <c r="G44" s="238" t="e">
        <f t="shared" si="5"/>
        <v>#REF!</v>
      </c>
      <c r="H44" s="240"/>
    </row>
    <row r="45" spans="2:8" x14ac:dyDescent="0.25">
      <c r="B45" s="171" t="e">
        <f>+B44+0.01</f>
        <v>#REF!</v>
      </c>
      <c r="C45" s="124" t="s">
        <v>174</v>
      </c>
      <c r="D45" s="216" t="s">
        <v>5</v>
      </c>
      <c r="E45" s="171">
        <v>10</v>
      </c>
      <c r="F45" s="240" t="e">
        <f>+'APU ITEM DE PAGO'!#REF!</f>
        <v>#REF!</v>
      </c>
      <c r="G45" s="238" t="e">
        <f t="shared" si="5"/>
        <v>#REF!</v>
      </c>
      <c r="H45" s="240"/>
    </row>
    <row r="46" spans="2:8" ht="15.75" thickBot="1" x14ac:dyDescent="0.3">
      <c r="B46" s="244"/>
      <c r="C46" s="130"/>
      <c r="D46" s="244"/>
      <c r="E46" s="244"/>
      <c r="F46" s="244"/>
      <c r="G46" s="244"/>
      <c r="H46" s="244"/>
    </row>
    <row r="47" spans="2:8" x14ac:dyDescent="0.25">
      <c r="B47" s="244"/>
      <c r="C47" s="130"/>
      <c r="D47" s="244"/>
      <c r="E47" s="760" t="s">
        <v>99</v>
      </c>
      <c r="F47" s="761"/>
      <c r="G47" s="245" t="e">
        <f>+ROUND(G39+G30+G22+G10+G7,0)</f>
        <v>#REF!</v>
      </c>
      <c r="H47" s="246"/>
    </row>
    <row r="48" spans="2:8" x14ac:dyDescent="0.25">
      <c r="B48" s="244"/>
      <c r="C48" s="130"/>
      <c r="D48" s="244"/>
      <c r="E48" s="860" t="e">
        <f>+RESUMEN!E12</f>
        <v>#REF!</v>
      </c>
      <c r="F48" s="861"/>
      <c r="G48" s="247"/>
      <c r="H48" s="248"/>
    </row>
    <row r="49" spans="2:8" x14ac:dyDescent="0.25">
      <c r="B49" s="244"/>
      <c r="C49" s="130"/>
      <c r="D49" s="244"/>
      <c r="E49" s="862" t="e">
        <f>+RESUMEN!#REF!</f>
        <v>#REF!</v>
      </c>
      <c r="F49" s="863"/>
      <c r="G49" s="247"/>
      <c r="H49" s="249"/>
    </row>
    <row r="50" spans="2:8" x14ac:dyDescent="0.25">
      <c r="B50" s="244"/>
      <c r="C50" s="130"/>
      <c r="D50" s="244"/>
      <c r="E50" s="854">
        <f>+RESUMEN!E13</f>
        <v>0.05</v>
      </c>
      <c r="F50" s="855"/>
      <c r="G50" s="247"/>
      <c r="H50" s="250"/>
    </row>
    <row r="51" spans="2:8" x14ac:dyDescent="0.25">
      <c r="B51" s="244"/>
      <c r="C51" s="130"/>
      <c r="D51" s="244"/>
      <c r="E51" s="854" t="e">
        <f>+RESUMEN!#REF!</f>
        <v>#REF!</v>
      </c>
      <c r="F51" s="855"/>
      <c r="G51" s="247"/>
      <c r="H51" s="250"/>
    </row>
    <row r="52" spans="2:8" x14ac:dyDescent="0.25">
      <c r="B52" s="244"/>
      <c r="C52" s="130"/>
      <c r="D52" s="244"/>
      <c r="E52" s="856" t="s">
        <v>37</v>
      </c>
      <c r="F52" s="857"/>
      <c r="G52" s="251"/>
      <c r="H52" s="252"/>
    </row>
    <row r="53" spans="2:8" ht="15.75" thickBot="1" x14ac:dyDescent="0.3">
      <c r="B53" s="244"/>
      <c r="C53" s="130"/>
      <c r="D53" s="244"/>
      <c r="E53" s="858" t="s">
        <v>45</v>
      </c>
      <c r="F53" s="859"/>
      <c r="G53" s="253"/>
      <c r="H53" s="254"/>
    </row>
    <row r="54" spans="2:8" ht="15.75" thickBot="1" x14ac:dyDescent="0.3">
      <c r="B54" s="244"/>
      <c r="C54" s="130"/>
      <c r="D54" s="130"/>
      <c r="E54" s="130"/>
      <c r="F54" s="130"/>
      <c r="G54" s="130"/>
      <c r="H54" s="130"/>
    </row>
    <row r="55" spans="2:8" x14ac:dyDescent="0.25">
      <c r="B55" s="244"/>
      <c r="C55" s="130"/>
      <c r="D55" s="244"/>
      <c r="E55" s="757" t="s">
        <v>100</v>
      </c>
      <c r="F55" s="758"/>
      <c r="G55" s="759"/>
      <c r="H55" s="255" t="e">
        <f>+H30+H39</f>
        <v>#REF!</v>
      </c>
    </row>
    <row r="56" spans="2:8" x14ac:dyDescent="0.25">
      <c r="B56" s="244"/>
      <c r="C56" s="130"/>
      <c r="D56" s="244"/>
      <c r="E56" s="880" t="e">
        <f>+RESUMEN!#REF!</f>
        <v>#REF!</v>
      </c>
      <c r="F56" s="881"/>
      <c r="G56" s="882"/>
      <c r="H56" s="256"/>
    </row>
    <row r="57" spans="2:8" ht="15.75" thickBot="1" x14ac:dyDescent="0.3">
      <c r="B57" s="244"/>
      <c r="C57" s="130"/>
      <c r="D57" s="244"/>
      <c r="E57" s="870" t="s">
        <v>115</v>
      </c>
      <c r="F57" s="871"/>
      <c r="G57" s="872"/>
      <c r="H57" s="257"/>
    </row>
    <row r="58" spans="2:8" ht="15.75" thickBot="1" x14ac:dyDescent="0.3">
      <c r="B58" s="244"/>
      <c r="C58" s="130"/>
      <c r="D58" s="130"/>
      <c r="E58" s="130"/>
      <c r="F58" s="130"/>
      <c r="G58" s="130"/>
      <c r="H58" s="130"/>
    </row>
    <row r="59" spans="2:8" x14ac:dyDescent="0.25">
      <c r="B59" s="244"/>
      <c r="C59" s="130"/>
      <c r="D59" s="244"/>
      <c r="E59" s="876" t="s">
        <v>101</v>
      </c>
      <c r="F59" s="877"/>
      <c r="G59" s="878"/>
      <c r="H59" s="258">
        <f>+H57+G53</f>
        <v>0</v>
      </c>
    </row>
    <row r="60" spans="2:8" x14ac:dyDescent="0.25">
      <c r="B60" s="244"/>
      <c r="C60" s="130"/>
      <c r="D60" s="244"/>
      <c r="E60" s="867" t="e">
        <f>+RESUMEN!#REF!</f>
        <v>#REF!</v>
      </c>
      <c r="F60" s="868"/>
      <c r="G60" s="869"/>
      <c r="H60" s="259">
        <f>+H59*0.02</f>
        <v>0</v>
      </c>
    </row>
    <row r="61" spans="2:8" ht="15.75" thickBot="1" x14ac:dyDescent="0.3">
      <c r="B61" s="244"/>
      <c r="C61" s="130"/>
      <c r="D61" s="244"/>
      <c r="E61" s="864" t="s">
        <v>46</v>
      </c>
      <c r="F61" s="865"/>
      <c r="G61" s="866"/>
      <c r="H61" s="260">
        <f>H59+H60</f>
        <v>0</v>
      </c>
    </row>
  </sheetData>
  <mergeCells count="22">
    <mergeCell ref="E61:G61"/>
    <mergeCell ref="E53:F53"/>
    <mergeCell ref="E55:G55"/>
    <mergeCell ref="E57:G57"/>
    <mergeCell ref="E59:G59"/>
    <mergeCell ref="E60:G60"/>
    <mergeCell ref="E56:G56"/>
    <mergeCell ref="E49:F49"/>
    <mergeCell ref="E50:F50"/>
    <mergeCell ref="E51:F51"/>
    <mergeCell ref="E52:F52"/>
    <mergeCell ref="C10:F10"/>
    <mergeCell ref="C22:F22"/>
    <mergeCell ref="C30:F30"/>
    <mergeCell ref="C39:F39"/>
    <mergeCell ref="E47:F47"/>
    <mergeCell ref="E48:F48"/>
    <mergeCell ref="B2:H2"/>
    <mergeCell ref="B3:H3"/>
    <mergeCell ref="B4:H4"/>
    <mergeCell ref="D5:E5"/>
    <mergeCell ref="C7:F7"/>
  </mergeCells>
  <pageMargins left="0.7" right="0.7" top="0.75" bottom="0.75" header="0.3" footer="0.3"/>
  <pageSetup paperSize="9" scale="52" orientation="portrait" horizontalDpi="1200" verticalDpi="12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24">
    <tabColor rgb="FFFFFF00"/>
  </sheetPr>
  <dimension ref="B1:J64"/>
  <sheetViews>
    <sheetView view="pageBreakPreview" topLeftCell="A10" zoomScale="90" zoomScaleNormal="100" zoomScaleSheetLayoutView="90" workbookViewId="0">
      <selection activeCell="G17" sqref="G17"/>
    </sheetView>
  </sheetViews>
  <sheetFormatPr baseColWidth="10" defaultRowHeight="15" x14ac:dyDescent="0.25"/>
  <cols>
    <col min="1" max="1" width="4" customWidth="1"/>
    <col min="2" max="2" width="8.28515625" customWidth="1"/>
    <col min="3" max="3" width="83.42578125" style="18" customWidth="1"/>
    <col min="5" max="7" width="16.28515625" customWidth="1"/>
    <col min="8" max="8" width="16.710937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ROUND(SUM(G8:G9),2)</f>
        <v>#REF!</v>
      </c>
      <c r="H7" s="236">
        <f>ROUND(SUM(H8:H9),2)</f>
        <v>0</v>
      </c>
    </row>
    <row r="8" spans="2:8" x14ac:dyDescent="0.25">
      <c r="B8" s="171">
        <v>1.01</v>
      </c>
      <c r="C8" s="121" t="s">
        <v>103</v>
      </c>
      <c r="D8" s="215">
        <f>+'APU ITEM DE PAGO'!H4</f>
        <v>0</v>
      </c>
      <c r="E8" s="261">
        <v>719.35</v>
      </c>
      <c r="F8" s="237">
        <f>+'APU ITEM DE PAGO'!H31</f>
        <v>0</v>
      </c>
      <c r="G8" s="238">
        <f>ROUND(F8*E8,2)</f>
        <v>0</v>
      </c>
      <c r="H8" s="238"/>
    </row>
    <row r="9" spans="2:8" x14ac:dyDescent="0.25">
      <c r="B9" s="171" t="e">
        <f>+#REF!+0.01</f>
        <v>#REF!</v>
      </c>
      <c r="C9" s="124" t="e">
        <f>+#REF!</f>
        <v>#REF!</v>
      </c>
      <c r="D9" s="216" t="e">
        <f>+'APU ITEM DE PAGO'!#REF!</f>
        <v>#REF!</v>
      </c>
      <c r="E9" s="262">
        <v>885.1702499999999</v>
      </c>
      <c r="F9" s="239" t="e">
        <f>+#REF!</f>
        <v>#REF!</v>
      </c>
      <c r="G9" s="238" t="e">
        <f>ROUND(F9*E9,2)</f>
        <v>#REF!</v>
      </c>
      <c r="H9" s="240"/>
    </row>
    <row r="10" spans="2:8" x14ac:dyDescent="0.25">
      <c r="B10" s="170">
        <f>+B7+1</f>
        <v>2</v>
      </c>
      <c r="C10" s="879" t="s">
        <v>7</v>
      </c>
      <c r="D10" s="879"/>
      <c r="E10" s="879"/>
      <c r="F10" s="879"/>
      <c r="G10" s="236" t="e">
        <f>ROUND(SUM(G11:G23),2)</f>
        <v>#REF!</v>
      </c>
      <c r="H10" s="236">
        <f>ROUND(SUM(H11:H23),2)</f>
        <v>0</v>
      </c>
    </row>
    <row r="11" spans="2:8" x14ac:dyDescent="0.25">
      <c r="B11" s="171">
        <v>2.0099999999999998</v>
      </c>
      <c r="C11" s="124" t="e">
        <f>#REF!</f>
        <v>#REF!</v>
      </c>
      <c r="D11" s="216" t="e">
        <f>#REF!</f>
        <v>#REF!</v>
      </c>
      <c r="E11" s="263">
        <v>145.75595247499996</v>
      </c>
      <c r="F11" s="239" t="e">
        <f>+#REF!</f>
        <v>#REF!</v>
      </c>
      <c r="G11" s="238" t="e">
        <f>ROUND(F11*E11,2)</f>
        <v>#REF!</v>
      </c>
      <c r="H11" s="240"/>
    </row>
    <row r="12" spans="2:8" x14ac:dyDescent="0.25">
      <c r="B12" s="171">
        <f>+B11+0.01</f>
        <v>2.0199999999999996</v>
      </c>
      <c r="C12" s="124" t="e">
        <f>#REF!</f>
        <v>#REF!</v>
      </c>
      <c r="D12" s="216" t="e">
        <f>#REF!</f>
        <v>#REF!</v>
      </c>
      <c r="E12" s="264">
        <v>583.02380989999983</v>
      </c>
      <c r="F12" s="239" t="e">
        <f>+#REF!</f>
        <v>#REF!</v>
      </c>
      <c r="G12" s="238" t="e">
        <f>ROUND(F12*E12,2)</f>
        <v>#REF!</v>
      </c>
      <c r="H12" s="240"/>
    </row>
    <row r="13" spans="2:8" x14ac:dyDescent="0.25">
      <c r="B13" s="171">
        <f t="shared" ref="B13:B22" si="0">+B12+0.01</f>
        <v>2.0299999999999994</v>
      </c>
      <c r="C13" s="124" t="e">
        <f>#REF!</f>
        <v>#REF!</v>
      </c>
      <c r="D13" s="216" t="e">
        <f>#REF!</f>
        <v>#REF!</v>
      </c>
      <c r="E13" s="264">
        <v>5.5919270399999981</v>
      </c>
      <c r="F13" s="239" t="e">
        <f>+#REF!</f>
        <v>#REF!</v>
      </c>
      <c r="G13" s="238" t="e">
        <f t="shared" ref="G13:G21" si="1">ROUND(F13*E13,2)</f>
        <v>#REF!</v>
      </c>
      <c r="H13" s="240"/>
    </row>
    <row r="14" spans="2:8" x14ac:dyDescent="0.25">
      <c r="B14" s="171"/>
      <c r="C14" s="124" t="e">
        <f>#REF!</f>
        <v>#REF!</v>
      </c>
      <c r="D14" s="216" t="e">
        <f>#REF!</f>
        <v>#REF!</v>
      </c>
      <c r="E14" s="264">
        <v>1.3979817599999995</v>
      </c>
      <c r="F14" s="239" t="e">
        <f>+#REF!</f>
        <v>#REF!</v>
      </c>
      <c r="G14" s="238" t="e">
        <f t="shared" si="1"/>
        <v>#REF!</v>
      </c>
      <c r="H14" s="240"/>
    </row>
    <row r="15" spans="2:8" ht="38.25" x14ac:dyDescent="0.25">
      <c r="B15" s="171">
        <f>+B13+0.01</f>
        <v>2.0399999999999991</v>
      </c>
      <c r="C15" s="124" t="s">
        <v>150</v>
      </c>
      <c r="D15" s="216" t="s">
        <v>39</v>
      </c>
      <c r="E15" s="264">
        <f>276.089859075*0.2</f>
        <v>55.217971814999999</v>
      </c>
      <c r="F15" s="239" t="e">
        <f>+#REF!</f>
        <v>#REF!</v>
      </c>
      <c r="G15" s="238" t="e">
        <f t="shared" si="1"/>
        <v>#REF!</v>
      </c>
      <c r="H15" s="240"/>
    </row>
    <row r="16" spans="2:8" x14ac:dyDescent="0.25">
      <c r="B16" s="171"/>
      <c r="C16" s="124" t="s">
        <v>329</v>
      </c>
      <c r="D16" s="216" t="s">
        <v>39</v>
      </c>
      <c r="E16" s="287">
        <f>276.089859075*0.8</f>
        <v>220.87188725999999</v>
      </c>
      <c r="F16" s="285">
        <v>125000</v>
      </c>
      <c r="G16" s="238">
        <f t="shared" si="1"/>
        <v>27608985.91</v>
      </c>
      <c r="H16" s="240"/>
    </row>
    <row r="17" spans="2:10" x14ac:dyDescent="0.25">
      <c r="B17" s="171">
        <f>+B15+0.01</f>
        <v>2.0499999999999989</v>
      </c>
      <c r="C17" s="124" t="s">
        <v>110</v>
      </c>
      <c r="D17" s="216" t="s">
        <v>105</v>
      </c>
      <c r="E17" s="264">
        <v>1830.2409630000004</v>
      </c>
      <c r="F17" s="239" t="e">
        <f>+#REF!</f>
        <v>#REF!</v>
      </c>
      <c r="G17" s="238" t="e">
        <f t="shared" si="1"/>
        <v>#REF!</v>
      </c>
      <c r="H17" s="240"/>
    </row>
    <row r="18" spans="2:10" x14ac:dyDescent="0.25">
      <c r="B18" s="171">
        <f t="shared" si="0"/>
        <v>2.0599999999999987</v>
      </c>
      <c r="C18" s="124" t="s">
        <v>109</v>
      </c>
      <c r="D18" s="216" t="s">
        <v>105</v>
      </c>
      <c r="E18" s="264">
        <v>203.36010700000006</v>
      </c>
      <c r="F18" s="239" t="e">
        <f>+#REF!</f>
        <v>#REF!</v>
      </c>
      <c r="G18" s="238" t="e">
        <f t="shared" si="1"/>
        <v>#REF!</v>
      </c>
      <c r="H18" s="240"/>
    </row>
    <row r="19" spans="2:10" x14ac:dyDescent="0.25">
      <c r="B19" s="171">
        <f t="shared" si="0"/>
        <v>2.0699999999999985</v>
      </c>
      <c r="C19" s="124" t="s">
        <v>106</v>
      </c>
      <c r="D19" s="216" t="s">
        <v>39</v>
      </c>
      <c r="E19" s="264">
        <v>121.30300016838113</v>
      </c>
      <c r="F19" s="239" t="e">
        <f>+#REF!</f>
        <v>#REF!</v>
      </c>
      <c r="G19" s="238" t="e">
        <f t="shared" si="1"/>
        <v>#REF!</v>
      </c>
      <c r="H19" s="240"/>
    </row>
    <row r="20" spans="2:10" ht="25.5" x14ac:dyDescent="0.25">
      <c r="B20" s="171">
        <f t="shared" si="0"/>
        <v>2.0799999999999983</v>
      </c>
      <c r="C20" s="124" t="s">
        <v>107</v>
      </c>
      <c r="D20" s="216" t="s">
        <v>39</v>
      </c>
      <c r="E20" s="264">
        <v>589.96147941291656</v>
      </c>
      <c r="F20" s="239" t="e">
        <f>+#REF!</f>
        <v>#REF!</v>
      </c>
      <c r="G20" s="238" t="e">
        <f t="shared" si="1"/>
        <v>#REF!</v>
      </c>
      <c r="H20" s="240"/>
    </row>
    <row r="21" spans="2:10" x14ac:dyDescent="0.25">
      <c r="B21" s="171">
        <f t="shared" si="0"/>
        <v>2.0899999999999981</v>
      </c>
      <c r="C21" s="124" t="s">
        <v>108</v>
      </c>
      <c r="D21" s="216" t="s">
        <v>39</v>
      </c>
      <c r="E21" s="264">
        <v>166.03224829685894</v>
      </c>
      <c r="F21" s="239" t="e">
        <f>+#REF!</f>
        <v>#REF!</v>
      </c>
      <c r="G21" s="238" t="e">
        <f t="shared" si="1"/>
        <v>#REF!</v>
      </c>
      <c r="H21" s="240"/>
    </row>
    <row r="22" spans="2:10" x14ac:dyDescent="0.25">
      <c r="B22" s="171">
        <f t="shared" si="0"/>
        <v>2.0999999999999979</v>
      </c>
      <c r="C22" s="124" t="s">
        <v>111</v>
      </c>
      <c r="D22" s="216" t="s">
        <v>39</v>
      </c>
      <c r="E22" s="241">
        <f>+(((PI()*0.8^2)-(PI()*0.6^2))*2)*3</f>
        <v>5.2778756580308528</v>
      </c>
      <c r="F22" s="239" t="e">
        <f>+#REF!</f>
        <v>#REF!</v>
      </c>
      <c r="G22" s="238" t="e">
        <f>ROUND(F22*E22,2)</f>
        <v>#REF!</v>
      </c>
      <c r="H22" s="240"/>
    </row>
    <row r="23" spans="2:10" ht="25.5" x14ac:dyDescent="0.25">
      <c r="B23" s="171" t="e">
        <f>+#REF!+0.01</f>
        <v>#REF!</v>
      </c>
      <c r="C23" s="124" t="s">
        <v>153</v>
      </c>
      <c r="D23" s="216" t="s">
        <v>104</v>
      </c>
      <c r="E23" s="264">
        <f>+J23*F5</f>
        <v>4271.7592649511407</v>
      </c>
      <c r="F23" s="239" t="e">
        <f>+'APU ITEM DE PAGO'!#REF!</f>
        <v>#REF!</v>
      </c>
      <c r="G23" s="238" t="e">
        <f>ROUND(F23*E23,2)</f>
        <v>#REF!</v>
      </c>
      <c r="H23" s="240"/>
      <c r="J23" s="291">
        <f>+E11+E12+E13+E14+E15+E16-E20+E22</f>
        <v>427.17592649511408</v>
      </c>
    </row>
    <row r="24" spans="2:10" x14ac:dyDescent="0.25">
      <c r="B24" s="170">
        <f>+B10+1</f>
        <v>3</v>
      </c>
      <c r="C24" s="879" t="s">
        <v>27</v>
      </c>
      <c r="D24" s="879"/>
      <c r="E24" s="879"/>
      <c r="F24" s="879"/>
      <c r="G24" s="236" t="e">
        <f>SUM(G25:G31)</f>
        <v>#REF!</v>
      </c>
      <c r="H24" s="236" t="e">
        <f>SUM(H25:H31)</f>
        <v>#REF!</v>
      </c>
    </row>
    <row r="25" spans="2:10" x14ac:dyDescent="0.25">
      <c r="B25" s="171">
        <v>3.01</v>
      </c>
      <c r="C25" s="242" t="e">
        <f>#REF!</f>
        <v>#REF!</v>
      </c>
      <c r="D25" s="216" t="e">
        <f>#REF!</f>
        <v>#REF!</v>
      </c>
      <c r="E25" s="263">
        <v>10.590000000000002</v>
      </c>
      <c r="F25" s="240" t="e">
        <f>#REF!</f>
        <v>#REF!</v>
      </c>
      <c r="G25" s="238" t="e">
        <f t="shared" ref="G25:G30" si="2">ROUND(F25*E25,2)</f>
        <v>#REF!</v>
      </c>
      <c r="H25" s="240"/>
    </row>
    <row r="26" spans="2:10" x14ac:dyDescent="0.25">
      <c r="B26" s="171">
        <f>+B25+0.01</f>
        <v>3.0199999999999996</v>
      </c>
      <c r="C26" s="242" t="e">
        <f>#REF!</f>
        <v>#REF!</v>
      </c>
      <c r="D26" s="216" t="e">
        <f>#REF!</f>
        <v>#REF!</v>
      </c>
      <c r="E26" s="263">
        <v>13</v>
      </c>
      <c r="F26" s="240" t="e">
        <f>#REF!</f>
        <v>#REF!</v>
      </c>
      <c r="G26" s="238" t="e">
        <f t="shared" si="2"/>
        <v>#REF!</v>
      </c>
      <c r="H26" s="240"/>
    </row>
    <row r="27" spans="2:10" x14ac:dyDescent="0.25">
      <c r="B27" s="171" t="e">
        <f>+#REF!+0.01</f>
        <v>#REF!</v>
      </c>
      <c r="C27" s="242" t="e">
        <f>#REF!</f>
        <v>#REF!</v>
      </c>
      <c r="D27" s="216" t="e">
        <f>#REF!</f>
        <v>#REF!</v>
      </c>
      <c r="E27" s="263">
        <v>3.0178164831246841</v>
      </c>
      <c r="F27" s="240" t="e">
        <f>#REF!</f>
        <v>#REF!</v>
      </c>
      <c r="G27" s="238" t="e">
        <f t="shared" si="2"/>
        <v>#REF!</v>
      </c>
      <c r="H27" s="240"/>
    </row>
    <row r="28" spans="2:10" ht="25.5" x14ac:dyDescent="0.25">
      <c r="B28" s="171" t="e">
        <f>+B27+0.01</f>
        <v>#REF!</v>
      </c>
      <c r="C28" s="242" t="s">
        <v>310</v>
      </c>
      <c r="D28" s="216" t="s">
        <v>26</v>
      </c>
      <c r="E28" s="263">
        <v>1</v>
      </c>
      <c r="F28" s="240" t="e">
        <f>+'APU ITEM DE PAGO'!#REF!</f>
        <v>#REF!</v>
      </c>
      <c r="G28" s="238" t="e">
        <f t="shared" si="2"/>
        <v>#REF!</v>
      </c>
      <c r="H28" s="240"/>
    </row>
    <row r="29" spans="2:10" x14ac:dyDescent="0.25">
      <c r="B29" s="171">
        <v>3.07</v>
      </c>
      <c r="C29" s="124" t="s">
        <v>134</v>
      </c>
      <c r="D29" s="216" t="e">
        <f>+D27</f>
        <v>#REF!</v>
      </c>
      <c r="E29" s="265">
        <v>1.1000000000000001</v>
      </c>
      <c r="F29" s="240" t="e">
        <f>+'APU ITEM DE PAGO'!#REF!</f>
        <v>#REF!</v>
      </c>
      <c r="G29" s="238" t="e">
        <f t="shared" si="2"/>
        <v>#REF!</v>
      </c>
      <c r="H29" s="240"/>
    </row>
    <row r="30" spans="2:10" ht="51" x14ac:dyDescent="0.25">
      <c r="B30" s="171">
        <v>3.09</v>
      </c>
      <c r="C30" s="124" t="s">
        <v>243</v>
      </c>
      <c r="D30" s="216" t="s">
        <v>4</v>
      </c>
      <c r="E30" s="265">
        <v>1.5</v>
      </c>
      <c r="F30" s="240" t="e">
        <f>+'APU ITEM DE PAGO'!#REF!</f>
        <v>#REF!</v>
      </c>
      <c r="G30" s="238" t="e">
        <f t="shared" si="2"/>
        <v>#REF!</v>
      </c>
      <c r="H30" s="240"/>
    </row>
    <row r="31" spans="2:10" ht="25.5" x14ac:dyDescent="0.25">
      <c r="B31" s="171" t="e">
        <f>+'PPTO ALL'!#REF!</f>
        <v>#REF!</v>
      </c>
      <c r="C31" s="171" t="str">
        <f>+PPTOALL_B1109!$C$30</f>
        <v>Suministro, transporte e instalación de Concreto  f'c = 280 kg/cm2 para estructuras de protección de tuberías con profundidad clave menor a 1 m  en vías. Incluye acero de refuerzo</v>
      </c>
      <c r="D31" s="216" t="s">
        <v>39</v>
      </c>
      <c r="E31" s="171">
        <f>+((5.91)*((0.6*0.6)-(PI()/4*0.4^2)))+((36.17)*((0.65*0.65)-(PI()/4*0.45^2)))+((50)*((0.515*0.515)-(PI()/4*0.315^2)))</f>
        <v>20.278855915593429</v>
      </c>
      <c r="F31" s="285" t="e">
        <f>+'APU ITEM DE PAGO'!#REF!</f>
        <v>#REF!</v>
      </c>
      <c r="G31" s="286" t="e">
        <f>+F31*E31</f>
        <v>#REF!</v>
      </c>
      <c r="H31" s="171" t="e">
        <f>+'PPTO ALL'!#REF!</f>
        <v>#REF!</v>
      </c>
    </row>
    <row r="32" spans="2:10" x14ac:dyDescent="0.25">
      <c r="B32" s="170">
        <f>+B24+1</f>
        <v>4</v>
      </c>
      <c r="C32" s="879" t="s">
        <v>129</v>
      </c>
      <c r="D32" s="879"/>
      <c r="E32" s="879"/>
      <c r="F32" s="879"/>
      <c r="G32" s="236" t="e">
        <f>SUM(G33:G40)</f>
        <v>#REF!</v>
      </c>
      <c r="H32" s="236" t="e">
        <f>SUM(H33:H40)</f>
        <v>#REF!</v>
      </c>
    </row>
    <row r="33" spans="2:8" ht="25.5" x14ac:dyDescent="0.25">
      <c r="B33" s="171">
        <f>+B32+0.01</f>
        <v>4.01</v>
      </c>
      <c r="C33" s="242" t="s">
        <v>121</v>
      </c>
      <c r="D33" s="215" t="s">
        <v>4</v>
      </c>
      <c r="E33" s="263">
        <v>0</v>
      </c>
      <c r="F33" s="240" t="e">
        <f>+'APU ITEM DE PAGO'!#REF!+'APU ITEM DE PAGO'!#REF!</f>
        <v>#REF!</v>
      </c>
      <c r="G33" s="238"/>
      <c r="H33" s="238" t="e">
        <f>ROUND(E33*F33,2)</f>
        <v>#REF!</v>
      </c>
    </row>
    <row r="34" spans="2:8" ht="25.5" x14ac:dyDescent="0.25">
      <c r="B34" s="171">
        <f t="shared" ref="B34:B40" si="3">+B33+0.01</f>
        <v>4.0199999999999996</v>
      </c>
      <c r="C34" s="242" t="s">
        <v>122</v>
      </c>
      <c r="D34" s="215" t="s">
        <v>4</v>
      </c>
      <c r="E34" s="263">
        <f>+E33</f>
        <v>0</v>
      </c>
      <c r="F34" s="240" t="e">
        <f>+'APU ITEM DE PAGO'!#REF!+'APU ITEM DE PAGO'!#REF!</f>
        <v>#REF!</v>
      </c>
      <c r="G34" s="238" t="e">
        <f t="shared" ref="G34:G40" si="4">ROUND(F34*E34,2)</f>
        <v>#REF!</v>
      </c>
      <c r="H34" s="240"/>
    </row>
    <row r="35" spans="2:8" x14ac:dyDescent="0.25">
      <c r="B35" s="171">
        <f t="shared" si="3"/>
        <v>4.0299999999999994</v>
      </c>
      <c r="C35" s="242" t="e">
        <f>#REF!</f>
        <v>#REF!</v>
      </c>
      <c r="D35" s="215" t="e">
        <f>#REF!</f>
        <v>#REF!</v>
      </c>
      <c r="E35" s="263">
        <v>622.05078487193953</v>
      </c>
      <c r="F35" s="240" t="e">
        <f>#REF!</f>
        <v>#REF!</v>
      </c>
      <c r="G35" s="238"/>
      <c r="H35" s="238" t="e">
        <f>ROUND(E35*F35,2)</f>
        <v>#REF!</v>
      </c>
    </row>
    <row r="36" spans="2:8" x14ac:dyDescent="0.25">
      <c r="B36" s="171">
        <f t="shared" si="3"/>
        <v>4.0399999999999991</v>
      </c>
      <c r="C36" s="242" t="e">
        <f>#REF!</f>
        <v>#REF!</v>
      </c>
      <c r="D36" s="215" t="e">
        <f>#REF!</f>
        <v>#REF!</v>
      </c>
      <c r="E36" s="263">
        <f>+E35</f>
        <v>622.05078487193953</v>
      </c>
      <c r="F36" s="240" t="e">
        <f>#REF!</f>
        <v>#REF!</v>
      </c>
      <c r="G36" s="238" t="e">
        <f t="shared" si="4"/>
        <v>#REF!</v>
      </c>
      <c r="H36" s="240"/>
    </row>
    <row r="37" spans="2:8" x14ac:dyDescent="0.25">
      <c r="B37" s="171" t="e">
        <f>+#REF!+0.01</f>
        <v>#REF!</v>
      </c>
      <c r="C37" s="242" t="e">
        <f>#REF!</f>
        <v>#REF!</v>
      </c>
      <c r="D37" s="215" t="e">
        <f>#REF!</f>
        <v>#REF!</v>
      </c>
      <c r="E37" s="263">
        <v>5.9203547191025585</v>
      </c>
      <c r="F37" s="240" t="e">
        <f>#REF!</f>
        <v>#REF!</v>
      </c>
      <c r="G37" s="238"/>
      <c r="H37" s="238" t="e">
        <f>ROUND(E37*F37,2)</f>
        <v>#REF!</v>
      </c>
    </row>
    <row r="38" spans="2:8" x14ac:dyDescent="0.25">
      <c r="B38" s="171" t="e">
        <f t="shared" si="3"/>
        <v>#REF!</v>
      </c>
      <c r="C38" s="242" t="e">
        <f>#REF!</f>
        <v>#REF!</v>
      </c>
      <c r="D38" s="215" t="e">
        <f>#REF!</f>
        <v>#REF!</v>
      </c>
      <c r="E38" s="263">
        <f>+E37</f>
        <v>5.9203547191025585</v>
      </c>
      <c r="F38" s="240" t="e">
        <f>#REF!</f>
        <v>#REF!</v>
      </c>
      <c r="G38" s="238" t="e">
        <f t="shared" si="4"/>
        <v>#REF!</v>
      </c>
      <c r="H38" s="240"/>
    </row>
    <row r="39" spans="2:8" x14ac:dyDescent="0.25">
      <c r="B39" s="171" t="e">
        <f t="shared" si="3"/>
        <v>#REF!</v>
      </c>
      <c r="C39" s="242" t="e">
        <f>#REF!</f>
        <v>#REF!</v>
      </c>
      <c r="D39" s="215" t="e">
        <f>#REF!</f>
        <v>#REF!</v>
      </c>
      <c r="E39" s="263">
        <v>79.41750608765993</v>
      </c>
      <c r="F39" s="240" t="e">
        <f>#REF!</f>
        <v>#REF!</v>
      </c>
      <c r="G39" s="238"/>
      <c r="H39" s="238" t="e">
        <f>ROUND(E39*F39,2)</f>
        <v>#REF!</v>
      </c>
    </row>
    <row r="40" spans="2:8" x14ac:dyDescent="0.25">
      <c r="B40" s="171" t="e">
        <f t="shared" si="3"/>
        <v>#REF!</v>
      </c>
      <c r="C40" s="242" t="e">
        <f>#REF!</f>
        <v>#REF!</v>
      </c>
      <c r="D40" s="215" t="e">
        <f>#REF!</f>
        <v>#REF!</v>
      </c>
      <c r="E40" s="263">
        <f>+E39</f>
        <v>79.41750608765993</v>
      </c>
      <c r="F40" s="240" t="e">
        <f>#REF!</f>
        <v>#REF!</v>
      </c>
      <c r="G40" s="238" t="e">
        <f t="shared" si="4"/>
        <v>#REF!</v>
      </c>
      <c r="H40" s="240"/>
    </row>
    <row r="41" spans="2:8" x14ac:dyDescent="0.25">
      <c r="B41" s="170">
        <f>+B32+1</f>
        <v>5</v>
      </c>
      <c r="C41" s="879" t="s">
        <v>41</v>
      </c>
      <c r="D41" s="879"/>
      <c r="E41" s="879"/>
      <c r="F41" s="879"/>
      <c r="G41" s="236" t="e">
        <f>SUM(G42:G48)</f>
        <v>#REF!</v>
      </c>
      <c r="H41" s="236" t="e">
        <f>SUM(H42:H48)</f>
        <v>#REF!</v>
      </c>
    </row>
    <row r="42" spans="2:8" x14ac:dyDescent="0.25">
      <c r="B42" s="171">
        <v>5.01</v>
      </c>
      <c r="C42" s="124" t="e">
        <f>+#REF!</f>
        <v>#REF!</v>
      </c>
      <c r="D42" s="216" t="s">
        <v>42</v>
      </c>
      <c r="E42" s="266">
        <f>100*(E29+E30)</f>
        <v>260</v>
      </c>
      <c r="F42" s="240" t="e">
        <f>+#REF!</f>
        <v>#REF!</v>
      </c>
      <c r="G42" s="238" t="e">
        <f>ROUND(F42*E42,2)</f>
        <v>#REF!</v>
      </c>
      <c r="H42" s="240"/>
    </row>
    <row r="43" spans="2:8" x14ac:dyDescent="0.25">
      <c r="B43" s="171">
        <f>+B42+0.01</f>
        <v>5.0199999999999996</v>
      </c>
      <c r="C43" s="124" t="e">
        <f>+#REF!</f>
        <v>#REF!</v>
      </c>
      <c r="D43" s="216" t="e">
        <f>+#REF!</f>
        <v>#REF!</v>
      </c>
      <c r="E43" s="266">
        <f>+E8*0.1</f>
        <v>71.935000000000002</v>
      </c>
      <c r="F43" s="240" t="e">
        <f>+#REF!</f>
        <v>#REF!</v>
      </c>
      <c r="G43" s="238" t="e">
        <f t="shared" ref="G43:G48" si="5">ROUND(F43*E43,2)</f>
        <v>#REF!</v>
      </c>
      <c r="H43" s="240"/>
    </row>
    <row r="44" spans="2:8" x14ac:dyDescent="0.25">
      <c r="B44" s="171" t="e">
        <f>+#REF!+0.01</f>
        <v>#REF!</v>
      </c>
      <c r="C44" s="124" t="e">
        <f>+#REF!</f>
        <v>#REF!</v>
      </c>
      <c r="D44" s="216" t="e">
        <f>+#REF!</f>
        <v>#REF!</v>
      </c>
      <c r="E44" s="266">
        <f>+E43</f>
        <v>71.935000000000002</v>
      </c>
      <c r="F44" s="240" t="e">
        <f>+#REF!</f>
        <v>#REF!</v>
      </c>
      <c r="G44" s="238" t="e">
        <f t="shared" si="5"/>
        <v>#REF!</v>
      </c>
      <c r="H44" s="240"/>
    </row>
    <row r="45" spans="2:8" x14ac:dyDescent="0.25">
      <c r="B45" s="171" t="e">
        <f>+B44+0.01</f>
        <v>#REF!</v>
      </c>
      <c r="C45" s="124" t="e">
        <f>+#REF!</f>
        <v>#REF!</v>
      </c>
      <c r="D45" s="216" t="e">
        <f>+#REF!</f>
        <v>#REF!</v>
      </c>
      <c r="E45" s="266">
        <v>62.611349999999995</v>
      </c>
      <c r="F45" s="240" t="e">
        <f>+#REF!</f>
        <v>#REF!</v>
      </c>
      <c r="G45" s="238" t="e">
        <f t="shared" si="5"/>
        <v>#REF!</v>
      </c>
      <c r="H45" s="240"/>
    </row>
    <row r="46" spans="2:8" x14ac:dyDescent="0.25">
      <c r="B46" s="171" t="e">
        <f>+#REF!+0.01</f>
        <v>#REF!</v>
      </c>
      <c r="C46" s="124" t="e">
        <f>+#REF!</f>
        <v>#REF!</v>
      </c>
      <c r="D46" s="216" t="e">
        <f>+#REF!</f>
        <v>#REF!</v>
      </c>
      <c r="E46" s="266">
        <v>885.1702499999999</v>
      </c>
      <c r="F46" s="240" t="e">
        <f>+#REF!</f>
        <v>#REF!</v>
      </c>
      <c r="G46" s="238" t="e">
        <f t="shared" si="5"/>
        <v>#REF!</v>
      </c>
      <c r="H46" s="240"/>
    </row>
    <row r="47" spans="2:8" x14ac:dyDescent="0.25">
      <c r="B47" s="171" t="e">
        <f>+B46+0.01</f>
        <v>#REF!</v>
      </c>
      <c r="C47" s="124" t="s">
        <v>174</v>
      </c>
      <c r="D47" s="216" t="s">
        <v>5</v>
      </c>
      <c r="E47" s="171">
        <v>10</v>
      </c>
      <c r="F47" s="240" t="e">
        <f>+'APU ITEM DE PAGO'!#REF!</f>
        <v>#REF!</v>
      </c>
      <c r="G47" s="238" t="e">
        <f t="shared" si="5"/>
        <v>#REF!</v>
      </c>
      <c r="H47" s="240"/>
    </row>
    <row r="48" spans="2:8" ht="38.25" x14ac:dyDescent="0.25">
      <c r="B48" s="171">
        <v>5.0999999999999996</v>
      </c>
      <c r="C48" s="124" t="s">
        <v>229</v>
      </c>
      <c r="D48" s="216" t="s">
        <v>9</v>
      </c>
      <c r="E48" s="267">
        <v>2</v>
      </c>
      <c r="F48" s="240" t="e">
        <f>+#REF!</f>
        <v>#REF!</v>
      </c>
      <c r="G48" s="238" t="e">
        <f t="shared" si="5"/>
        <v>#REF!</v>
      </c>
      <c r="H48" s="240" t="e">
        <f>+E48*#REF!</f>
        <v>#REF!</v>
      </c>
    </row>
    <row r="49" spans="2:8" ht="15.75" thickBot="1" x14ac:dyDescent="0.3">
      <c r="B49" s="244"/>
      <c r="C49" s="130"/>
      <c r="D49" s="244"/>
      <c r="E49" s="244"/>
      <c r="F49" s="244"/>
      <c r="G49" s="244"/>
      <c r="H49" s="244"/>
    </row>
    <row r="50" spans="2:8" x14ac:dyDescent="0.25">
      <c r="B50" s="244"/>
      <c r="C50" s="130"/>
      <c r="D50" s="244"/>
      <c r="E50" s="760" t="s">
        <v>99</v>
      </c>
      <c r="F50" s="761"/>
      <c r="G50" s="245" t="e">
        <f>+ROUND(G41+G32+G24+G10+G7,0)</f>
        <v>#REF!</v>
      </c>
      <c r="H50" s="246"/>
    </row>
    <row r="51" spans="2:8" x14ac:dyDescent="0.25">
      <c r="B51" s="244"/>
      <c r="C51" s="130"/>
      <c r="D51" s="244"/>
      <c r="E51" s="860" t="e">
        <f>+RESUMEN!E12</f>
        <v>#REF!</v>
      </c>
      <c r="F51" s="861"/>
      <c r="G51" s="247"/>
      <c r="H51" s="248"/>
    </row>
    <row r="52" spans="2:8" x14ac:dyDescent="0.25">
      <c r="B52" s="244"/>
      <c r="C52" s="130"/>
      <c r="D52" s="244"/>
      <c r="E52" s="862" t="e">
        <f>+RESUMEN!#REF!</f>
        <v>#REF!</v>
      </c>
      <c r="F52" s="863"/>
      <c r="G52" s="247"/>
      <c r="H52" s="249"/>
    </row>
    <row r="53" spans="2:8" x14ac:dyDescent="0.25">
      <c r="B53" s="244"/>
      <c r="C53" s="130"/>
      <c r="D53" s="244"/>
      <c r="E53" s="854">
        <f>+RESUMEN!E13</f>
        <v>0.05</v>
      </c>
      <c r="F53" s="855"/>
      <c r="G53" s="247"/>
      <c r="H53" s="250"/>
    </row>
    <row r="54" spans="2:8" x14ac:dyDescent="0.25">
      <c r="B54" s="244"/>
      <c r="C54" s="130"/>
      <c r="D54" s="244"/>
      <c r="E54" s="854" t="e">
        <f>+RESUMEN!#REF!</f>
        <v>#REF!</v>
      </c>
      <c r="F54" s="855"/>
      <c r="G54" s="247"/>
      <c r="H54" s="250"/>
    </row>
    <row r="55" spans="2:8" x14ac:dyDescent="0.25">
      <c r="B55" s="244"/>
      <c r="C55" s="130"/>
      <c r="D55" s="244"/>
      <c r="E55" s="856" t="s">
        <v>37</v>
      </c>
      <c r="F55" s="857"/>
      <c r="G55" s="251"/>
      <c r="H55" s="252"/>
    </row>
    <row r="56" spans="2:8" ht="15.75" thickBot="1" x14ac:dyDescent="0.3">
      <c r="B56" s="244"/>
      <c r="C56" s="130"/>
      <c r="D56" s="244"/>
      <c r="E56" s="858" t="s">
        <v>45</v>
      </c>
      <c r="F56" s="859"/>
      <c r="G56" s="253"/>
      <c r="H56" s="254"/>
    </row>
    <row r="57" spans="2:8" ht="15.75" thickBot="1" x14ac:dyDescent="0.3">
      <c r="B57" s="244"/>
      <c r="C57" s="130"/>
      <c r="D57" s="130"/>
      <c r="E57" s="130"/>
      <c r="F57" s="130"/>
      <c r="G57" s="130"/>
      <c r="H57" s="130"/>
    </row>
    <row r="58" spans="2:8" x14ac:dyDescent="0.25">
      <c r="B58" s="244"/>
      <c r="C58" s="130"/>
      <c r="D58" s="244"/>
      <c r="E58" s="757" t="s">
        <v>100</v>
      </c>
      <c r="F58" s="758"/>
      <c r="G58" s="759"/>
      <c r="H58" s="255" t="e">
        <f>+H32+H41</f>
        <v>#REF!</v>
      </c>
    </row>
    <row r="59" spans="2:8" x14ac:dyDescent="0.25">
      <c r="B59" s="244"/>
      <c r="C59" s="130"/>
      <c r="D59" s="244"/>
      <c r="E59" s="880" t="e">
        <f>+RESUMEN!#REF!</f>
        <v>#REF!</v>
      </c>
      <c r="F59" s="881"/>
      <c r="G59" s="882"/>
      <c r="H59" s="256"/>
    </row>
    <row r="60" spans="2:8" ht="15.75" thickBot="1" x14ac:dyDescent="0.3">
      <c r="B60" s="244"/>
      <c r="C60" s="130"/>
      <c r="D60" s="244"/>
      <c r="E60" s="870" t="s">
        <v>115</v>
      </c>
      <c r="F60" s="871"/>
      <c r="G60" s="872"/>
      <c r="H60" s="257"/>
    </row>
    <row r="61" spans="2:8" ht="15.75" thickBot="1" x14ac:dyDescent="0.3">
      <c r="B61" s="244"/>
      <c r="C61" s="130"/>
      <c r="D61" s="130"/>
      <c r="E61" s="130"/>
      <c r="F61" s="130"/>
      <c r="G61" s="130"/>
      <c r="H61" s="130"/>
    </row>
    <row r="62" spans="2:8" x14ac:dyDescent="0.25">
      <c r="B62" s="244"/>
      <c r="C62" s="130"/>
      <c r="D62" s="244"/>
      <c r="E62" s="876" t="s">
        <v>101</v>
      </c>
      <c r="F62" s="877"/>
      <c r="G62" s="878"/>
      <c r="H62" s="258">
        <f>+H60+G56</f>
        <v>0</v>
      </c>
    </row>
    <row r="63" spans="2:8" x14ac:dyDescent="0.25">
      <c r="B63" s="244"/>
      <c r="C63" s="130"/>
      <c r="D63" s="244"/>
      <c r="E63" s="867" t="e">
        <f>+RESUMEN!#REF!</f>
        <v>#REF!</v>
      </c>
      <c r="F63" s="868"/>
      <c r="G63" s="869"/>
      <c r="H63" s="259">
        <f>+H62*0.02</f>
        <v>0</v>
      </c>
    </row>
    <row r="64" spans="2:8" ht="15.75" thickBot="1" x14ac:dyDescent="0.3">
      <c r="B64" s="244"/>
      <c r="C64" s="130"/>
      <c r="D64" s="244"/>
      <c r="E64" s="864" t="s">
        <v>46</v>
      </c>
      <c r="F64" s="865"/>
      <c r="G64" s="866"/>
      <c r="H64" s="260">
        <f>H62+H63</f>
        <v>0</v>
      </c>
    </row>
  </sheetData>
  <mergeCells count="22">
    <mergeCell ref="E64:G64"/>
    <mergeCell ref="E56:F56"/>
    <mergeCell ref="E58:G58"/>
    <mergeCell ref="E60:G60"/>
    <mergeCell ref="E62:G62"/>
    <mergeCell ref="E63:G63"/>
    <mergeCell ref="E59:G59"/>
    <mergeCell ref="E52:F52"/>
    <mergeCell ref="E53:F53"/>
    <mergeCell ref="E54:F54"/>
    <mergeCell ref="E55:F55"/>
    <mergeCell ref="C10:F10"/>
    <mergeCell ref="C24:F24"/>
    <mergeCell ref="C32:F32"/>
    <mergeCell ref="C41:F41"/>
    <mergeCell ref="E50:F50"/>
    <mergeCell ref="E51:F51"/>
    <mergeCell ref="B2:H2"/>
    <mergeCell ref="B3:H3"/>
    <mergeCell ref="B4:H4"/>
    <mergeCell ref="D5:E5"/>
    <mergeCell ref="C7:F7"/>
  </mergeCells>
  <pageMargins left="0.7" right="0.7" top="0.75" bottom="0.75" header="0.3" footer="0.3"/>
  <pageSetup paperSize="9" scale="52" orientation="portrait" horizontalDpi="1200" verticalDpi="12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25">
    <tabColor rgb="FFFFFF00"/>
  </sheetPr>
  <dimension ref="B1:L63"/>
  <sheetViews>
    <sheetView view="pageBreakPreview" topLeftCell="A40" zoomScaleNormal="100" zoomScaleSheetLayoutView="100" workbookViewId="0">
      <selection activeCell="G17" sqref="G17"/>
    </sheetView>
  </sheetViews>
  <sheetFormatPr baseColWidth="10" defaultRowHeight="15" x14ac:dyDescent="0.25"/>
  <cols>
    <col min="1" max="1" width="4.140625" customWidth="1"/>
    <col min="2" max="2" width="6.5703125" customWidth="1"/>
    <col min="3" max="3" width="81.28515625" style="18" customWidth="1"/>
    <col min="4" max="4" width="8.5703125" customWidth="1"/>
    <col min="5" max="7" width="15.42578125" customWidth="1"/>
    <col min="8" max="8" width="15" customWidth="1"/>
  </cols>
  <sheetData>
    <row r="1" spans="2:12" x14ac:dyDescent="0.25">
      <c r="B1" s="18"/>
      <c r="D1" s="18"/>
      <c r="E1" s="18"/>
      <c r="F1" s="18"/>
      <c r="G1" s="18"/>
      <c r="H1" s="18"/>
    </row>
    <row r="2" spans="2:12" x14ac:dyDescent="0.25">
      <c r="B2" s="664" t="s">
        <v>96</v>
      </c>
      <c r="C2" s="664"/>
      <c r="D2" s="664"/>
      <c r="E2" s="664"/>
      <c r="F2" s="664"/>
      <c r="G2" s="664"/>
      <c r="H2" s="664"/>
    </row>
    <row r="3" spans="2:12" x14ac:dyDescent="0.25">
      <c r="B3" s="664" t="s">
        <v>97</v>
      </c>
      <c r="C3" s="664"/>
      <c r="D3" s="664"/>
      <c r="E3" s="664"/>
      <c r="F3" s="664"/>
      <c r="G3" s="664"/>
      <c r="H3" s="664"/>
    </row>
    <row r="4" spans="2:12" x14ac:dyDescent="0.25">
      <c r="B4" s="664" t="str">
        <f>+RESUMEN!B4</f>
        <v>OPTIMIZACIÓN REDES DE ACUEDUCTO Y ALCANTARILLADO RESIDUAL Y PLUVIAL DEL MUNICIPIO DE TÁMESIS - ANTIOQUIA</v>
      </c>
      <c r="C4" s="664"/>
      <c r="D4" s="664"/>
      <c r="E4" s="664"/>
      <c r="F4" s="664"/>
      <c r="G4" s="664"/>
      <c r="H4" s="664"/>
    </row>
    <row r="5" spans="2:12" ht="24" x14ac:dyDescent="0.25">
      <c r="B5" s="44"/>
      <c r="C5" s="113"/>
      <c r="D5" s="752" t="s">
        <v>151</v>
      </c>
      <c r="E5" s="753"/>
      <c r="F5" s="153">
        <v>10</v>
      </c>
      <c r="G5" s="152" t="s">
        <v>152</v>
      </c>
      <c r="H5" s="153" t="e">
        <f>+#REF!</f>
        <v>#REF!</v>
      </c>
      <c r="L5" t="s">
        <v>152</v>
      </c>
    </row>
    <row r="6" spans="2:12" x14ac:dyDescent="0.25">
      <c r="B6" s="116" t="s">
        <v>0</v>
      </c>
      <c r="C6" s="117" t="s">
        <v>1</v>
      </c>
      <c r="D6" s="116" t="s">
        <v>2</v>
      </c>
      <c r="E6" s="116" t="s">
        <v>3</v>
      </c>
      <c r="F6" s="116" t="s">
        <v>38</v>
      </c>
      <c r="G6" s="116" t="s">
        <v>94</v>
      </c>
      <c r="H6" s="116" t="s">
        <v>95</v>
      </c>
      <c r="L6" t="s">
        <v>94</v>
      </c>
    </row>
    <row r="7" spans="2:12" x14ac:dyDescent="0.25">
      <c r="B7" s="170">
        <v>1</v>
      </c>
      <c r="C7" s="879" t="s">
        <v>34</v>
      </c>
      <c r="D7" s="879"/>
      <c r="E7" s="879"/>
      <c r="F7" s="879"/>
      <c r="G7" s="236" t="e">
        <f>ROUND(SUM(G8:G10),2)</f>
        <v>#REF!</v>
      </c>
      <c r="H7" s="236">
        <f>ROUND(SUM(H8:H10),2)</f>
        <v>0</v>
      </c>
      <c r="L7">
        <v>6135350.5499999998</v>
      </c>
    </row>
    <row r="8" spans="2:12" x14ac:dyDescent="0.25">
      <c r="B8" s="171">
        <v>1.01</v>
      </c>
      <c r="C8" s="121" t="s">
        <v>103</v>
      </c>
      <c r="D8" s="215">
        <f>+'APU ITEM DE PAGO'!H4</f>
        <v>0</v>
      </c>
      <c r="E8" s="261">
        <v>467.44</v>
      </c>
      <c r="F8" s="237">
        <f>+'APU ITEM DE PAGO'!H31</f>
        <v>0</v>
      </c>
      <c r="G8" s="238">
        <f>ROUND(F8*E8,2)</f>
        <v>0</v>
      </c>
      <c r="H8" s="238"/>
      <c r="L8">
        <v>927559.89</v>
      </c>
    </row>
    <row r="9" spans="2:12" x14ac:dyDescent="0.25">
      <c r="B9" s="171" t="e">
        <f>+#REF!+0.01</f>
        <v>#REF!</v>
      </c>
      <c r="C9" s="124" t="e">
        <f>+#REF!</f>
        <v>#REF!</v>
      </c>
      <c r="D9" s="216" t="e">
        <f>+'APU ITEM DE PAGO'!#REF!</f>
        <v>#REF!</v>
      </c>
      <c r="E9" s="262">
        <v>115.86099999999999</v>
      </c>
      <c r="F9" s="239" t="e">
        <f>+#REF!</f>
        <v>#REF!</v>
      </c>
      <c r="G9" s="238" t="e">
        <f>ROUND(F9*E9,2)</f>
        <v>#REF!</v>
      </c>
      <c r="H9" s="240"/>
      <c r="L9">
        <v>2836393.14</v>
      </c>
    </row>
    <row r="10" spans="2:12" x14ac:dyDescent="0.25">
      <c r="B10" s="171" t="e">
        <f>+B9+0.01</f>
        <v>#REF!</v>
      </c>
      <c r="C10" s="124" t="e">
        <f>+#REF!</f>
        <v>#REF!</v>
      </c>
      <c r="D10" s="216" t="e">
        <f>+'APU ITEM DE PAGO'!#REF!</f>
        <v>#REF!</v>
      </c>
      <c r="E10" s="262">
        <v>127.15199999999999</v>
      </c>
      <c r="F10" s="239" t="e">
        <f>+#REF!</f>
        <v>#REF!</v>
      </c>
      <c r="G10" s="238" t="e">
        <f>ROUND(F10*E10,2)</f>
        <v>#REF!</v>
      </c>
      <c r="H10" s="240"/>
      <c r="L10">
        <v>2371397.52</v>
      </c>
    </row>
    <row r="11" spans="2:12" x14ac:dyDescent="0.25">
      <c r="B11" s="170">
        <f>+B7+1</f>
        <v>2</v>
      </c>
      <c r="C11" s="879" t="s">
        <v>7</v>
      </c>
      <c r="D11" s="879"/>
      <c r="E11" s="879"/>
      <c r="F11" s="879"/>
      <c r="G11" s="236" t="e">
        <f>ROUND(SUM(G12:G24),2)</f>
        <v>#REF!</v>
      </c>
      <c r="H11" s="236">
        <f>ROUND(SUM(H12:H24),2)</f>
        <v>0</v>
      </c>
      <c r="L11">
        <v>139276826.91</v>
      </c>
    </row>
    <row r="12" spans="2:12" x14ac:dyDescent="0.25">
      <c r="B12" s="171">
        <v>2.0099999999999998</v>
      </c>
      <c r="C12" s="124" t="e">
        <f>#REF!</f>
        <v>#REF!</v>
      </c>
      <c r="D12" s="216" t="e">
        <f>#REF!</f>
        <v>#REF!</v>
      </c>
      <c r="E12" s="263">
        <v>108.04693903999998</v>
      </c>
      <c r="F12" s="239" t="e">
        <f>+#REF!</f>
        <v>#REF!</v>
      </c>
      <c r="G12" s="238" t="e">
        <f>ROUND(F12*E12,2)</f>
        <v>#REF!</v>
      </c>
      <c r="H12" s="240"/>
      <c r="L12">
        <v>1157200</v>
      </c>
    </row>
    <row r="13" spans="2:12" x14ac:dyDescent="0.25">
      <c r="B13" s="171">
        <f>+B12+0.01</f>
        <v>2.0199999999999996</v>
      </c>
      <c r="C13" s="124" t="e">
        <f>#REF!</f>
        <v>#REF!</v>
      </c>
      <c r="D13" s="216" t="e">
        <f>#REF!</f>
        <v>#REF!</v>
      </c>
      <c r="E13" s="264">
        <v>432.18775615999994</v>
      </c>
      <c r="F13" s="239" t="e">
        <f>+#REF!</f>
        <v>#REF!</v>
      </c>
      <c r="G13" s="238" t="e">
        <f>ROUND(F13*E13,2)</f>
        <v>#REF!</v>
      </c>
      <c r="H13" s="240"/>
      <c r="L13">
        <v>10841754</v>
      </c>
    </row>
    <row r="14" spans="2:12" x14ac:dyDescent="0.25">
      <c r="B14" s="171">
        <f t="shared" ref="B14:B23" si="0">+B13+0.01</f>
        <v>2.0299999999999994</v>
      </c>
      <c r="C14" s="124" t="e">
        <f>#REF!</f>
        <v>#REF!</v>
      </c>
      <c r="D14" s="216" t="e">
        <f>#REF!</f>
        <v>#REF!</v>
      </c>
      <c r="E14" s="264">
        <v>51.154378240000057</v>
      </c>
      <c r="F14" s="239" t="e">
        <f>+#REF!</f>
        <v>#REF!</v>
      </c>
      <c r="G14" s="238" t="e">
        <f t="shared" ref="G14:G22" si="1">ROUND(F14*E14,2)</f>
        <v>#REF!</v>
      </c>
      <c r="H14" s="240"/>
      <c r="L14">
        <v>1638380.1</v>
      </c>
    </row>
    <row r="15" spans="2:12" x14ac:dyDescent="0.25">
      <c r="B15" s="171"/>
      <c r="C15" s="124" t="e">
        <f>#REF!</f>
        <v>#REF!</v>
      </c>
      <c r="D15" s="216" t="e">
        <f>#REF!</f>
        <v>#REF!</v>
      </c>
      <c r="E15" s="264">
        <v>12.788594560000014</v>
      </c>
      <c r="F15" s="239" t="e">
        <f>+#REF!</f>
        <v>#REF!</v>
      </c>
      <c r="G15" s="238" t="e">
        <f t="shared" si="1"/>
        <v>#REF!</v>
      </c>
      <c r="H15" s="240"/>
      <c r="L15">
        <v>161284.13</v>
      </c>
    </row>
    <row r="16" spans="2:12" ht="38.25" x14ac:dyDescent="0.25">
      <c r="B16" s="171">
        <f>+B14+0.01</f>
        <v>2.0399999999999991</v>
      </c>
      <c r="C16" s="124" t="s">
        <v>150</v>
      </c>
      <c r="D16" s="216" t="s">
        <v>39</v>
      </c>
      <c r="E16" s="264">
        <f>225.031572*0.2</f>
        <v>45.006314400000008</v>
      </c>
      <c r="F16" s="239" t="e">
        <f>+#REF!</f>
        <v>#REF!</v>
      </c>
      <c r="G16" s="238" t="e">
        <f t="shared" si="1"/>
        <v>#REF!</v>
      </c>
      <c r="H16" s="240"/>
      <c r="L16">
        <v>15639607.390000001</v>
      </c>
    </row>
    <row r="17" spans="2:12" x14ac:dyDescent="0.25">
      <c r="B17" s="171"/>
      <c r="C17" s="124" t="s">
        <v>329</v>
      </c>
      <c r="D17" s="216" t="s">
        <v>39</v>
      </c>
      <c r="E17" s="287">
        <f>225.031572*0.8</f>
        <v>180.02525760000003</v>
      </c>
      <c r="F17" s="285">
        <v>125000</v>
      </c>
      <c r="G17" s="238">
        <f t="shared" si="1"/>
        <v>22503157.199999999</v>
      </c>
      <c r="H17" s="240"/>
      <c r="L17">
        <v>22503157.199999999</v>
      </c>
    </row>
    <row r="18" spans="2:12" x14ac:dyDescent="0.25">
      <c r="B18" s="171">
        <f>+B16+0.01</f>
        <v>2.0499999999999989</v>
      </c>
      <c r="C18" s="124" t="s">
        <v>110</v>
      </c>
      <c r="D18" s="216" t="s">
        <v>105</v>
      </c>
      <c r="E18" s="264">
        <v>1714.0673340000001</v>
      </c>
      <c r="F18" s="239" t="e">
        <f>+#REF!</f>
        <v>#REF!</v>
      </c>
      <c r="G18" s="238" t="e">
        <f t="shared" si="1"/>
        <v>#REF!</v>
      </c>
      <c r="H18" s="240"/>
      <c r="L18">
        <v>35357849.530000001</v>
      </c>
    </row>
    <row r="19" spans="2:12" x14ac:dyDescent="0.25">
      <c r="B19" s="171">
        <f t="shared" si="0"/>
        <v>2.0599999999999987</v>
      </c>
      <c r="C19" s="124" t="s">
        <v>109</v>
      </c>
      <c r="D19" s="216" t="s">
        <v>105</v>
      </c>
      <c r="E19" s="264">
        <v>190.45192600000001</v>
      </c>
      <c r="F19" s="239" t="e">
        <f>+#REF!</f>
        <v>#REF!</v>
      </c>
      <c r="G19" s="238" t="e">
        <f t="shared" si="1"/>
        <v>#REF!</v>
      </c>
      <c r="H19" s="240"/>
      <c r="L19">
        <v>7303404.75</v>
      </c>
    </row>
    <row r="20" spans="2:12" x14ac:dyDescent="0.25">
      <c r="B20" s="171">
        <f t="shared" si="0"/>
        <v>2.0699999999999985</v>
      </c>
      <c r="C20" s="124" t="s">
        <v>106</v>
      </c>
      <c r="D20" s="216" t="s">
        <v>39</v>
      </c>
      <c r="E20" s="264">
        <v>92.271394778038015</v>
      </c>
      <c r="F20" s="239" t="e">
        <f>+#REF!</f>
        <v>#REF!</v>
      </c>
      <c r="G20" s="238" t="e">
        <f t="shared" si="1"/>
        <v>#REF!</v>
      </c>
      <c r="H20" s="240"/>
      <c r="L20">
        <v>10120849.76</v>
      </c>
    </row>
    <row r="21" spans="2:12" ht="25.5" x14ac:dyDescent="0.25">
      <c r="B21" s="171">
        <f t="shared" si="0"/>
        <v>2.0799999999999983</v>
      </c>
      <c r="C21" s="124" t="s">
        <v>107</v>
      </c>
      <c r="D21" s="216" t="s">
        <v>39</v>
      </c>
      <c r="E21" s="264">
        <v>495.40132057690704</v>
      </c>
      <c r="F21" s="239" t="e">
        <f>+#REF!</f>
        <v>#REF!</v>
      </c>
      <c r="G21" s="238" t="e">
        <f t="shared" si="1"/>
        <v>#REF!</v>
      </c>
      <c r="H21" s="240"/>
      <c r="L21">
        <v>9493781.7400000002</v>
      </c>
    </row>
    <row r="22" spans="2:12" x14ac:dyDescent="0.25">
      <c r="B22" s="171">
        <f t="shared" si="0"/>
        <v>2.0899999999999981</v>
      </c>
      <c r="C22" s="124" t="s">
        <v>108</v>
      </c>
      <c r="D22" s="216" t="s">
        <v>39</v>
      </c>
      <c r="E22" s="264">
        <v>139.82172378240281</v>
      </c>
      <c r="F22" s="239" t="e">
        <f>+#REF!</f>
        <v>#REF!</v>
      </c>
      <c r="G22" s="238" t="e">
        <f t="shared" si="1"/>
        <v>#REF!</v>
      </c>
      <c r="H22" s="240"/>
      <c r="L22">
        <v>17092377.989999998</v>
      </c>
    </row>
    <row r="23" spans="2:12" x14ac:dyDescent="0.25">
      <c r="B23" s="171">
        <f t="shared" si="0"/>
        <v>2.0999999999999979</v>
      </c>
      <c r="C23" s="124" t="s">
        <v>111</v>
      </c>
      <c r="D23" s="216" t="s">
        <v>39</v>
      </c>
      <c r="E23" s="241">
        <f>+(((PI()*0.8^2)-(PI()*0.6^2))*2)*3</f>
        <v>5.2778756580308528</v>
      </c>
      <c r="F23" s="239" t="e">
        <f>+#REF!</f>
        <v>#REF!</v>
      </c>
      <c r="G23" s="238" t="e">
        <f>ROUND(F23*E23,2)</f>
        <v>#REF!</v>
      </c>
      <c r="H23" s="240"/>
      <c r="L23">
        <v>700849.53</v>
      </c>
    </row>
    <row r="24" spans="2:12" ht="25.5" x14ac:dyDescent="0.25">
      <c r="B24" s="171" t="e">
        <f>+#REF!+0.01</f>
        <v>#REF!</v>
      </c>
      <c r="C24" s="124" t="s">
        <v>153</v>
      </c>
      <c r="D24" s="216" t="s">
        <v>104</v>
      </c>
      <c r="E24" s="264">
        <f>+J24*F5</f>
        <v>3338.0791942309288</v>
      </c>
      <c r="F24" s="239" t="e">
        <f>+'APU ITEM DE PAGO'!#REF!</f>
        <v>#REF!</v>
      </c>
      <c r="G24" s="238" t="e">
        <f>ROUND(F24*E24,2)</f>
        <v>#REF!</v>
      </c>
      <c r="H24" s="240"/>
      <c r="J24" s="291">
        <f>+E12+E13+E14+E15+E16+E17-E21</f>
        <v>333.80791942309287</v>
      </c>
      <c r="L24">
        <v>7266330.79</v>
      </c>
    </row>
    <row r="25" spans="2:12" x14ac:dyDescent="0.25">
      <c r="B25" s="170">
        <f>+B11+1</f>
        <v>3</v>
      </c>
      <c r="C25" s="879" t="s">
        <v>27</v>
      </c>
      <c r="D25" s="879"/>
      <c r="E25" s="879"/>
      <c r="F25" s="879"/>
      <c r="G25" s="236" t="e">
        <f>SUM(G26:G31)</f>
        <v>#REF!</v>
      </c>
      <c r="H25" s="236" t="e">
        <f>SUM(H26:H31)</f>
        <v>#REF!</v>
      </c>
      <c r="L25">
        <v>26189970.100990664</v>
      </c>
    </row>
    <row r="26" spans="2:12" x14ac:dyDescent="0.25">
      <c r="B26" s="171">
        <v>3.01</v>
      </c>
      <c r="C26" s="242" t="e">
        <f>#REF!</f>
        <v>#REF!</v>
      </c>
      <c r="D26" s="216" t="e">
        <f>#REF!</f>
        <v>#REF!</v>
      </c>
      <c r="E26" s="263">
        <v>11.12</v>
      </c>
      <c r="F26" s="240" t="e">
        <f>#REF!</f>
        <v>#REF!</v>
      </c>
      <c r="G26" s="238" t="e">
        <f>ROUND(F26*E26,2)</f>
        <v>#REF!</v>
      </c>
      <c r="H26" s="240"/>
      <c r="L26">
        <v>8461359.3399999999</v>
      </c>
    </row>
    <row r="27" spans="2:12" x14ac:dyDescent="0.25">
      <c r="B27" s="171">
        <f>+B26+0.01</f>
        <v>3.0199999999999996</v>
      </c>
      <c r="C27" s="242" t="e">
        <f>#REF!</f>
        <v>#REF!</v>
      </c>
      <c r="D27" s="216" t="e">
        <f>#REF!</f>
        <v>#REF!</v>
      </c>
      <c r="E27" s="263">
        <v>11</v>
      </c>
      <c r="F27" s="240" t="e">
        <f>#REF!</f>
        <v>#REF!</v>
      </c>
      <c r="G27" s="238" t="e">
        <f>ROUND(F27*E27,2)</f>
        <v>#REF!</v>
      </c>
      <c r="H27" s="240"/>
      <c r="L27">
        <v>13417831.460000001</v>
      </c>
    </row>
    <row r="28" spans="2:12" x14ac:dyDescent="0.25">
      <c r="B28" s="171" t="e">
        <f>+#REF!+0.01</f>
        <v>#REF!</v>
      </c>
      <c r="C28" s="242" t="e">
        <f>#REF!</f>
        <v>#REF!</v>
      </c>
      <c r="D28" s="216" t="e">
        <f>#REF!</f>
        <v>#REF!</v>
      </c>
      <c r="E28" s="263">
        <v>2.3486949714324501</v>
      </c>
      <c r="F28" s="240" t="e">
        <f>#REF!</f>
        <v>#REF!</v>
      </c>
      <c r="G28" s="238" t="e">
        <f>ROUND(F28*E28,2)</f>
        <v>#REF!</v>
      </c>
      <c r="H28" s="240"/>
      <c r="L28">
        <v>1631742.51</v>
      </c>
    </row>
    <row r="29" spans="2:12" x14ac:dyDescent="0.25">
      <c r="B29" s="171">
        <v>3.07</v>
      </c>
      <c r="C29" s="124" t="s">
        <v>134</v>
      </c>
      <c r="D29" s="216" t="e">
        <f>+D28</f>
        <v>#REF!</v>
      </c>
      <c r="E29" s="265">
        <v>1.1000000000000001</v>
      </c>
      <c r="F29" s="240" t="e">
        <f>+'APU ITEM DE PAGO'!#REF!</f>
        <v>#REF!</v>
      </c>
      <c r="G29" s="238" t="e">
        <f>ROUND(F29*E29,2)</f>
        <v>#REF!</v>
      </c>
      <c r="H29" s="240"/>
      <c r="L29">
        <v>859565.33</v>
      </c>
    </row>
    <row r="30" spans="2:12" ht="51" x14ac:dyDescent="0.25">
      <c r="B30" s="171">
        <v>3.09</v>
      </c>
      <c r="C30" s="124" t="s">
        <v>243</v>
      </c>
      <c r="D30" s="216" t="s">
        <v>4</v>
      </c>
      <c r="E30" s="265">
        <v>1.5</v>
      </c>
      <c r="F30" s="240" t="e">
        <f>+'APU ITEM DE PAGO'!#REF!</f>
        <v>#REF!</v>
      </c>
      <c r="G30" s="238" t="e">
        <f>ROUND(F30*E30,2)</f>
        <v>#REF!</v>
      </c>
      <c r="H30" s="240"/>
      <c r="L30">
        <v>842137.76</v>
      </c>
    </row>
    <row r="31" spans="2:12" ht="25.5" x14ac:dyDescent="0.25">
      <c r="B31" s="243" t="e">
        <f>+'PPTO ALL'!#REF!</f>
        <v>#REF!</v>
      </c>
      <c r="C31" s="243" t="str">
        <f>+PPTOALL_B1109!$C$30</f>
        <v>Suministro, transporte e instalación de Concreto  f'c = 280 kg/cm2 para estructuras de protección de tuberías con profundidad clave menor a 1 m  en vías. Incluye acero de refuerzo</v>
      </c>
      <c r="D31" s="216" t="s">
        <v>39</v>
      </c>
      <c r="E31" s="243">
        <f>+((3.86)*((0.6*0.6)-(PI()/4*0.4^2)))</f>
        <v>0.90453809428573584</v>
      </c>
      <c r="F31" s="240" t="e">
        <f>+'APU ITEM DE PAGO'!#REF!</f>
        <v>#REF!</v>
      </c>
      <c r="G31" s="238" t="e">
        <f>+F31*E31</f>
        <v>#REF!</v>
      </c>
      <c r="H31" s="243" t="e">
        <f>+'PPTO ALL'!#REF!</f>
        <v>#REF!</v>
      </c>
      <c r="L31">
        <v>977333.70099066303</v>
      </c>
    </row>
    <row r="32" spans="2:12" x14ac:dyDescent="0.25">
      <c r="B32" s="170">
        <f>+B25+1</f>
        <v>4</v>
      </c>
      <c r="C32" s="879" t="s">
        <v>129</v>
      </c>
      <c r="D32" s="879"/>
      <c r="E32" s="879"/>
      <c r="F32" s="879"/>
      <c r="G32" s="236" t="e">
        <f>SUM(G33:G38)</f>
        <v>#REF!</v>
      </c>
      <c r="H32" s="236" t="e">
        <f>SUM(H33:H38)</f>
        <v>#REF!</v>
      </c>
      <c r="L32">
        <v>2881762.79</v>
      </c>
    </row>
    <row r="33" spans="2:12" ht="25.5" x14ac:dyDescent="0.25">
      <c r="B33" s="171">
        <f>+B32+0.01</f>
        <v>4.01</v>
      </c>
      <c r="C33" s="242" t="s">
        <v>121</v>
      </c>
      <c r="D33" s="215" t="s">
        <v>4</v>
      </c>
      <c r="E33" s="263">
        <v>0</v>
      </c>
      <c r="F33" s="240" t="e">
        <f>+'APU ITEM DE PAGO'!#REF!+'APU ITEM DE PAGO'!#REF!</f>
        <v>#REF!</v>
      </c>
      <c r="G33" s="238"/>
      <c r="H33" s="238" t="e">
        <f>ROUND(E33*F33,2)</f>
        <v>#REF!</v>
      </c>
    </row>
    <row r="34" spans="2:12" ht="25.5" x14ac:dyDescent="0.25">
      <c r="B34" s="171">
        <f>+B33+0.01</f>
        <v>4.0199999999999996</v>
      </c>
      <c r="C34" s="242" t="s">
        <v>122</v>
      </c>
      <c r="D34" s="215" t="s">
        <v>4</v>
      </c>
      <c r="E34" s="263">
        <f>+E33</f>
        <v>0</v>
      </c>
      <c r="F34" s="240" t="e">
        <f>+'APU ITEM DE PAGO'!#REF!+'APU ITEM DE PAGO'!#REF!</f>
        <v>#REF!</v>
      </c>
      <c r="G34" s="238" t="e">
        <f>ROUND(F34*E34,2)</f>
        <v>#REF!</v>
      </c>
      <c r="H34" s="240"/>
      <c r="L34">
        <v>449883</v>
      </c>
    </row>
    <row r="35" spans="2:12" x14ac:dyDescent="0.25">
      <c r="B35" s="171">
        <f>+B34+0.01</f>
        <v>4.0299999999999994</v>
      </c>
      <c r="C35" s="242" t="e">
        <f>#REF!</f>
        <v>#REF!</v>
      </c>
      <c r="D35" s="215" t="e">
        <f>#REF!</f>
        <v>#REF!</v>
      </c>
      <c r="E35" s="263">
        <v>250.83386974986274</v>
      </c>
      <c r="F35" s="240" t="e">
        <f>#REF!</f>
        <v>#REF!</v>
      </c>
      <c r="G35" s="238"/>
      <c r="H35" s="238" t="e">
        <f>ROUND(E35*F35,2)</f>
        <v>#REF!</v>
      </c>
    </row>
    <row r="36" spans="2:12" x14ac:dyDescent="0.25">
      <c r="B36" s="171">
        <f>+B35+0.01</f>
        <v>4.0399999999999991</v>
      </c>
      <c r="C36" s="242" t="e">
        <f>#REF!</f>
        <v>#REF!</v>
      </c>
      <c r="D36" s="215" t="e">
        <f>#REF!</f>
        <v>#REF!</v>
      </c>
      <c r="E36" s="263">
        <f>+E35</f>
        <v>250.83386974986274</v>
      </c>
      <c r="F36" s="240" t="e">
        <f>#REF!</f>
        <v>#REF!</v>
      </c>
      <c r="G36" s="238" t="e">
        <f>ROUND(F36*E36,2)</f>
        <v>#REF!</v>
      </c>
      <c r="H36" s="240"/>
      <c r="L36">
        <v>1117713.22</v>
      </c>
    </row>
    <row r="37" spans="2:12" x14ac:dyDescent="0.25">
      <c r="B37" s="171" t="e">
        <f>+#REF!+0.01</f>
        <v>#REF!</v>
      </c>
      <c r="C37" s="242" t="e">
        <f>#REF!</f>
        <v>#REF!</v>
      </c>
      <c r="D37" s="215" t="e">
        <f>#REF!</f>
        <v>#REF!</v>
      </c>
      <c r="E37" s="263">
        <v>207.24224015587009</v>
      </c>
      <c r="F37" s="240" t="e">
        <f>#REF!</f>
        <v>#REF!</v>
      </c>
      <c r="G37" s="238"/>
      <c r="H37" s="238" t="e">
        <f>ROUND(E37*F37,2)</f>
        <v>#REF!</v>
      </c>
    </row>
    <row r="38" spans="2:12" x14ac:dyDescent="0.25">
      <c r="B38" s="171" t="e">
        <f>+B37+0.01</f>
        <v>#REF!</v>
      </c>
      <c r="C38" s="242" t="e">
        <f>#REF!</f>
        <v>#REF!</v>
      </c>
      <c r="D38" s="215" t="e">
        <f>#REF!</f>
        <v>#REF!</v>
      </c>
      <c r="E38" s="263">
        <f>+E37</f>
        <v>207.24224015587009</v>
      </c>
      <c r="F38" s="240" t="e">
        <f>#REF!</f>
        <v>#REF!</v>
      </c>
      <c r="G38" s="238" t="e">
        <f>ROUND(F38*E38,2)</f>
        <v>#REF!</v>
      </c>
      <c r="H38" s="240"/>
      <c r="L38">
        <v>1314166.57</v>
      </c>
    </row>
    <row r="39" spans="2:12" x14ac:dyDescent="0.25">
      <c r="B39" s="170">
        <f>+B32+1</f>
        <v>5</v>
      </c>
      <c r="C39" s="879" t="s">
        <v>41</v>
      </c>
      <c r="D39" s="879"/>
      <c r="E39" s="879"/>
      <c r="F39" s="879"/>
      <c r="G39" s="236" t="e">
        <f>SUM(G40:G47)</f>
        <v>#REF!</v>
      </c>
      <c r="H39" s="236" t="e">
        <f>SUM(H40:H47)</f>
        <v>#REF!</v>
      </c>
      <c r="L39">
        <v>51926835.040000007</v>
      </c>
    </row>
    <row r="40" spans="2:12" x14ac:dyDescent="0.25">
      <c r="B40" s="171">
        <v>5.01</v>
      </c>
      <c r="C40" s="124" t="e">
        <f>+#REF!</f>
        <v>#REF!</v>
      </c>
      <c r="D40" s="216" t="s">
        <v>42</v>
      </c>
      <c r="E40" s="266">
        <f>100*(E29+E30)</f>
        <v>260</v>
      </c>
      <c r="F40" s="240" t="e">
        <f>+#REF!</f>
        <v>#REF!</v>
      </c>
      <c r="G40" s="238" t="e">
        <f>ROUND(F40*E40,2)</f>
        <v>#REF!</v>
      </c>
      <c r="H40" s="240"/>
      <c r="L40">
        <v>1198210</v>
      </c>
    </row>
    <row r="41" spans="2:12" x14ac:dyDescent="0.25">
      <c r="B41" s="171">
        <f>+B40+0.01</f>
        <v>5.0199999999999996</v>
      </c>
      <c r="C41" s="124" t="e">
        <f>+#REF!</f>
        <v>#REF!</v>
      </c>
      <c r="D41" s="216" t="e">
        <f>+#REF!</f>
        <v>#REF!</v>
      </c>
      <c r="E41" s="266">
        <f>+E8*0.1</f>
        <v>46.744</v>
      </c>
      <c r="F41" s="240" t="e">
        <f>+#REF!</f>
        <v>#REF!</v>
      </c>
      <c r="G41" s="238" t="e">
        <f t="shared" ref="G41:G47" si="2">ROUND(F41*E41,2)</f>
        <v>#REF!</v>
      </c>
      <c r="H41" s="240"/>
      <c r="L41">
        <v>2855599.37</v>
      </c>
    </row>
    <row r="42" spans="2:12" x14ac:dyDescent="0.25">
      <c r="B42" s="171" t="e">
        <f>+#REF!+0.01</f>
        <v>#REF!</v>
      </c>
      <c r="C42" s="124" t="e">
        <f>+#REF!</f>
        <v>#REF!</v>
      </c>
      <c r="D42" s="216" t="e">
        <f>+#REF!</f>
        <v>#REF!</v>
      </c>
      <c r="E42" s="266">
        <f>+E41</f>
        <v>46.744</v>
      </c>
      <c r="F42" s="240" t="e">
        <f>+#REF!</f>
        <v>#REF!</v>
      </c>
      <c r="G42" s="238" t="e">
        <f t="shared" si="2"/>
        <v>#REF!</v>
      </c>
      <c r="H42" s="240"/>
      <c r="L42">
        <v>3128017.33</v>
      </c>
    </row>
    <row r="43" spans="2:12" x14ac:dyDescent="0.25">
      <c r="B43" s="171" t="e">
        <f>+B42+0.01</f>
        <v>#REF!</v>
      </c>
      <c r="C43" s="124" t="e">
        <f>+#REF!</f>
        <v>#REF!</v>
      </c>
      <c r="D43" s="216" t="e">
        <f>+#REF!</f>
        <v>#REF!</v>
      </c>
      <c r="E43" s="266">
        <v>67.464899999999986</v>
      </c>
      <c r="F43" s="240" t="e">
        <f>+#REF!</f>
        <v>#REF!</v>
      </c>
      <c r="G43" s="238" t="e">
        <f t="shared" si="2"/>
        <v>#REF!</v>
      </c>
      <c r="H43" s="240"/>
      <c r="L43">
        <v>8532098.3499999996</v>
      </c>
    </row>
    <row r="44" spans="2:12" x14ac:dyDescent="0.25">
      <c r="B44" s="171" t="e">
        <f>+B43+0.01</f>
        <v>#REF!</v>
      </c>
      <c r="C44" s="124" t="e">
        <f>+#REF!</f>
        <v>#REF!</v>
      </c>
      <c r="D44" s="216" t="e">
        <f>+#REF!</f>
        <v>#REF!</v>
      </c>
      <c r="E44" s="266">
        <v>23.1722</v>
      </c>
      <c r="F44" s="240" t="e">
        <f>+#REF!</f>
        <v>#REF!</v>
      </c>
      <c r="G44" s="238" t="e">
        <f t="shared" si="2"/>
        <v>#REF!</v>
      </c>
      <c r="H44" s="240"/>
      <c r="L44">
        <v>14603271.52</v>
      </c>
    </row>
    <row r="45" spans="2:12" x14ac:dyDescent="0.25">
      <c r="B45" s="171" t="e">
        <f>+B44+0.01</f>
        <v>#REF!</v>
      </c>
      <c r="C45" s="124" t="e">
        <f>+#REF!</f>
        <v>#REF!</v>
      </c>
      <c r="D45" s="216" t="e">
        <f>+#REF!</f>
        <v>#REF!</v>
      </c>
      <c r="E45" s="266">
        <v>127.15199999999999</v>
      </c>
      <c r="F45" s="240" t="e">
        <f>+#REF!</f>
        <v>#REF!</v>
      </c>
      <c r="G45" s="238" t="e">
        <f t="shared" si="2"/>
        <v>#REF!</v>
      </c>
      <c r="H45" s="240"/>
      <c r="L45">
        <v>6146910.4100000001</v>
      </c>
    </row>
    <row r="46" spans="2:12" x14ac:dyDescent="0.25">
      <c r="B46" s="171" t="e">
        <f>+B45+0.01</f>
        <v>#REF!</v>
      </c>
      <c r="C46" s="124" t="s">
        <v>174</v>
      </c>
      <c r="D46" s="216" t="s">
        <v>5</v>
      </c>
      <c r="E46" s="171">
        <v>10</v>
      </c>
      <c r="F46" s="240" t="e">
        <f>+'APU ITEM DE PAGO'!#REF!</f>
        <v>#REF!</v>
      </c>
      <c r="G46" s="238" t="e">
        <f t="shared" si="2"/>
        <v>#REF!</v>
      </c>
      <c r="H46" s="240"/>
      <c r="L46">
        <v>4425611</v>
      </c>
    </row>
    <row r="47" spans="2:12" ht="38.25" x14ac:dyDescent="0.25">
      <c r="B47" s="171">
        <v>5.0999999999999996</v>
      </c>
      <c r="C47" s="124" t="s">
        <v>229</v>
      </c>
      <c r="D47" s="216" t="s">
        <v>9</v>
      </c>
      <c r="E47" s="267">
        <v>3</v>
      </c>
      <c r="F47" s="240" t="e">
        <f>+#REF!</f>
        <v>#REF!</v>
      </c>
      <c r="G47" s="238" t="e">
        <f t="shared" si="2"/>
        <v>#REF!</v>
      </c>
      <c r="H47" s="240" t="e">
        <f>+E47*#REF!</f>
        <v>#REF!</v>
      </c>
      <c r="L47">
        <v>11037117.060000001</v>
      </c>
    </row>
    <row r="48" spans="2:12" ht="15.75" thickBot="1" x14ac:dyDescent="0.3">
      <c r="B48" s="244"/>
      <c r="C48" s="130"/>
      <c r="D48" s="244"/>
      <c r="E48" s="244"/>
      <c r="F48" s="244"/>
      <c r="G48" s="244"/>
      <c r="H48" s="244"/>
    </row>
    <row r="49" spans="2:12" x14ac:dyDescent="0.25">
      <c r="B49" s="244"/>
      <c r="C49" s="130"/>
      <c r="D49" s="244"/>
      <c r="E49" s="760" t="s">
        <v>99</v>
      </c>
      <c r="F49" s="761"/>
      <c r="G49" s="245" t="e">
        <f>+ROUND(G39+G32+G25+G11+G7,0)</f>
        <v>#REF!</v>
      </c>
      <c r="H49" s="246"/>
      <c r="L49">
        <v>226410745.39099067</v>
      </c>
    </row>
    <row r="50" spans="2:12" x14ac:dyDescent="0.25">
      <c r="B50" s="244"/>
      <c r="C50" s="130"/>
      <c r="D50" s="244"/>
      <c r="E50" s="860" t="e">
        <f>+RESUMEN!E12</f>
        <v>#REF!</v>
      </c>
      <c r="F50" s="861"/>
      <c r="G50" s="247"/>
      <c r="H50" s="248"/>
    </row>
    <row r="51" spans="2:12" x14ac:dyDescent="0.25">
      <c r="B51" s="244"/>
      <c r="C51" s="130"/>
      <c r="D51" s="244"/>
      <c r="E51" s="862" t="e">
        <f>+RESUMEN!#REF!</f>
        <v>#REF!</v>
      </c>
      <c r="F51" s="863"/>
      <c r="G51" s="247"/>
      <c r="H51" s="249"/>
    </row>
    <row r="52" spans="2:12" x14ac:dyDescent="0.25">
      <c r="B52" s="244"/>
      <c r="C52" s="130"/>
      <c r="D52" s="244"/>
      <c r="E52" s="854">
        <f>+RESUMEN!E13</f>
        <v>0.05</v>
      </c>
      <c r="F52" s="855"/>
      <c r="G52" s="247"/>
      <c r="H52" s="250"/>
    </row>
    <row r="53" spans="2:12" x14ac:dyDescent="0.25">
      <c r="B53" s="244"/>
      <c r="C53" s="130"/>
      <c r="D53" s="244"/>
      <c r="E53" s="854" t="e">
        <f>+RESUMEN!#REF!</f>
        <v>#REF!</v>
      </c>
      <c r="F53" s="855"/>
      <c r="G53" s="247"/>
      <c r="H53" s="250"/>
    </row>
    <row r="54" spans="2:12" x14ac:dyDescent="0.25">
      <c r="B54" s="244"/>
      <c r="C54" s="130"/>
      <c r="D54" s="244"/>
      <c r="E54" s="856" t="s">
        <v>37</v>
      </c>
      <c r="F54" s="857"/>
      <c r="G54" s="251"/>
      <c r="H54" s="252"/>
    </row>
    <row r="55" spans="2:12" ht="15.75" thickBot="1" x14ac:dyDescent="0.3">
      <c r="B55" s="244"/>
      <c r="C55" s="130"/>
      <c r="D55" s="244"/>
      <c r="E55" s="858" t="s">
        <v>45</v>
      </c>
      <c r="F55" s="859"/>
      <c r="G55" s="253"/>
      <c r="H55" s="254"/>
    </row>
    <row r="56" spans="2:12" ht="15.75" thickBot="1" x14ac:dyDescent="0.3">
      <c r="B56" s="244"/>
      <c r="C56" s="130"/>
      <c r="D56" s="130"/>
      <c r="E56" s="130"/>
      <c r="F56" s="130"/>
      <c r="G56" s="130"/>
      <c r="H56" s="130"/>
    </row>
    <row r="57" spans="2:12" x14ac:dyDescent="0.25">
      <c r="B57" s="244"/>
      <c r="C57" s="130"/>
      <c r="D57" s="244"/>
      <c r="E57" s="757" t="s">
        <v>100</v>
      </c>
      <c r="F57" s="758"/>
      <c r="G57" s="759"/>
      <c r="H57" s="255" t="e">
        <f>+H32+H39</f>
        <v>#REF!</v>
      </c>
    </row>
    <row r="58" spans="2:12" x14ac:dyDescent="0.25">
      <c r="B58" s="244"/>
      <c r="C58" s="130"/>
      <c r="D58" s="244"/>
      <c r="E58" s="880" t="e">
        <f>+RESUMEN!#REF!</f>
        <v>#REF!</v>
      </c>
      <c r="F58" s="881"/>
      <c r="G58" s="882"/>
      <c r="H58" s="256"/>
    </row>
    <row r="59" spans="2:12" ht="15.75" thickBot="1" x14ac:dyDescent="0.3">
      <c r="B59" s="244"/>
      <c r="C59" s="130"/>
      <c r="D59" s="244"/>
      <c r="E59" s="870" t="s">
        <v>115</v>
      </c>
      <c r="F59" s="871"/>
      <c r="G59" s="872"/>
      <c r="H59" s="257"/>
    </row>
    <row r="60" spans="2:12" ht="15.75" thickBot="1" x14ac:dyDescent="0.3">
      <c r="B60" s="244"/>
      <c r="C60" s="130"/>
      <c r="D60" s="130"/>
      <c r="E60" s="130"/>
      <c r="F60" s="130"/>
      <c r="G60" s="130"/>
      <c r="H60" s="130"/>
    </row>
    <row r="61" spans="2:12" x14ac:dyDescent="0.25">
      <c r="B61" s="244"/>
      <c r="C61" s="130"/>
      <c r="D61" s="244"/>
      <c r="E61" s="876" t="s">
        <v>101</v>
      </c>
      <c r="F61" s="877"/>
      <c r="G61" s="878"/>
      <c r="H61" s="258">
        <f>+H59+G55</f>
        <v>0</v>
      </c>
    </row>
    <row r="62" spans="2:12" x14ac:dyDescent="0.25">
      <c r="B62" s="244"/>
      <c r="C62" s="130"/>
      <c r="D62" s="244"/>
      <c r="E62" s="867" t="e">
        <f>+RESUMEN!#REF!</f>
        <v>#REF!</v>
      </c>
      <c r="F62" s="868"/>
      <c r="G62" s="869"/>
      <c r="H62" s="259">
        <f>+H61*0.02</f>
        <v>0</v>
      </c>
    </row>
    <row r="63" spans="2:12" ht="15.75" thickBot="1" x14ac:dyDescent="0.3">
      <c r="B63" s="244"/>
      <c r="C63" s="130"/>
      <c r="D63" s="244"/>
      <c r="E63" s="864" t="s">
        <v>46</v>
      </c>
      <c r="F63" s="865"/>
      <c r="G63" s="866"/>
      <c r="H63" s="260">
        <f>H61+H62</f>
        <v>0</v>
      </c>
    </row>
  </sheetData>
  <mergeCells count="22">
    <mergeCell ref="E63:G63"/>
    <mergeCell ref="E55:F55"/>
    <mergeCell ref="E57:G57"/>
    <mergeCell ref="E59:G59"/>
    <mergeCell ref="E61:G61"/>
    <mergeCell ref="E62:G62"/>
    <mergeCell ref="E58:G58"/>
    <mergeCell ref="E51:F51"/>
    <mergeCell ref="E52:F52"/>
    <mergeCell ref="E53:F53"/>
    <mergeCell ref="E54:F54"/>
    <mergeCell ref="C11:F11"/>
    <mergeCell ref="C25:F25"/>
    <mergeCell ref="C32:F32"/>
    <mergeCell ref="C39:F39"/>
    <mergeCell ref="E49:F49"/>
    <mergeCell ref="E50:F50"/>
    <mergeCell ref="B2:H2"/>
    <mergeCell ref="B3:H3"/>
    <mergeCell ref="B4:H4"/>
    <mergeCell ref="D5:E5"/>
    <mergeCell ref="C7:F7"/>
  </mergeCells>
  <pageMargins left="0.7" right="0.7" top="0.75" bottom="0.75" header="0.3" footer="0.3"/>
  <pageSetup paperSize="9" scale="52" orientation="portrait" horizontalDpi="1200" verticalDpi="120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26">
    <tabColor rgb="FFFFFF00"/>
  </sheetPr>
  <dimension ref="B1:J57"/>
  <sheetViews>
    <sheetView view="pageBreakPreview" topLeftCell="A34" zoomScaleNormal="100" zoomScaleSheetLayoutView="100" workbookViewId="0">
      <selection activeCell="G17" sqref="G17"/>
    </sheetView>
  </sheetViews>
  <sheetFormatPr baseColWidth="10" defaultRowHeight="15" x14ac:dyDescent="0.25"/>
  <cols>
    <col min="1" max="1" width="6.28515625" customWidth="1"/>
    <col min="2" max="2" width="9" customWidth="1"/>
    <col min="3" max="3" width="64.28515625" style="18" customWidth="1"/>
    <col min="4" max="4" width="9.140625" customWidth="1"/>
    <col min="5" max="7" width="18.5703125" customWidth="1"/>
    <col min="8" max="8" width="17.4257812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ROUND(SUM(G8:G9),2)</f>
        <v>#REF!</v>
      </c>
      <c r="H7" s="236">
        <f>ROUND(SUM(H8:H9),2)</f>
        <v>0</v>
      </c>
    </row>
    <row r="8" spans="2:8" x14ac:dyDescent="0.25">
      <c r="B8" s="171">
        <v>1.01</v>
      </c>
      <c r="C8" s="121" t="s">
        <v>103</v>
      </c>
      <c r="D8" s="215">
        <f>+'APU ITEM DE PAGO'!H4</f>
        <v>0</v>
      </c>
      <c r="E8" s="261">
        <v>182.63</v>
      </c>
      <c r="F8" s="237">
        <f>+'APU ITEM DE PAGO'!H31</f>
        <v>0</v>
      </c>
      <c r="G8" s="238">
        <f>ROUND(F8*E8,2)</f>
        <v>0</v>
      </c>
      <c r="H8" s="238"/>
    </row>
    <row r="9" spans="2:8" x14ac:dyDescent="0.25">
      <c r="B9" s="171" t="e">
        <f>+#REF!+0.01</f>
        <v>#REF!</v>
      </c>
      <c r="C9" s="124" t="e">
        <f>+#REF!</f>
        <v>#REF!</v>
      </c>
      <c r="D9" s="216" t="e">
        <f>+'APU ITEM DE PAGO'!#REF!</f>
        <v>#REF!</v>
      </c>
      <c r="E9" s="262">
        <v>101.628</v>
      </c>
      <c r="F9" s="239" t="e">
        <f>+#REF!</f>
        <v>#REF!</v>
      </c>
      <c r="G9" s="238" t="e">
        <f>ROUND(F9*E9,2)</f>
        <v>#REF!</v>
      </c>
      <c r="H9" s="240"/>
    </row>
    <row r="10" spans="2:8" x14ac:dyDescent="0.25">
      <c r="B10" s="170">
        <f>+B7+1</f>
        <v>2</v>
      </c>
      <c r="C10" s="879" t="s">
        <v>7</v>
      </c>
      <c r="D10" s="879"/>
      <c r="E10" s="879"/>
      <c r="F10" s="879"/>
      <c r="G10" s="236" t="e">
        <f>ROUND(SUM(G11:G21),2)</f>
        <v>#REF!</v>
      </c>
      <c r="H10" s="236">
        <f>ROUND(SUM(H11:H21),2)</f>
        <v>0</v>
      </c>
    </row>
    <row r="11" spans="2:8" x14ac:dyDescent="0.25">
      <c r="B11" s="171">
        <v>2.0099999999999998</v>
      </c>
      <c r="C11" s="124" t="e">
        <f>#REF!</f>
        <v>#REF!</v>
      </c>
      <c r="D11" s="216" t="e">
        <f>#REF!</f>
        <v>#REF!</v>
      </c>
      <c r="E11" s="263">
        <v>35.786508619999999</v>
      </c>
      <c r="F11" s="239" t="e">
        <f>+#REF!</f>
        <v>#REF!</v>
      </c>
      <c r="G11" s="238" t="e">
        <f>ROUND(F11*E11,2)</f>
        <v>#REF!</v>
      </c>
      <c r="H11" s="240"/>
    </row>
    <row r="12" spans="2:8" x14ac:dyDescent="0.25">
      <c r="B12" s="171">
        <f>+B11+0.01</f>
        <v>2.0199999999999996</v>
      </c>
      <c r="C12" s="124" t="e">
        <f>#REF!</f>
        <v>#REF!</v>
      </c>
      <c r="D12" s="216" t="e">
        <f>#REF!</f>
        <v>#REF!</v>
      </c>
      <c r="E12" s="264">
        <v>143.14603448</v>
      </c>
      <c r="F12" s="239" t="e">
        <f>+#REF!</f>
        <v>#REF!</v>
      </c>
      <c r="G12" s="238" t="e">
        <f>ROUND(F12*E12,2)</f>
        <v>#REF!</v>
      </c>
      <c r="H12" s="240"/>
    </row>
    <row r="13" spans="2:8" ht="38.25" x14ac:dyDescent="0.25">
      <c r="B13" s="171" t="e">
        <f>+#REF!+0.01</f>
        <v>#REF!</v>
      </c>
      <c r="C13" s="124" t="s">
        <v>150</v>
      </c>
      <c r="D13" s="216" t="s">
        <v>39</v>
      </c>
      <c r="E13" s="264">
        <f>61.9150899*0.2</f>
        <v>12.38301798</v>
      </c>
      <c r="F13" s="239" t="e">
        <f>+#REF!</f>
        <v>#REF!</v>
      </c>
      <c r="G13" s="238" t="e">
        <f t="shared" ref="G13:G19" si="0">ROUND(F13*E13,2)</f>
        <v>#REF!</v>
      </c>
      <c r="H13" s="240"/>
    </row>
    <row r="14" spans="2:8" x14ac:dyDescent="0.25">
      <c r="B14" s="171"/>
      <c r="C14" s="124" t="s">
        <v>329</v>
      </c>
      <c r="D14" s="216" t="s">
        <v>39</v>
      </c>
      <c r="E14" s="287">
        <f>61.9150899*0.8</f>
        <v>49.53207192</v>
      </c>
      <c r="F14" s="285">
        <v>125000</v>
      </c>
      <c r="G14" s="238">
        <f t="shared" si="0"/>
        <v>6191508.9900000002</v>
      </c>
      <c r="H14" s="240"/>
    </row>
    <row r="15" spans="2:8" x14ac:dyDescent="0.25">
      <c r="B15" s="171" t="e">
        <f>+B13+0.01</f>
        <v>#REF!</v>
      </c>
      <c r="C15" s="124" t="s">
        <v>110</v>
      </c>
      <c r="D15" s="216" t="s">
        <v>105</v>
      </c>
      <c r="E15" s="264">
        <v>496.06132500000001</v>
      </c>
      <c r="F15" s="239" t="e">
        <f>+#REF!</f>
        <v>#REF!</v>
      </c>
      <c r="G15" s="238" t="e">
        <f t="shared" si="0"/>
        <v>#REF!</v>
      </c>
      <c r="H15" s="240"/>
    </row>
    <row r="16" spans="2:8" x14ac:dyDescent="0.25">
      <c r="B16" s="171" t="e">
        <f>+B15+0.01</f>
        <v>#REF!</v>
      </c>
      <c r="C16" s="124" t="s">
        <v>109</v>
      </c>
      <c r="D16" s="216" t="s">
        <v>105</v>
      </c>
      <c r="E16" s="264">
        <v>55.117925000000007</v>
      </c>
      <c r="F16" s="239" t="e">
        <f>+#REF!</f>
        <v>#REF!</v>
      </c>
      <c r="G16" s="238" t="e">
        <f t="shared" si="0"/>
        <v>#REF!</v>
      </c>
      <c r="H16" s="240"/>
    </row>
    <row r="17" spans="2:10" x14ac:dyDescent="0.25">
      <c r="B17" s="171" t="e">
        <f>+B16+0.01</f>
        <v>#REF!</v>
      </c>
      <c r="C17" s="124" t="s">
        <v>106</v>
      </c>
      <c r="D17" s="216" t="s">
        <v>39</v>
      </c>
      <c r="E17" s="264">
        <v>29.105158802959952</v>
      </c>
      <c r="F17" s="239" t="e">
        <f>+#REF!</f>
        <v>#REF!</v>
      </c>
      <c r="G17" s="238" t="e">
        <f t="shared" si="0"/>
        <v>#REF!</v>
      </c>
      <c r="H17" s="240"/>
    </row>
    <row r="18" spans="2:10" ht="25.5" x14ac:dyDescent="0.25">
      <c r="B18" s="171" t="e">
        <f>+B17+0.01</f>
        <v>#REF!</v>
      </c>
      <c r="C18" s="124" t="s">
        <v>107</v>
      </c>
      <c r="D18" s="216" t="s">
        <v>39</v>
      </c>
      <c r="E18" s="264">
        <v>143.82701204163479</v>
      </c>
      <c r="F18" s="239" t="e">
        <f>+#REF!</f>
        <v>#REF!</v>
      </c>
      <c r="G18" s="238" t="e">
        <f t="shared" si="0"/>
        <v>#REF!</v>
      </c>
      <c r="H18" s="240"/>
    </row>
    <row r="19" spans="2:10" ht="25.5" x14ac:dyDescent="0.25">
      <c r="B19" s="171" t="e">
        <f>+B18+0.01</f>
        <v>#REF!</v>
      </c>
      <c r="C19" s="124" t="s">
        <v>108</v>
      </c>
      <c r="D19" s="216" t="s">
        <v>39</v>
      </c>
      <c r="E19" s="264">
        <v>43.002207426769864</v>
      </c>
      <c r="F19" s="239" t="e">
        <f>+#REF!</f>
        <v>#REF!</v>
      </c>
      <c r="G19" s="238" t="e">
        <f t="shared" si="0"/>
        <v>#REF!</v>
      </c>
      <c r="H19" s="240"/>
    </row>
    <row r="20" spans="2:10" x14ac:dyDescent="0.25">
      <c r="B20" s="171" t="e">
        <f>+B19+0.01</f>
        <v>#REF!</v>
      </c>
      <c r="C20" s="124" t="s">
        <v>111</v>
      </c>
      <c r="D20" s="216" t="s">
        <v>39</v>
      </c>
      <c r="E20" s="241">
        <f>+(((PI()*0.8^2)-(PI()*0.6^2))*2)*1</f>
        <v>1.7592918860102844</v>
      </c>
      <c r="F20" s="239" t="e">
        <f>+#REF!</f>
        <v>#REF!</v>
      </c>
      <c r="G20" s="238" t="e">
        <f>ROUND(F20*E20,2)</f>
        <v>#REF!</v>
      </c>
      <c r="H20" s="240"/>
    </row>
    <row r="21" spans="2:10" ht="25.5" x14ac:dyDescent="0.25">
      <c r="B21" s="171" t="e">
        <f>+#REF!+0.01</f>
        <v>#REF!</v>
      </c>
      <c r="C21" s="124" t="s">
        <v>153</v>
      </c>
      <c r="D21" s="216" t="s">
        <v>104</v>
      </c>
      <c r="E21" s="264">
        <f>+F5*J21</f>
        <v>987.79912844375508</v>
      </c>
      <c r="F21" s="239" t="e">
        <f>+'APU ITEM DE PAGO'!#REF!</f>
        <v>#REF!</v>
      </c>
      <c r="G21" s="238" t="e">
        <f>ROUND(F21*E21,2)</f>
        <v>#REF!</v>
      </c>
      <c r="H21" s="240"/>
      <c r="J21" s="291">
        <f>+E11+E12+E13+E14-E18+E20</f>
        <v>98.779912844375502</v>
      </c>
    </row>
    <row r="22" spans="2:10" x14ac:dyDescent="0.25">
      <c r="B22" s="170">
        <f>+B10+1</f>
        <v>3</v>
      </c>
      <c r="C22" s="879" t="s">
        <v>27</v>
      </c>
      <c r="D22" s="879"/>
      <c r="E22" s="879"/>
      <c r="F22" s="879"/>
      <c r="G22" s="236" t="e">
        <f>SUM(G23:G28)</f>
        <v>#REF!</v>
      </c>
      <c r="H22" s="236" t="e">
        <f>SUM(H23:H28)</f>
        <v>#REF!</v>
      </c>
    </row>
    <row r="23" spans="2:10" x14ac:dyDescent="0.25">
      <c r="B23" s="171">
        <v>3.01</v>
      </c>
      <c r="C23" s="242" t="e">
        <f>#REF!</f>
        <v>#REF!</v>
      </c>
      <c r="D23" s="216" t="e">
        <f>#REF!</f>
        <v>#REF!</v>
      </c>
      <c r="E23" s="263">
        <v>3.080000000000001</v>
      </c>
      <c r="F23" s="240" t="e">
        <f>#REF!</f>
        <v>#REF!</v>
      </c>
      <c r="G23" s="238" t="e">
        <f>ROUND(F23*E23,2)</f>
        <v>#REF!</v>
      </c>
      <c r="H23" s="240"/>
    </row>
    <row r="24" spans="2:10" x14ac:dyDescent="0.25">
      <c r="B24" s="171">
        <f>+B23+0.01</f>
        <v>3.0199999999999996</v>
      </c>
      <c r="C24" s="242" t="e">
        <f>#REF!</f>
        <v>#REF!</v>
      </c>
      <c r="D24" s="216" t="e">
        <f>#REF!</f>
        <v>#REF!</v>
      </c>
      <c r="E24" s="263">
        <v>5</v>
      </c>
      <c r="F24" s="240" t="e">
        <f>#REF!</f>
        <v>#REF!</v>
      </c>
      <c r="G24" s="238" t="e">
        <f>ROUND(F24*E24,2)</f>
        <v>#REF!</v>
      </c>
      <c r="H24" s="240"/>
    </row>
    <row r="25" spans="2:10" x14ac:dyDescent="0.25">
      <c r="B25" s="171" t="e">
        <f>+#REF!+0.01</f>
        <v>#REF!</v>
      </c>
      <c r="C25" s="242" t="e">
        <f>#REF!</f>
        <v>#REF!</v>
      </c>
      <c r="D25" s="216" t="e">
        <f>#REF!</f>
        <v>#REF!</v>
      </c>
      <c r="E25" s="263">
        <v>0.89324999999999988</v>
      </c>
      <c r="F25" s="240" t="e">
        <f>#REF!</f>
        <v>#REF!</v>
      </c>
      <c r="G25" s="238" t="e">
        <f>ROUND(F25*E25,2)</f>
        <v>#REF!</v>
      </c>
      <c r="H25" s="240"/>
    </row>
    <row r="26" spans="2:10" ht="25.5" x14ac:dyDescent="0.25">
      <c r="B26" s="171">
        <v>3.07</v>
      </c>
      <c r="C26" s="124" t="s">
        <v>134</v>
      </c>
      <c r="D26" s="216" t="e">
        <f>+D25</f>
        <v>#REF!</v>
      </c>
      <c r="E26" s="265">
        <v>1.1000000000000001</v>
      </c>
      <c r="F26" s="240" t="e">
        <f>+'APU ITEM DE PAGO'!#REF!</f>
        <v>#REF!</v>
      </c>
      <c r="G26" s="238" t="e">
        <f>ROUND(F26*E26,2)</f>
        <v>#REF!</v>
      </c>
      <c r="H26" s="240"/>
    </row>
    <row r="27" spans="2:10" ht="63.75" x14ac:dyDescent="0.25">
      <c r="B27" s="171">
        <v>3.09</v>
      </c>
      <c r="C27" s="124" t="s">
        <v>243</v>
      </c>
      <c r="D27" s="216" t="s">
        <v>4</v>
      </c>
      <c r="E27" s="265">
        <v>1.5</v>
      </c>
      <c r="F27" s="240" t="e">
        <f>+'APU ITEM DE PAGO'!#REF!</f>
        <v>#REF!</v>
      </c>
      <c r="G27" s="238" t="e">
        <f>ROUND(F27*E27,2)</f>
        <v>#REF!</v>
      </c>
      <c r="H27" s="240"/>
    </row>
    <row r="28" spans="2:10" ht="38.25" x14ac:dyDescent="0.25">
      <c r="B28" s="243"/>
      <c r="C28" s="243" t="str">
        <f>+PPTOALL_B1109!$C$30</f>
        <v>Suministro, transporte e instalación de Concreto  f'c = 280 kg/cm2 para estructuras de protección de tuberías con profundidad clave menor a 1 m  en vías. Incluye acero de refuerzo</v>
      </c>
      <c r="D28" s="216" t="s">
        <v>39</v>
      </c>
      <c r="E28" s="243">
        <f>+((3.39)*((0.515*0.515)-(PI()/4*0.315^2)))</f>
        <v>0.63492620993305093</v>
      </c>
      <c r="F28" s="240" t="e">
        <f>+'APU ITEM DE PAGO'!#REF!</f>
        <v>#REF!</v>
      </c>
      <c r="G28" s="238" t="e">
        <f>+F28*E28</f>
        <v>#REF!</v>
      </c>
      <c r="H28" s="243" t="e">
        <f>+'PPTO ALL'!#REF!</f>
        <v>#REF!</v>
      </c>
    </row>
    <row r="29" spans="2:10" x14ac:dyDescent="0.25">
      <c r="B29" s="170">
        <f>+B22+1</f>
        <v>4</v>
      </c>
      <c r="C29" s="879" t="s">
        <v>129</v>
      </c>
      <c r="D29" s="879"/>
      <c r="E29" s="879"/>
      <c r="F29" s="879"/>
      <c r="G29" s="236" t="e">
        <f>SUM(G30:G33)</f>
        <v>#REF!</v>
      </c>
      <c r="H29" s="236" t="e">
        <f>SUM(H30:H33)</f>
        <v>#REF!</v>
      </c>
    </row>
    <row r="30" spans="2:10" ht="25.5" x14ac:dyDescent="0.25">
      <c r="B30" s="171">
        <f>+B29+0.01</f>
        <v>4.01</v>
      </c>
      <c r="C30" s="242" t="s">
        <v>121</v>
      </c>
      <c r="D30" s="215" t="s">
        <v>4</v>
      </c>
      <c r="E30" s="263">
        <v>0</v>
      </c>
      <c r="F30" s="240" t="e">
        <f>+'APU ITEM DE PAGO'!#REF!+'APU ITEM DE PAGO'!#REF!</f>
        <v>#REF!</v>
      </c>
      <c r="G30" s="238"/>
      <c r="H30" s="238" t="e">
        <f>ROUND(E30*F30,2)</f>
        <v>#REF!</v>
      </c>
    </row>
    <row r="31" spans="2:10" ht="25.5" x14ac:dyDescent="0.25">
      <c r="B31" s="171">
        <f>+B30+0.01</f>
        <v>4.0199999999999996</v>
      </c>
      <c r="C31" s="242" t="s">
        <v>122</v>
      </c>
      <c r="D31" s="215" t="s">
        <v>4</v>
      </c>
      <c r="E31" s="263">
        <f>+E30</f>
        <v>0</v>
      </c>
      <c r="F31" s="240" t="e">
        <f>+'APU ITEM DE PAGO'!#REF!+'APU ITEM DE PAGO'!#REF!</f>
        <v>#REF!</v>
      </c>
      <c r="G31" s="238" t="e">
        <f>ROUND(F31*E31,2)</f>
        <v>#REF!</v>
      </c>
      <c r="H31" s="240"/>
    </row>
    <row r="32" spans="2:10" x14ac:dyDescent="0.25">
      <c r="B32" s="171">
        <f>+B31+0.01</f>
        <v>4.0299999999999994</v>
      </c>
      <c r="C32" s="242" t="e">
        <f>#REF!</f>
        <v>#REF!</v>
      </c>
      <c r="D32" s="215" t="e">
        <f>#REF!</f>
        <v>#REF!</v>
      </c>
      <c r="E32" s="263">
        <v>177.64829962258781</v>
      </c>
      <c r="F32" s="240" t="e">
        <f>#REF!</f>
        <v>#REF!</v>
      </c>
      <c r="G32" s="238"/>
      <c r="H32" s="238" t="e">
        <f>ROUND(E32*F32,2)</f>
        <v>#REF!</v>
      </c>
    </row>
    <row r="33" spans="2:8" x14ac:dyDescent="0.25">
      <c r="B33" s="171">
        <f>+B32+0.01</f>
        <v>4.0399999999999991</v>
      </c>
      <c r="C33" s="242" t="e">
        <f>#REF!</f>
        <v>#REF!</v>
      </c>
      <c r="D33" s="215" t="e">
        <f>#REF!</f>
        <v>#REF!</v>
      </c>
      <c r="E33" s="263">
        <f>+E32</f>
        <v>177.64829962258781</v>
      </c>
      <c r="F33" s="240" t="e">
        <f>#REF!</f>
        <v>#REF!</v>
      </c>
      <c r="G33" s="238" t="e">
        <f>ROUND(F33*E33,2)</f>
        <v>#REF!</v>
      </c>
      <c r="H33" s="240"/>
    </row>
    <row r="34" spans="2:8" x14ac:dyDescent="0.25">
      <c r="B34" s="170">
        <f>+B29+1</f>
        <v>5</v>
      </c>
      <c r="C34" s="879" t="s">
        <v>41</v>
      </c>
      <c r="D34" s="879"/>
      <c r="E34" s="879"/>
      <c r="F34" s="879"/>
      <c r="G34" s="236" t="e">
        <f>SUM(G35:G41)</f>
        <v>#REF!</v>
      </c>
      <c r="H34" s="236" t="e">
        <f>SUM(H35:H41)</f>
        <v>#REF!</v>
      </c>
    </row>
    <row r="35" spans="2:8" x14ac:dyDescent="0.25">
      <c r="B35" s="171">
        <v>5.01</v>
      </c>
      <c r="C35" s="124" t="e">
        <f>+#REF!</f>
        <v>#REF!</v>
      </c>
      <c r="D35" s="216" t="s">
        <v>42</v>
      </c>
      <c r="E35" s="266">
        <f>100*(E26+E27)</f>
        <v>260</v>
      </c>
      <c r="F35" s="240" t="e">
        <f>+#REF!</f>
        <v>#REF!</v>
      </c>
      <c r="G35" s="238" t="e">
        <f>ROUND(F35*E35,2)</f>
        <v>#REF!</v>
      </c>
      <c r="H35" s="240"/>
    </row>
    <row r="36" spans="2:8" x14ac:dyDescent="0.25">
      <c r="B36" s="171">
        <f>+B35+0.01</f>
        <v>5.0199999999999996</v>
      </c>
      <c r="C36" s="124" t="e">
        <f>+#REF!</f>
        <v>#REF!</v>
      </c>
      <c r="D36" s="216" t="e">
        <f>+#REF!</f>
        <v>#REF!</v>
      </c>
      <c r="E36" s="266">
        <f>+E8*0.1</f>
        <v>18.263000000000002</v>
      </c>
      <c r="F36" s="240" t="e">
        <f>+#REF!</f>
        <v>#REF!</v>
      </c>
      <c r="G36" s="238" t="e">
        <f t="shared" ref="G36:G41" si="1">ROUND(F36*E36,2)</f>
        <v>#REF!</v>
      </c>
      <c r="H36" s="240"/>
    </row>
    <row r="37" spans="2:8" x14ac:dyDescent="0.25">
      <c r="B37" s="171" t="e">
        <f>+#REF!+0.01</f>
        <v>#REF!</v>
      </c>
      <c r="C37" s="124" t="e">
        <f>+#REF!</f>
        <v>#REF!</v>
      </c>
      <c r="D37" s="216" t="e">
        <f>+#REF!</f>
        <v>#REF!</v>
      </c>
      <c r="E37" s="266">
        <f>+E36</f>
        <v>18.263000000000002</v>
      </c>
      <c r="F37" s="240" t="e">
        <f>+#REF!</f>
        <v>#REF!</v>
      </c>
      <c r="G37" s="238" t="e">
        <f t="shared" si="1"/>
        <v>#REF!</v>
      </c>
      <c r="H37" s="240"/>
    </row>
    <row r="38" spans="2:8" x14ac:dyDescent="0.25">
      <c r="B38" s="171" t="e">
        <f>+B37+0.01</f>
        <v>#REF!</v>
      </c>
      <c r="C38" s="124" t="e">
        <f>+#REF!</f>
        <v>#REF!</v>
      </c>
      <c r="D38" s="216" t="e">
        <f>+#REF!</f>
        <v>#REF!</v>
      </c>
      <c r="E38" s="266">
        <v>16.654599999999999</v>
      </c>
      <c r="F38" s="240" t="e">
        <f>+#REF!</f>
        <v>#REF!</v>
      </c>
      <c r="G38" s="238" t="e">
        <f t="shared" si="1"/>
        <v>#REF!</v>
      </c>
      <c r="H38" s="240"/>
    </row>
    <row r="39" spans="2:8" x14ac:dyDescent="0.25">
      <c r="B39" s="171" t="e">
        <f>+#REF!+0.01</f>
        <v>#REF!</v>
      </c>
      <c r="C39" s="124" t="e">
        <f>+#REF!</f>
        <v>#REF!</v>
      </c>
      <c r="D39" s="216" t="e">
        <f>+#REF!</f>
        <v>#REF!</v>
      </c>
      <c r="E39" s="266">
        <v>101.628</v>
      </c>
      <c r="F39" s="240" t="e">
        <f>+#REF!</f>
        <v>#REF!</v>
      </c>
      <c r="G39" s="238" t="e">
        <f t="shared" si="1"/>
        <v>#REF!</v>
      </c>
      <c r="H39" s="240"/>
    </row>
    <row r="40" spans="2:8" x14ac:dyDescent="0.25">
      <c r="B40" s="171" t="e">
        <f>+B39+0.01</f>
        <v>#REF!</v>
      </c>
      <c r="C40" s="124" t="s">
        <v>174</v>
      </c>
      <c r="D40" s="216" t="s">
        <v>5</v>
      </c>
      <c r="E40" s="171">
        <v>4</v>
      </c>
      <c r="F40" s="240" t="e">
        <f>+'APU ITEM DE PAGO'!#REF!</f>
        <v>#REF!</v>
      </c>
      <c r="G40" s="238" t="e">
        <f t="shared" si="1"/>
        <v>#REF!</v>
      </c>
      <c r="H40" s="240"/>
    </row>
    <row r="41" spans="2:8" ht="51" x14ac:dyDescent="0.25">
      <c r="B41" s="171">
        <v>5.0999999999999996</v>
      </c>
      <c r="C41" s="124" t="s">
        <v>229</v>
      </c>
      <c r="D41" s="216" t="s">
        <v>9</v>
      </c>
      <c r="E41" s="267">
        <v>1</v>
      </c>
      <c r="F41" s="240" t="e">
        <f>+#REF!</f>
        <v>#REF!</v>
      </c>
      <c r="G41" s="238" t="e">
        <f t="shared" si="1"/>
        <v>#REF!</v>
      </c>
      <c r="H41" s="240" t="e">
        <f>+E41*#REF!</f>
        <v>#REF!</v>
      </c>
    </row>
    <row r="42" spans="2:8" ht="15.75" thickBot="1" x14ac:dyDescent="0.3">
      <c r="B42" s="244"/>
      <c r="C42" s="130"/>
      <c r="D42" s="244"/>
      <c r="E42" s="244"/>
      <c r="F42" s="244"/>
      <c r="G42" s="244"/>
      <c r="H42" s="244"/>
    </row>
    <row r="43" spans="2:8" ht="14.45" customHeight="1" x14ac:dyDescent="0.25">
      <c r="B43" s="244"/>
      <c r="C43" s="130"/>
      <c r="D43" s="244"/>
      <c r="E43" s="760" t="s">
        <v>99</v>
      </c>
      <c r="F43" s="761"/>
      <c r="G43" s="245" t="e">
        <f>ROUND(+G34+G29+G22+G10+G7,0)</f>
        <v>#REF!</v>
      </c>
      <c r="H43" s="246"/>
    </row>
    <row r="44" spans="2:8" x14ac:dyDescent="0.25">
      <c r="B44" s="244"/>
      <c r="C44" s="130"/>
      <c r="D44" s="244"/>
      <c r="E44" s="860" t="e">
        <f>+RESUMEN!E12</f>
        <v>#REF!</v>
      </c>
      <c r="F44" s="861"/>
      <c r="G44" s="247"/>
      <c r="H44" s="248"/>
    </row>
    <row r="45" spans="2:8" x14ac:dyDescent="0.25">
      <c r="B45" s="244"/>
      <c r="C45" s="130"/>
      <c r="D45" s="244"/>
      <c r="E45" s="862" t="e">
        <f>+RESUMEN!#REF!</f>
        <v>#REF!</v>
      </c>
      <c r="F45" s="863"/>
      <c r="G45" s="247"/>
      <c r="H45" s="249"/>
    </row>
    <row r="46" spans="2:8" x14ac:dyDescent="0.25">
      <c r="B46" s="244"/>
      <c r="C46" s="130"/>
      <c r="D46" s="244"/>
      <c r="E46" s="854">
        <f>+RESUMEN!E13</f>
        <v>0.05</v>
      </c>
      <c r="F46" s="855"/>
      <c r="G46" s="247"/>
      <c r="H46" s="250"/>
    </row>
    <row r="47" spans="2:8" x14ac:dyDescent="0.25">
      <c r="B47" s="244"/>
      <c r="C47" s="130"/>
      <c r="D47" s="244"/>
      <c r="E47" s="854" t="e">
        <f>+RESUMEN!#REF!</f>
        <v>#REF!</v>
      </c>
      <c r="F47" s="855"/>
      <c r="G47" s="247"/>
      <c r="H47" s="250"/>
    </row>
    <row r="48" spans="2:8" ht="14.45" customHeight="1" x14ac:dyDescent="0.25">
      <c r="B48" s="244"/>
      <c r="C48" s="130"/>
      <c r="D48" s="244"/>
      <c r="E48" s="856" t="s">
        <v>37</v>
      </c>
      <c r="F48" s="857"/>
      <c r="G48" s="251"/>
      <c r="H48" s="252"/>
    </row>
    <row r="49" spans="2:8" ht="15" customHeight="1" thickBot="1" x14ac:dyDescent="0.3">
      <c r="B49" s="244"/>
      <c r="C49" s="130"/>
      <c r="D49" s="244"/>
      <c r="E49" s="858" t="s">
        <v>45</v>
      </c>
      <c r="F49" s="859"/>
      <c r="G49" s="253"/>
      <c r="H49" s="254"/>
    </row>
    <row r="50" spans="2:8" ht="15.75" thickBot="1" x14ac:dyDescent="0.3">
      <c r="B50" s="244"/>
      <c r="C50" s="130"/>
      <c r="D50" s="130"/>
      <c r="E50" s="130"/>
      <c r="F50" s="130"/>
      <c r="G50" s="130"/>
      <c r="H50" s="130"/>
    </row>
    <row r="51" spans="2:8" ht="14.45" customHeight="1" x14ac:dyDescent="0.25">
      <c r="B51" s="244"/>
      <c r="C51" s="130"/>
      <c r="D51" s="244"/>
      <c r="E51" s="757" t="s">
        <v>100</v>
      </c>
      <c r="F51" s="758"/>
      <c r="G51" s="759"/>
      <c r="H51" s="255" t="e">
        <f>+H29+H34</f>
        <v>#REF!</v>
      </c>
    </row>
    <row r="52" spans="2:8" x14ac:dyDescent="0.25">
      <c r="B52" s="244"/>
      <c r="C52" s="130"/>
      <c r="D52" s="244"/>
      <c r="E52" s="880" t="e">
        <f>+RESUMEN!#REF!</f>
        <v>#REF!</v>
      </c>
      <c r="F52" s="881"/>
      <c r="G52" s="882"/>
      <c r="H52" s="256"/>
    </row>
    <row r="53" spans="2:8" ht="15" customHeight="1" thickBot="1" x14ac:dyDescent="0.3">
      <c r="B53" s="244"/>
      <c r="C53" s="130"/>
      <c r="D53" s="244"/>
      <c r="E53" s="870" t="s">
        <v>115</v>
      </c>
      <c r="F53" s="871"/>
      <c r="G53" s="872"/>
      <c r="H53" s="257"/>
    </row>
    <row r="54" spans="2:8" ht="15.75" thickBot="1" x14ac:dyDescent="0.3">
      <c r="B54" s="244"/>
      <c r="C54" s="130"/>
      <c r="D54" s="130"/>
      <c r="E54" s="130"/>
      <c r="F54" s="130"/>
      <c r="G54" s="130"/>
      <c r="H54" s="130"/>
    </row>
    <row r="55" spans="2:8" ht="14.45" customHeight="1" x14ac:dyDescent="0.25">
      <c r="B55" s="244"/>
      <c r="C55" s="130"/>
      <c r="D55" s="244"/>
      <c r="E55" s="876" t="s">
        <v>101</v>
      </c>
      <c r="F55" s="877"/>
      <c r="G55" s="878"/>
      <c r="H55" s="258">
        <f>+H53+G49</f>
        <v>0</v>
      </c>
    </row>
    <row r="56" spans="2:8" ht="14.45" customHeight="1" x14ac:dyDescent="0.25">
      <c r="B56" s="244"/>
      <c r="C56" s="130"/>
      <c r="D56" s="244"/>
      <c r="E56" s="867" t="e">
        <f>+RESUMEN!#REF!</f>
        <v>#REF!</v>
      </c>
      <c r="F56" s="868"/>
      <c r="G56" s="869"/>
      <c r="H56" s="259">
        <f>+H55*0.02</f>
        <v>0</v>
      </c>
    </row>
    <row r="57" spans="2:8" ht="15" customHeight="1" thickBot="1" x14ac:dyDescent="0.3">
      <c r="B57" s="244"/>
      <c r="C57" s="130"/>
      <c r="D57" s="244"/>
      <c r="E57" s="864" t="s">
        <v>46</v>
      </c>
      <c r="F57" s="865"/>
      <c r="G57" s="866"/>
      <c r="H57" s="260">
        <f>+H55+H56</f>
        <v>0</v>
      </c>
    </row>
  </sheetData>
  <mergeCells count="22">
    <mergeCell ref="E57:G57"/>
    <mergeCell ref="E49:F49"/>
    <mergeCell ref="E51:G51"/>
    <mergeCell ref="E53:G53"/>
    <mergeCell ref="E55:G55"/>
    <mergeCell ref="E56:G56"/>
    <mergeCell ref="E52:G52"/>
    <mergeCell ref="E45:F45"/>
    <mergeCell ref="E46:F46"/>
    <mergeCell ref="E47:F47"/>
    <mergeCell ref="E48:F48"/>
    <mergeCell ref="C10:F10"/>
    <mergeCell ref="C22:F22"/>
    <mergeCell ref="C29:F29"/>
    <mergeCell ref="C34:F34"/>
    <mergeCell ref="E43:F43"/>
    <mergeCell ref="E44:F44"/>
    <mergeCell ref="B2:H2"/>
    <mergeCell ref="B3:H3"/>
    <mergeCell ref="B4:H4"/>
    <mergeCell ref="D5:E5"/>
    <mergeCell ref="C7:F7"/>
  </mergeCells>
  <pageMargins left="0.7" right="0.7" top="0.75" bottom="0.75" header="0.3" footer="0.3"/>
  <pageSetup paperSize="9" scale="56" orientation="portrait" horizontalDpi="1200" verticalDpi="120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27">
    <tabColor rgb="FFFFFF00"/>
  </sheetPr>
  <dimension ref="B1:I55"/>
  <sheetViews>
    <sheetView view="pageBreakPreview" zoomScaleNormal="100" zoomScaleSheetLayoutView="100" workbookViewId="0">
      <selection activeCell="G17" sqref="G17"/>
    </sheetView>
  </sheetViews>
  <sheetFormatPr baseColWidth="10" defaultRowHeight="15" x14ac:dyDescent="0.25"/>
  <cols>
    <col min="1" max="1" width="5.140625" customWidth="1"/>
    <col min="2" max="2" width="6.5703125" customWidth="1"/>
    <col min="3" max="3" width="83.42578125" style="18" customWidth="1"/>
    <col min="5" max="8" width="16.8554687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ROUND(SUM(G8:G9),2)</f>
        <v>#REF!</v>
      </c>
      <c r="H7" s="236">
        <f>ROUND(SUM(H8:H9),2)</f>
        <v>0</v>
      </c>
    </row>
    <row r="8" spans="2:8" x14ac:dyDescent="0.25">
      <c r="B8" s="171">
        <v>1.01</v>
      </c>
      <c r="C8" s="121" t="s">
        <v>103</v>
      </c>
      <c r="D8" s="215">
        <f>+'APU ITEM DE PAGO'!H4</f>
        <v>0</v>
      </c>
      <c r="E8" s="261">
        <v>66.11</v>
      </c>
      <c r="F8" s="237">
        <f>+'APU ITEM DE PAGO'!H31</f>
        <v>0</v>
      </c>
      <c r="G8" s="238">
        <f>ROUND(F8*E8,2)</f>
        <v>0</v>
      </c>
      <c r="H8" s="238"/>
    </row>
    <row r="9" spans="2:8" x14ac:dyDescent="0.25">
      <c r="B9" s="171" t="e">
        <f>+#REF!+0.01</f>
        <v>#REF!</v>
      </c>
      <c r="C9" s="124" t="e">
        <f>+#REF!</f>
        <v>#REF!</v>
      </c>
      <c r="D9" s="216" t="e">
        <f>+'APU ITEM DE PAGO'!#REF!</f>
        <v>#REF!</v>
      </c>
      <c r="E9" s="262">
        <v>50.252999999999993</v>
      </c>
      <c r="F9" s="239" t="e">
        <f>+#REF!</f>
        <v>#REF!</v>
      </c>
      <c r="G9" s="238" t="e">
        <f>ROUND(F9*E9,2)</f>
        <v>#REF!</v>
      </c>
      <c r="H9" s="240"/>
    </row>
    <row r="10" spans="2:8" x14ac:dyDescent="0.25">
      <c r="B10" s="170">
        <f>+B7+1</f>
        <v>2</v>
      </c>
      <c r="C10" s="879" t="s">
        <v>7</v>
      </c>
      <c r="D10" s="879"/>
      <c r="E10" s="879"/>
      <c r="F10" s="879"/>
      <c r="G10" s="236" t="e">
        <f>ROUND(SUM(G11:G20),2)</f>
        <v>#REF!</v>
      </c>
      <c r="H10" s="236">
        <f>ROUND(SUM(H11:H20),2)</f>
        <v>0</v>
      </c>
    </row>
    <row r="11" spans="2:8" x14ac:dyDescent="0.25">
      <c r="B11" s="171">
        <v>2.0099999999999998</v>
      </c>
      <c r="C11" s="124" t="e">
        <f>#REF!</f>
        <v>#REF!</v>
      </c>
      <c r="D11" s="216" t="e">
        <f>#REF!</f>
        <v>#REF!</v>
      </c>
      <c r="E11" s="263">
        <v>14.053342110000001</v>
      </c>
      <c r="F11" s="239" t="e">
        <f>+#REF!</f>
        <v>#REF!</v>
      </c>
      <c r="G11" s="238" t="e">
        <f>ROUND(F11*E11,2)</f>
        <v>#REF!</v>
      </c>
      <c r="H11" s="240"/>
    </row>
    <row r="12" spans="2:8" x14ac:dyDescent="0.25">
      <c r="B12" s="171">
        <f>+B11+0.01</f>
        <v>2.0199999999999996</v>
      </c>
      <c r="C12" s="124" t="e">
        <f>#REF!</f>
        <v>#REF!</v>
      </c>
      <c r="D12" s="216" t="e">
        <f>#REF!</f>
        <v>#REF!</v>
      </c>
      <c r="E12" s="264">
        <v>56.213368440000004</v>
      </c>
      <c r="F12" s="239" t="e">
        <f>+#REF!</f>
        <v>#REF!</v>
      </c>
      <c r="G12" s="238" t="e">
        <f>ROUND(F12*E12,2)</f>
        <v>#REF!</v>
      </c>
      <c r="H12" s="240"/>
    </row>
    <row r="13" spans="2:8" ht="38.25" x14ac:dyDescent="0.25">
      <c r="B13" s="171" t="e">
        <f>+#REF!+0.01</f>
        <v>#REF!</v>
      </c>
      <c r="C13" s="124" t="s">
        <v>150</v>
      </c>
      <c r="D13" s="216" t="s">
        <v>39</v>
      </c>
      <c r="E13" s="264">
        <f>20.41487595*0.2</f>
        <v>4.08297519</v>
      </c>
      <c r="F13" s="239" t="e">
        <f>+#REF!</f>
        <v>#REF!</v>
      </c>
      <c r="G13" s="238" t="e">
        <f t="shared" ref="G13:G19" si="0">ROUND(F13*E13,2)</f>
        <v>#REF!</v>
      </c>
      <c r="H13" s="240"/>
    </row>
    <row r="14" spans="2:8" x14ac:dyDescent="0.25">
      <c r="B14" s="171"/>
      <c r="C14" s="124" t="s">
        <v>329</v>
      </c>
      <c r="D14" s="216" t="s">
        <v>39</v>
      </c>
      <c r="E14" s="287">
        <f>20.41487595*0.8</f>
        <v>16.33190076</v>
      </c>
      <c r="F14" s="285">
        <v>125000</v>
      </c>
      <c r="G14" s="238">
        <f t="shared" si="0"/>
        <v>2041487.6</v>
      </c>
      <c r="H14" s="240"/>
    </row>
    <row r="15" spans="2:8" x14ac:dyDescent="0.25">
      <c r="B15" s="171" t="e">
        <f>+B13+0.01</f>
        <v>#REF!</v>
      </c>
      <c r="C15" s="124" t="s">
        <v>110</v>
      </c>
      <c r="D15" s="216" t="s">
        <v>105</v>
      </c>
      <c r="E15" s="264">
        <v>167.60408400000003</v>
      </c>
      <c r="F15" s="239" t="e">
        <f>+#REF!</f>
        <v>#REF!</v>
      </c>
      <c r="G15" s="238" t="e">
        <f t="shared" si="0"/>
        <v>#REF!</v>
      </c>
      <c r="H15" s="240"/>
    </row>
    <row r="16" spans="2:8" x14ac:dyDescent="0.25">
      <c r="B16" s="171" t="e">
        <f>+B15+0.01</f>
        <v>#REF!</v>
      </c>
      <c r="C16" s="124" t="s">
        <v>109</v>
      </c>
      <c r="D16" s="216" t="s">
        <v>105</v>
      </c>
      <c r="E16" s="264">
        <v>18.622676000000002</v>
      </c>
      <c r="F16" s="239" t="e">
        <f>+#REF!</f>
        <v>#REF!</v>
      </c>
      <c r="G16" s="238" t="e">
        <f t="shared" si="0"/>
        <v>#REF!</v>
      </c>
      <c r="H16" s="240"/>
    </row>
    <row r="17" spans="2:9" x14ac:dyDescent="0.25">
      <c r="B17" s="171" t="e">
        <f>+B16+0.01</f>
        <v>#REF!</v>
      </c>
      <c r="C17" s="124" t="s">
        <v>106</v>
      </c>
      <c r="D17" s="216" t="s">
        <v>39</v>
      </c>
      <c r="E17" s="264">
        <v>10.465444379107385</v>
      </c>
      <c r="F17" s="239" t="e">
        <f>+#REF!</f>
        <v>#REF!</v>
      </c>
      <c r="G17" s="238" t="e">
        <f t="shared" si="0"/>
        <v>#REF!</v>
      </c>
      <c r="H17" s="240"/>
    </row>
    <row r="18" spans="2:9" ht="25.5" x14ac:dyDescent="0.25">
      <c r="B18" s="171" t="e">
        <f>+B17+0.01</f>
        <v>#REF!</v>
      </c>
      <c r="C18" s="124" t="s">
        <v>107</v>
      </c>
      <c r="D18" s="216" t="s">
        <v>39</v>
      </c>
      <c r="E18" s="264">
        <v>41.017395769463782</v>
      </c>
      <c r="F18" s="239" t="e">
        <f>+#REF!</f>
        <v>#REF!</v>
      </c>
      <c r="G18" s="238" t="e">
        <f t="shared" si="0"/>
        <v>#REF!</v>
      </c>
      <c r="H18" s="240"/>
    </row>
    <row r="19" spans="2:9" x14ac:dyDescent="0.25">
      <c r="B19" s="171" t="e">
        <f>+B18+0.01</f>
        <v>#REF!</v>
      </c>
      <c r="C19" s="124" t="s">
        <v>108</v>
      </c>
      <c r="D19" s="216" t="s">
        <v>39</v>
      </c>
      <c r="E19" s="264">
        <v>14.825318553273391</v>
      </c>
      <c r="F19" s="239" t="e">
        <f>+#REF!</f>
        <v>#REF!</v>
      </c>
      <c r="G19" s="238" t="e">
        <f t="shared" si="0"/>
        <v>#REF!</v>
      </c>
      <c r="H19" s="240"/>
    </row>
    <row r="20" spans="2:9" ht="25.5" x14ac:dyDescent="0.25">
      <c r="B20" s="171" t="e">
        <f>+#REF!+0.01</f>
        <v>#REF!</v>
      </c>
      <c r="C20" s="124" t="s">
        <v>153</v>
      </c>
      <c r="D20" s="216" t="s">
        <v>104</v>
      </c>
      <c r="E20" s="264">
        <f>+I20*F5</f>
        <v>496.64190730536211</v>
      </c>
      <c r="F20" s="239" t="e">
        <f>+'APU ITEM DE PAGO'!#REF!</f>
        <v>#REF!</v>
      </c>
      <c r="G20" s="238" t="e">
        <f>ROUND(F20*E20,2)</f>
        <v>#REF!</v>
      </c>
      <c r="H20" s="240"/>
      <c r="I20" s="291">
        <f>+E11+E12+E13+E14-E18</f>
        <v>49.664190730536212</v>
      </c>
    </row>
    <row r="21" spans="2:9" x14ac:dyDescent="0.25">
      <c r="B21" s="170">
        <f>+B10+1</f>
        <v>3</v>
      </c>
      <c r="C21" s="879" t="s">
        <v>27</v>
      </c>
      <c r="D21" s="879"/>
      <c r="E21" s="879"/>
      <c r="F21" s="879"/>
      <c r="G21" s="236" t="e">
        <f>SUM(G22:G26)</f>
        <v>#REF!</v>
      </c>
      <c r="H21" s="236">
        <f>SUM(H22:H26)</f>
        <v>0</v>
      </c>
    </row>
    <row r="22" spans="2:9" x14ac:dyDescent="0.25">
      <c r="B22" s="171">
        <v>3.01</v>
      </c>
      <c r="C22" s="242" t="e">
        <f>#REF!</f>
        <v>#REF!</v>
      </c>
      <c r="D22" s="216" t="e">
        <f>#REF!</f>
        <v>#REF!</v>
      </c>
      <c r="E22" s="263">
        <v>1.1900000000000002</v>
      </c>
      <c r="F22" s="240" t="e">
        <f>#REF!</f>
        <v>#REF!</v>
      </c>
      <c r="G22" s="238" t="e">
        <f>ROUND(F22*E22,2)</f>
        <v>#REF!</v>
      </c>
      <c r="H22" s="240"/>
    </row>
    <row r="23" spans="2:9" x14ac:dyDescent="0.25">
      <c r="B23" s="171">
        <f>+B22+0.01</f>
        <v>3.0199999999999996</v>
      </c>
      <c r="C23" s="242" t="e">
        <f>#REF!</f>
        <v>#REF!</v>
      </c>
      <c r="D23" s="216" t="e">
        <f>#REF!</f>
        <v>#REF!</v>
      </c>
      <c r="E23" s="263">
        <v>2</v>
      </c>
      <c r="F23" s="240" t="e">
        <f>#REF!</f>
        <v>#REF!</v>
      </c>
      <c r="G23" s="238" t="e">
        <f>ROUND(F23*E23,2)</f>
        <v>#REF!</v>
      </c>
      <c r="H23" s="240"/>
    </row>
    <row r="24" spans="2:9" x14ac:dyDescent="0.25">
      <c r="B24" s="171" t="e">
        <f>+#REF!+0.01</f>
        <v>#REF!</v>
      </c>
      <c r="C24" s="242" t="e">
        <f>#REF!</f>
        <v>#REF!</v>
      </c>
      <c r="D24" s="216" t="e">
        <f>#REF!</f>
        <v>#REF!</v>
      </c>
      <c r="E24" s="263">
        <v>0.59549999999999992</v>
      </c>
      <c r="F24" s="240" t="e">
        <f>#REF!</f>
        <v>#REF!</v>
      </c>
      <c r="G24" s="238" t="e">
        <f>ROUND(F24*E24,2)</f>
        <v>#REF!</v>
      </c>
      <c r="H24" s="240"/>
    </row>
    <row r="25" spans="2:9" x14ac:dyDescent="0.25">
      <c r="B25" s="171">
        <v>3.07</v>
      </c>
      <c r="C25" s="124" t="s">
        <v>134</v>
      </c>
      <c r="D25" s="216" t="e">
        <f>+D24</f>
        <v>#REF!</v>
      </c>
      <c r="E25" s="265">
        <v>1.1000000000000001</v>
      </c>
      <c r="F25" s="240" t="e">
        <f>+'APU ITEM DE PAGO'!#REF!</f>
        <v>#REF!</v>
      </c>
      <c r="G25" s="238" t="e">
        <f>ROUND(F25*E25,2)</f>
        <v>#REF!</v>
      </c>
      <c r="H25" s="240"/>
    </row>
    <row r="26" spans="2:9" ht="51" x14ac:dyDescent="0.25">
      <c r="B26" s="171">
        <v>3.09</v>
      </c>
      <c r="C26" s="124" t="s">
        <v>243</v>
      </c>
      <c r="D26" s="216" t="s">
        <v>4</v>
      </c>
      <c r="E26" s="265">
        <v>1.5</v>
      </c>
      <c r="F26" s="240" t="e">
        <f>+'APU ITEM DE PAGO'!#REF!</f>
        <v>#REF!</v>
      </c>
      <c r="G26" s="238" t="e">
        <f>ROUND(F26*E26,2)</f>
        <v>#REF!</v>
      </c>
      <c r="H26" s="240"/>
    </row>
    <row r="27" spans="2:9" x14ac:dyDescent="0.25">
      <c r="B27" s="170">
        <f>+B21+1</f>
        <v>4</v>
      </c>
      <c r="C27" s="879" t="s">
        <v>129</v>
      </c>
      <c r="D27" s="879"/>
      <c r="E27" s="879"/>
      <c r="F27" s="879"/>
      <c r="G27" s="236" t="e">
        <f>SUM(G28:G31)</f>
        <v>#REF!</v>
      </c>
      <c r="H27" s="236" t="e">
        <f>SUM(H28:H31)</f>
        <v>#REF!</v>
      </c>
    </row>
    <row r="28" spans="2:9" ht="25.5" x14ac:dyDescent="0.25">
      <c r="B28" s="171">
        <f>+B27+0.01</f>
        <v>4.01</v>
      </c>
      <c r="C28" s="242" t="s">
        <v>121</v>
      </c>
      <c r="D28" s="215" t="s">
        <v>4</v>
      </c>
      <c r="E28" s="263">
        <v>0</v>
      </c>
      <c r="F28" s="240" t="e">
        <f>+'APU ITEM DE PAGO'!#REF!+'APU ITEM DE PAGO'!#REF!</f>
        <v>#REF!</v>
      </c>
      <c r="G28" s="238"/>
      <c r="H28" s="238" t="e">
        <f>ROUND(E28*F28,2)</f>
        <v>#REF!</v>
      </c>
    </row>
    <row r="29" spans="2:9" ht="25.5" x14ac:dyDescent="0.25">
      <c r="B29" s="171">
        <f>+B28+0.01</f>
        <v>4.0199999999999996</v>
      </c>
      <c r="C29" s="242" t="s">
        <v>122</v>
      </c>
      <c r="D29" s="215" t="s">
        <v>4</v>
      </c>
      <c r="E29" s="263">
        <f>+E28</f>
        <v>0</v>
      </c>
      <c r="F29" s="240" t="e">
        <f>+'APU ITEM DE PAGO'!#REF!+'APU ITEM DE PAGO'!#REF!</f>
        <v>#REF!</v>
      </c>
      <c r="G29" s="238" t="e">
        <f>ROUND(F29*E29,2)</f>
        <v>#REF!</v>
      </c>
      <c r="H29" s="240"/>
    </row>
    <row r="30" spans="2:9" x14ac:dyDescent="0.25">
      <c r="B30" s="171">
        <f>+B29+0.01</f>
        <v>4.0299999999999994</v>
      </c>
      <c r="C30" s="242" t="e">
        <f>#REF!</f>
        <v>#REF!</v>
      </c>
      <c r="D30" s="215" t="e">
        <f>#REF!</f>
        <v>#REF!</v>
      </c>
      <c r="E30" s="263">
        <v>64.653668685966196</v>
      </c>
      <c r="F30" s="240" t="e">
        <f>#REF!</f>
        <v>#REF!</v>
      </c>
      <c r="G30" s="238"/>
      <c r="H30" s="238" t="e">
        <f>ROUND(E30*F30,2)</f>
        <v>#REF!</v>
      </c>
    </row>
    <row r="31" spans="2:9" x14ac:dyDescent="0.25">
      <c r="B31" s="171">
        <f>+B30+0.01</f>
        <v>4.0399999999999991</v>
      </c>
      <c r="C31" s="242" t="e">
        <f>#REF!</f>
        <v>#REF!</v>
      </c>
      <c r="D31" s="215" t="e">
        <f>#REF!</f>
        <v>#REF!</v>
      </c>
      <c r="E31" s="263">
        <f>+E30</f>
        <v>64.653668685966196</v>
      </c>
      <c r="F31" s="240" t="e">
        <f>#REF!</f>
        <v>#REF!</v>
      </c>
      <c r="G31" s="238" t="e">
        <f>ROUND(F31*E31,2)</f>
        <v>#REF!</v>
      </c>
      <c r="H31" s="240"/>
    </row>
    <row r="32" spans="2:9" x14ac:dyDescent="0.25">
      <c r="B32" s="170">
        <f>+B27+1</f>
        <v>5</v>
      </c>
      <c r="C32" s="879" t="s">
        <v>41</v>
      </c>
      <c r="D32" s="879"/>
      <c r="E32" s="879"/>
      <c r="F32" s="879"/>
      <c r="G32" s="236" t="e">
        <f>SUM(G33:G39)</f>
        <v>#REF!</v>
      </c>
      <c r="H32" s="236" t="e">
        <f>SUM(H33:H39)</f>
        <v>#REF!</v>
      </c>
    </row>
    <row r="33" spans="2:8" x14ac:dyDescent="0.25">
      <c r="B33" s="171">
        <v>5.01</v>
      </c>
      <c r="C33" s="124" t="e">
        <f>+#REF!</f>
        <v>#REF!</v>
      </c>
      <c r="D33" s="216" t="s">
        <v>42</v>
      </c>
      <c r="E33" s="266">
        <f>100*(E25+E26)</f>
        <v>260</v>
      </c>
      <c r="F33" s="240" t="e">
        <f>+#REF!</f>
        <v>#REF!</v>
      </c>
      <c r="G33" s="238" t="e">
        <f>ROUND(F33*E33,2)</f>
        <v>#REF!</v>
      </c>
      <c r="H33" s="240"/>
    </row>
    <row r="34" spans="2:8" x14ac:dyDescent="0.25">
      <c r="B34" s="171">
        <f>+B33+0.01</f>
        <v>5.0199999999999996</v>
      </c>
      <c r="C34" s="124" t="e">
        <f>+#REF!</f>
        <v>#REF!</v>
      </c>
      <c r="D34" s="216" t="e">
        <f>+#REF!</f>
        <v>#REF!</v>
      </c>
      <c r="E34" s="266">
        <f>+E8*0.1</f>
        <v>6.6110000000000007</v>
      </c>
      <c r="F34" s="240" t="e">
        <f>+#REF!</f>
        <v>#REF!</v>
      </c>
      <c r="G34" s="238" t="e">
        <f t="shared" ref="G34:G39" si="1">ROUND(F34*E34,2)</f>
        <v>#REF!</v>
      </c>
      <c r="H34" s="240"/>
    </row>
    <row r="35" spans="2:8" x14ac:dyDescent="0.25">
      <c r="B35" s="171" t="e">
        <f>+#REF!+0.01</f>
        <v>#REF!</v>
      </c>
      <c r="C35" s="124" t="e">
        <f>+#REF!</f>
        <v>#REF!</v>
      </c>
      <c r="D35" s="216" t="e">
        <f>+#REF!</f>
        <v>#REF!</v>
      </c>
      <c r="E35" s="266">
        <f>+E34</f>
        <v>6.6110000000000007</v>
      </c>
      <c r="F35" s="240" t="e">
        <f>+#REF!</f>
        <v>#REF!</v>
      </c>
      <c r="G35" s="238" t="e">
        <f t="shared" si="1"/>
        <v>#REF!</v>
      </c>
      <c r="H35" s="240"/>
    </row>
    <row r="36" spans="2:8" x14ac:dyDescent="0.25">
      <c r="B36" s="171" t="e">
        <f>+B35+0.01</f>
        <v>#REF!</v>
      </c>
      <c r="C36" s="124" t="e">
        <f>+#REF!</f>
        <v>#REF!</v>
      </c>
      <c r="D36" s="216" t="e">
        <f>+#REF!</f>
        <v>#REF!</v>
      </c>
      <c r="E36" s="266">
        <v>16.875899999999998</v>
      </c>
      <c r="F36" s="240" t="e">
        <f>+#REF!</f>
        <v>#REF!</v>
      </c>
      <c r="G36" s="238" t="e">
        <f t="shared" si="1"/>
        <v>#REF!</v>
      </c>
      <c r="H36" s="240"/>
    </row>
    <row r="37" spans="2:8" x14ac:dyDescent="0.25">
      <c r="B37" s="171" t="e">
        <f>+B36+0.01</f>
        <v>#REF!</v>
      </c>
      <c r="C37" s="124" t="e">
        <f>+#REF!</f>
        <v>#REF!</v>
      </c>
      <c r="D37" s="216" t="e">
        <f>+#REF!</f>
        <v>#REF!</v>
      </c>
      <c r="E37" s="266">
        <v>10.050599999999999</v>
      </c>
      <c r="F37" s="240" t="e">
        <f>+#REF!</f>
        <v>#REF!</v>
      </c>
      <c r="G37" s="238" t="e">
        <f t="shared" si="1"/>
        <v>#REF!</v>
      </c>
      <c r="H37" s="240"/>
    </row>
    <row r="38" spans="2:8" x14ac:dyDescent="0.25">
      <c r="B38" s="171" t="e">
        <f>+#REF!+0.01</f>
        <v>#REF!</v>
      </c>
      <c r="C38" s="124" t="s">
        <v>174</v>
      </c>
      <c r="D38" s="216" t="s">
        <v>5</v>
      </c>
      <c r="E38" s="171">
        <v>2</v>
      </c>
      <c r="F38" s="240" t="e">
        <f>+'APU ITEM DE PAGO'!#REF!</f>
        <v>#REF!</v>
      </c>
      <c r="G38" s="238" t="e">
        <f t="shared" si="1"/>
        <v>#REF!</v>
      </c>
      <c r="H38" s="240"/>
    </row>
    <row r="39" spans="2:8" ht="38.25" x14ac:dyDescent="0.25">
      <c r="B39" s="171">
        <v>5.0999999999999996</v>
      </c>
      <c r="C39" s="124" t="s">
        <v>229</v>
      </c>
      <c r="D39" s="216" t="s">
        <v>9</v>
      </c>
      <c r="E39" s="267">
        <v>1</v>
      </c>
      <c r="F39" s="240" t="e">
        <f>+#REF!</f>
        <v>#REF!</v>
      </c>
      <c r="G39" s="238" t="e">
        <f t="shared" si="1"/>
        <v>#REF!</v>
      </c>
      <c r="H39" s="240" t="e">
        <f>+E39*#REF!</f>
        <v>#REF!</v>
      </c>
    </row>
    <row r="40" spans="2:8" ht="15.75" thickBot="1" x14ac:dyDescent="0.3">
      <c r="B40" s="244"/>
      <c r="C40" s="130"/>
      <c r="D40" s="244"/>
      <c r="E40" s="244"/>
      <c r="F40" s="244"/>
      <c r="G40" s="244"/>
      <c r="H40" s="244"/>
    </row>
    <row r="41" spans="2:8" x14ac:dyDescent="0.25">
      <c r="B41" s="244"/>
      <c r="C41" s="130"/>
      <c r="D41" s="244"/>
      <c r="E41" s="760" t="s">
        <v>99</v>
      </c>
      <c r="F41" s="761"/>
      <c r="G41" s="245" t="e">
        <f>+ROUND(G32+G27+G21+G10+G7,0)</f>
        <v>#REF!</v>
      </c>
      <c r="H41" s="246"/>
    </row>
    <row r="42" spans="2:8" x14ac:dyDescent="0.25">
      <c r="B42" s="244"/>
      <c r="C42" s="130"/>
      <c r="D42" s="244"/>
      <c r="E42" s="860" t="e">
        <f>+RESUMEN!E12</f>
        <v>#REF!</v>
      </c>
      <c r="F42" s="861"/>
      <c r="G42" s="247"/>
      <c r="H42" s="248"/>
    </row>
    <row r="43" spans="2:8" x14ac:dyDescent="0.25">
      <c r="B43" s="244"/>
      <c r="C43" s="130"/>
      <c r="D43" s="244"/>
      <c r="E43" s="862" t="e">
        <f>+RESUMEN!#REF!</f>
        <v>#REF!</v>
      </c>
      <c r="F43" s="863"/>
      <c r="G43" s="247"/>
      <c r="H43" s="249"/>
    </row>
    <row r="44" spans="2:8" x14ac:dyDescent="0.25">
      <c r="B44" s="244"/>
      <c r="C44" s="130"/>
      <c r="D44" s="244"/>
      <c r="E44" s="854">
        <f>+RESUMEN!E13</f>
        <v>0.05</v>
      </c>
      <c r="F44" s="855"/>
      <c r="G44" s="247"/>
      <c r="H44" s="250"/>
    </row>
    <row r="45" spans="2:8" x14ac:dyDescent="0.25">
      <c r="B45" s="244"/>
      <c r="C45" s="130"/>
      <c r="D45" s="244"/>
      <c r="E45" s="854" t="e">
        <f>+RESUMEN!#REF!</f>
        <v>#REF!</v>
      </c>
      <c r="F45" s="855"/>
      <c r="G45" s="247"/>
      <c r="H45" s="250"/>
    </row>
    <row r="46" spans="2:8" x14ac:dyDescent="0.25">
      <c r="B46" s="244"/>
      <c r="C46" s="130"/>
      <c r="D46" s="244"/>
      <c r="E46" s="856" t="s">
        <v>37</v>
      </c>
      <c r="F46" s="857"/>
      <c r="G46" s="251"/>
      <c r="H46" s="252"/>
    </row>
    <row r="47" spans="2:8" ht="15.75" thickBot="1" x14ac:dyDescent="0.3">
      <c r="B47" s="244"/>
      <c r="C47" s="130"/>
      <c r="D47" s="244"/>
      <c r="E47" s="858" t="s">
        <v>45</v>
      </c>
      <c r="F47" s="859"/>
      <c r="G47" s="253"/>
      <c r="H47" s="254"/>
    </row>
    <row r="48" spans="2:8" ht="15.75" thickBot="1" x14ac:dyDescent="0.3">
      <c r="B48" s="244"/>
      <c r="C48" s="130"/>
      <c r="D48" s="130"/>
      <c r="E48" s="130"/>
      <c r="F48" s="130"/>
      <c r="G48" s="130"/>
      <c r="H48" s="130"/>
    </row>
    <row r="49" spans="2:8" x14ac:dyDescent="0.25">
      <c r="B49" s="244"/>
      <c r="C49" s="130"/>
      <c r="D49" s="244"/>
      <c r="E49" s="757" t="s">
        <v>100</v>
      </c>
      <c r="F49" s="758"/>
      <c r="G49" s="759"/>
      <c r="H49" s="255" t="e">
        <f>+H27+H32</f>
        <v>#REF!</v>
      </c>
    </row>
    <row r="50" spans="2:8" x14ac:dyDescent="0.25">
      <c r="B50" s="244"/>
      <c r="C50" s="130"/>
      <c r="D50" s="244"/>
      <c r="E50" s="880" t="e">
        <f>+RESUMEN!#REF!</f>
        <v>#REF!</v>
      </c>
      <c r="F50" s="881"/>
      <c r="G50" s="882"/>
      <c r="H50" s="256"/>
    </row>
    <row r="51" spans="2:8" ht="15.75" thickBot="1" x14ac:dyDescent="0.3">
      <c r="B51" s="244"/>
      <c r="C51" s="130"/>
      <c r="D51" s="244"/>
      <c r="E51" s="870" t="s">
        <v>115</v>
      </c>
      <c r="F51" s="871"/>
      <c r="G51" s="872"/>
      <c r="H51" s="257"/>
    </row>
    <row r="52" spans="2:8" ht="15.75" thickBot="1" x14ac:dyDescent="0.3">
      <c r="B52" s="244"/>
      <c r="C52" s="130"/>
      <c r="D52" s="130"/>
      <c r="E52" s="130"/>
      <c r="F52" s="130"/>
      <c r="G52" s="130"/>
      <c r="H52" s="130"/>
    </row>
    <row r="53" spans="2:8" x14ac:dyDescent="0.25">
      <c r="B53" s="244"/>
      <c r="C53" s="130"/>
      <c r="D53" s="244"/>
      <c r="E53" s="876" t="s">
        <v>101</v>
      </c>
      <c r="F53" s="877"/>
      <c r="G53" s="878"/>
      <c r="H53" s="258">
        <f>+H51+G47</f>
        <v>0</v>
      </c>
    </row>
    <row r="54" spans="2:8" x14ac:dyDescent="0.25">
      <c r="B54" s="244"/>
      <c r="C54" s="130"/>
      <c r="D54" s="244"/>
      <c r="E54" s="867" t="e">
        <f>+RESUMEN!#REF!</f>
        <v>#REF!</v>
      </c>
      <c r="F54" s="868"/>
      <c r="G54" s="869"/>
      <c r="H54" s="259">
        <f>+H53*0.02</f>
        <v>0</v>
      </c>
    </row>
    <row r="55" spans="2:8" ht="15.75" thickBot="1" x14ac:dyDescent="0.3">
      <c r="B55" s="244"/>
      <c r="C55" s="130"/>
      <c r="D55" s="244"/>
      <c r="E55" s="864" t="s">
        <v>46</v>
      </c>
      <c r="F55" s="865"/>
      <c r="G55" s="866"/>
      <c r="H55" s="260">
        <f>H53+H54</f>
        <v>0</v>
      </c>
    </row>
  </sheetData>
  <mergeCells count="22">
    <mergeCell ref="E55:G55"/>
    <mergeCell ref="E47:F47"/>
    <mergeCell ref="E49:G49"/>
    <mergeCell ref="E51:G51"/>
    <mergeCell ref="E53:G53"/>
    <mergeCell ref="E54:G54"/>
    <mergeCell ref="E50:G50"/>
    <mergeCell ref="E43:F43"/>
    <mergeCell ref="E44:F44"/>
    <mergeCell ref="E45:F45"/>
    <mergeCell ref="E46:F46"/>
    <mergeCell ref="C10:F10"/>
    <mergeCell ref="C21:F21"/>
    <mergeCell ref="C27:F27"/>
    <mergeCell ref="C32:F32"/>
    <mergeCell ref="E41:F41"/>
    <mergeCell ref="E42:F42"/>
    <mergeCell ref="B2:H2"/>
    <mergeCell ref="B3:H3"/>
    <mergeCell ref="B4:H4"/>
    <mergeCell ref="D5:E5"/>
    <mergeCell ref="C7:F7"/>
  </mergeCells>
  <pageMargins left="0.7" right="0.7" top="0.75" bottom="0.75" header="0.3" footer="0.3"/>
  <pageSetup paperSize="9" scale="87" orientation="portrait" horizontalDpi="1200" verticalDpi="12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28">
    <tabColor rgb="FFFFFF00"/>
  </sheetPr>
  <dimension ref="B1:I55"/>
  <sheetViews>
    <sheetView view="pageBreakPreview" zoomScaleNormal="100" zoomScaleSheetLayoutView="100" workbookViewId="0">
      <selection activeCell="G17" sqref="G17"/>
    </sheetView>
  </sheetViews>
  <sheetFormatPr baseColWidth="10" defaultRowHeight="15" x14ac:dyDescent="0.25"/>
  <cols>
    <col min="1" max="1" width="5" customWidth="1"/>
    <col min="2" max="2" width="6.28515625" customWidth="1"/>
    <col min="3" max="3" width="76.140625" style="18" customWidth="1"/>
    <col min="4" max="4" width="7.28515625" customWidth="1"/>
    <col min="5" max="7" width="17" customWidth="1"/>
    <col min="8" max="8" width="14.710937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f>ROUND(SUM(G8:G8),2)</f>
        <v>0</v>
      </c>
      <c r="H7" s="236">
        <f>ROUND(SUM(H8:H8),2)</f>
        <v>0</v>
      </c>
    </row>
    <row r="8" spans="2:8" x14ac:dyDescent="0.25">
      <c r="B8" s="171">
        <v>1.01</v>
      </c>
      <c r="C8" s="121" t="s">
        <v>103</v>
      </c>
      <c r="D8" s="215">
        <f>+'APU ITEM DE PAGO'!H4</f>
        <v>0</v>
      </c>
      <c r="E8" s="261">
        <v>549.72</v>
      </c>
      <c r="F8" s="237">
        <f>+'APU ITEM DE PAGO'!H31</f>
        <v>0</v>
      </c>
      <c r="G8" s="238">
        <f>ROUND(F8*E8,2)</f>
        <v>0</v>
      </c>
      <c r="H8" s="238"/>
    </row>
    <row r="9" spans="2:8" x14ac:dyDescent="0.25">
      <c r="B9" s="170">
        <f>+B7+1</f>
        <v>2</v>
      </c>
      <c r="C9" s="879" t="s">
        <v>7</v>
      </c>
      <c r="D9" s="879"/>
      <c r="E9" s="879"/>
      <c r="F9" s="879"/>
      <c r="G9" s="236" t="e">
        <f>ROUND(SUM(G10:G22),2)</f>
        <v>#REF!</v>
      </c>
      <c r="H9" s="236">
        <f>ROUND(SUM(H10:H22),2)</f>
        <v>0</v>
      </c>
    </row>
    <row r="10" spans="2:8" x14ac:dyDescent="0.25">
      <c r="B10" s="171">
        <v>2.0099999999999998</v>
      </c>
      <c r="C10" s="124" t="e">
        <f>#REF!</f>
        <v>#REF!</v>
      </c>
      <c r="D10" s="216" t="e">
        <f>#REF!</f>
        <v>#REF!</v>
      </c>
      <c r="E10" s="263">
        <v>59.698577760000006</v>
      </c>
      <c r="F10" s="239" t="e">
        <f>+#REF!</f>
        <v>#REF!</v>
      </c>
      <c r="G10" s="238" t="e">
        <f>ROUND(F10*E10,2)</f>
        <v>#REF!</v>
      </c>
      <c r="H10" s="240"/>
    </row>
    <row r="11" spans="2:8" x14ac:dyDescent="0.25">
      <c r="B11" s="171">
        <f>+B10+0.01</f>
        <v>2.0199999999999996</v>
      </c>
      <c r="C11" s="124" t="e">
        <f>#REF!</f>
        <v>#REF!</v>
      </c>
      <c r="D11" s="216" t="e">
        <f>#REF!</f>
        <v>#REF!</v>
      </c>
      <c r="E11" s="264">
        <v>238.79431104000003</v>
      </c>
      <c r="F11" s="239" t="e">
        <f>+#REF!</f>
        <v>#REF!</v>
      </c>
      <c r="G11" s="238" t="e">
        <f>ROUND(F11*E11,2)</f>
        <v>#REF!</v>
      </c>
      <c r="H11" s="240"/>
    </row>
    <row r="12" spans="2:8" x14ac:dyDescent="0.25">
      <c r="B12" s="171">
        <f t="shared" ref="B12:B21" si="0">+B11+0.01</f>
        <v>2.0299999999999994</v>
      </c>
      <c r="C12" s="124" t="e">
        <f>#REF!</f>
        <v>#REF!</v>
      </c>
      <c r="D12" s="216" t="e">
        <f>#REF!</f>
        <v>#REF!</v>
      </c>
      <c r="E12" s="264">
        <v>3.2595539200000037</v>
      </c>
      <c r="F12" s="239" t="e">
        <f>+#REF!</f>
        <v>#REF!</v>
      </c>
      <c r="G12" s="238" t="e">
        <f t="shared" ref="G12:G20" si="1">ROUND(F12*E12,2)</f>
        <v>#REF!</v>
      </c>
      <c r="H12" s="240"/>
    </row>
    <row r="13" spans="2:8" x14ac:dyDescent="0.25">
      <c r="B13" s="171"/>
      <c r="C13" s="124" t="e">
        <f>#REF!</f>
        <v>#REF!</v>
      </c>
      <c r="D13" s="216" t="e">
        <f>#REF!</f>
        <v>#REF!</v>
      </c>
      <c r="E13" s="264">
        <v>0.81488848000000091</v>
      </c>
      <c r="F13" s="239" t="e">
        <f>+#REF!</f>
        <v>#REF!</v>
      </c>
      <c r="G13" s="238"/>
      <c r="H13" s="240"/>
    </row>
    <row r="14" spans="2:8" ht="38.25" x14ac:dyDescent="0.25">
      <c r="B14" s="171">
        <f>+B12+0.01</f>
        <v>2.0399999999999991</v>
      </c>
      <c r="C14" s="124" t="s">
        <v>150</v>
      </c>
      <c r="D14" s="216" t="s">
        <v>39</v>
      </c>
      <c r="E14" s="264">
        <f>105.0682848*0.2</f>
        <v>21.013656960000002</v>
      </c>
      <c r="F14" s="239" t="e">
        <f>+#REF!</f>
        <v>#REF!</v>
      </c>
      <c r="G14" s="238" t="e">
        <f t="shared" si="1"/>
        <v>#REF!</v>
      </c>
      <c r="H14" s="240"/>
    </row>
    <row r="15" spans="2:8" x14ac:dyDescent="0.25">
      <c r="B15" s="171"/>
      <c r="C15" s="124" t="s">
        <v>329</v>
      </c>
      <c r="D15" s="216" t="s">
        <v>39</v>
      </c>
      <c r="E15" s="287">
        <f>105.0682848*0.8</f>
        <v>84.054627840000009</v>
      </c>
      <c r="F15" s="285">
        <v>125000</v>
      </c>
      <c r="G15" s="238">
        <f t="shared" si="1"/>
        <v>10506828.48</v>
      </c>
      <c r="H15" s="240"/>
    </row>
    <row r="16" spans="2:8" x14ac:dyDescent="0.25">
      <c r="B16" s="171">
        <f>+B14+0.01</f>
        <v>2.0499999999999989</v>
      </c>
      <c r="C16" s="124" t="s">
        <v>110</v>
      </c>
      <c r="D16" s="216" t="s">
        <v>105</v>
      </c>
      <c r="E16" s="264">
        <v>843.40461600000003</v>
      </c>
      <c r="F16" s="239" t="e">
        <f>+#REF!</f>
        <v>#REF!</v>
      </c>
      <c r="G16" s="238" t="e">
        <f t="shared" si="1"/>
        <v>#REF!</v>
      </c>
      <c r="H16" s="240"/>
    </row>
    <row r="17" spans="2:9" x14ac:dyDescent="0.25">
      <c r="B17" s="171">
        <f t="shared" si="0"/>
        <v>2.0599999999999987</v>
      </c>
      <c r="C17" s="124" t="s">
        <v>109</v>
      </c>
      <c r="D17" s="216" t="s">
        <v>105</v>
      </c>
      <c r="E17" s="264">
        <v>93.711624000000015</v>
      </c>
      <c r="F17" s="239" t="e">
        <f>+#REF!</f>
        <v>#REF!</v>
      </c>
      <c r="G17" s="238" t="e">
        <f t="shared" si="1"/>
        <v>#REF!</v>
      </c>
      <c r="H17" s="240"/>
    </row>
    <row r="18" spans="2:9" x14ac:dyDescent="0.25">
      <c r="B18" s="171">
        <f t="shared" si="0"/>
        <v>2.0699999999999985</v>
      </c>
      <c r="C18" s="124" t="s">
        <v>106</v>
      </c>
      <c r="D18" s="216" t="s">
        <v>39</v>
      </c>
      <c r="E18" s="264">
        <v>41.498034688166243</v>
      </c>
      <c r="F18" s="239" t="e">
        <f>+#REF!</f>
        <v>#REF!</v>
      </c>
      <c r="G18" s="238" t="e">
        <f t="shared" si="1"/>
        <v>#REF!</v>
      </c>
      <c r="H18" s="240"/>
    </row>
    <row r="19" spans="2:9" ht="25.5" x14ac:dyDescent="0.25">
      <c r="B19" s="171">
        <f t="shared" si="0"/>
        <v>2.0799999999999983</v>
      </c>
      <c r="C19" s="124" t="s">
        <v>107</v>
      </c>
      <c r="D19" s="216" t="s">
        <v>39</v>
      </c>
      <c r="E19" s="264">
        <v>258.88195189284659</v>
      </c>
      <c r="F19" s="239" t="e">
        <f>+#REF!</f>
        <v>#REF!</v>
      </c>
      <c r="G19" s="238" t="e">
        <f t="shared" si="1"/>
        <v>#REF!</v>
      </c>
      <c r="H19" s="240"/>
    </row>
    <row r="20" spans="2:9" ht="25.5" x14ac:dyDescent="0.25">
      <c r="B20" s="171">
        <f t="shared" si="0"/>
        <v>2.0899999999999981</v>
      </c>
      <c r="C20" s="124" t="s">
        <v>108</v>
      </c>
      <c r="D20" s="216" t="s">
        <v>39</v>
      </c>
      <c r="E20" s="264">
        <v>76.354912000480269</v>
      </c>
      <c r="F20" s="239" t="e">
        <f>+#REF!</f>
        <v>#REF!</v>
      </c>
      <c r="G20" s="238" t="e">
        <f t="shared" si="1"/>
        <v>#REF!</v>
      </c>
      <c r="H20" s="240"/>
    </row>
    <row r="21" spans="2:9" x14ac:dyDescent="0.25">
      <c r="B21" s="171">
        <f t="shared" si="0"/>
        <v>2.0999999999999979</v>
      </c>
      <c r="C21" s="124" t="s">
        <v>111</v>
      </c>
      <c r="D21" s="216" t="s">
        <v>39</v>
      </c>
      <c r="E21" s="241">
        <f>+(((PI()*0.8^2)-(PI()*0.6^2))*2)*2</f>
        <v>3.5185837720205688</v>
      </c>
      <c r="F21" s="239" t="e">
        <f>+#REF!</f>
        <v>#REF!</v>
      </c>
      <c r="G21" s="238" t="e">
        <f>ROUND(F21*E21,2)</f>
        <v>#REF!</v>
      </c>
      <c r="H21" s="240"/>
    </row>
    <row r="22" spans="2:9" ht="25.5" x14ac:dyDescent="0.25">
      <c r="B22" s="171" t="e">
        <f>+#REF!+0.01</f>
        <v>#REF!</v>
      </c>
      <c r="C22" s="124" t="s">
        <v>153</v>
      </c>
      <c r="D22" s="216" t="s">
        <v>104</v>
      </c>
      <c r="E22" s="264">
        <f>+I22*F5</f>
        <v>1522.7224787917403</v>
      </c>
      <c r="F22" s="239" t="e">
        <f>+'APU ITEM DE PAGO'!#REF!</f>
        <v>#REF!</v>
      </c>
      <c r="G22" s="238" t="e">
        <f>ROUND(F22*E22,2)</f>
        <v>#REF!</v>
      </c>
      <c r="H22" s="240"/>
      <c r="I22" s="291">
        <f>+E15+E14+E13+E12+E11+E10-E19+E21</f>
        <v>152.27224787917402</v>
      </c>
    </row>
    <row r="23" spans="2:9" x14ac:dyDescent="0.25">
      <c r="B23" s="170">
        <f>+B9+1</f>
        <v>3</v>
      </c>
      <c r="C23" s="879" t="s">
        <v>27</v>
      </c>
      <c r="D23" s="879"/>
      <c r="E23" s="879"/>
      <c r="F23" s="879"/>
      <c r="G23" s="236" t="e">
        <f>SUM(G24:G27)</f>
        <v>#REF!</v>
      </c>
      <c r="H23" s="236">
        <f>SUM(H24:H27)</f>
        <v>0</v>
      </c>
    </row>
    <row r="24" spans="2:9" x14ac:dyDescent="0.25">
      <c r="B24" s="171">
        <v>3.01</v>
      </c>
      <c r="C24" s="242" t="e">
        <f>#REF!</f>
        <v>#REF!</v>
      </c>
      <c r="D24" s="216" t="e">
        <f>#REF!</f>
        <v>#REF!</v>
      </c>
      <c r="E24" s="263">
        <v>6.8799999999999981</v>
      </c>
      <c r="F24" s="240" t="e">
        <f>#REF!</f>
        <v>#REF!</v>
      </c>
      <c r="G24" s="238" t="e">
        <f>ROUND(F24*E24,2)</f>
        <v>#REF!</v>
      </c>
      <c r="H24" s="240"/>
    </row>
    <row r="25" spans="2:9" x14ac:dyDescent="0.25">
      <c r="B25" s="171">
        <f>+B24+0.01</f>
        <v>3.0199999999999996</v>
      </c>
      <c r="C25" s="242" t="e">
        <f>#REF!</f>
        <v>#REF!</v>
      </c>
      <c r="D25" s="216" t="e">
        <f>#REF!</f>
        <v>#REF!</v>
      </c>
      <c r="E25" s="263">
        <v>8</v>
      </c>
      <c r="F25" s="240" t="e">
        <f>#REF!</f>
        <v>#REF!</v>
      </c>
      <c r="G25" s="238" t="e">
        <f>ROUND(F25*E25,2)</f>
        <v>#REF!</v>
      </c>
      <c r="H25" s="240"/>
    </row>
    <row r="26" spans="2:9" x14ac:dyDescent="0.25">
      <c r="B26" s="171" t="e">
        <f>+#REF!+0.01</f>
        <v>#REF!</v>
      </c>
      <c r="C26" s="242" t="e">
        <f>#REF!</f>
        <v>#REF!</v>
      </c>
      <c r="D26" s="216" t="e">
        <f>#REF!</f>
        <v>#REF!</v>
      </c>
      <c r="E26" s="263">
        <v>2.1579529039138809</v>
      </c>
      <c r="F26" s="240" t="e">
        <f>#REF!</f>
        <v>#REF!</v>
      </c>
      <c r="G26" s="238" t="e">
        <f>ROUND(F26*E26,2)</f>
        <v>#REF!</v>
      </c>
      <c r="H26" s="240"/>
    </row>
    <row r="27" spans="2:9" x14ac:dyDescent="0.25">
      <c r="B27" s="171">
        <v>3.07</v>
      </c>
      <c r="C27" s="124" t="s">
        <v>134</v>
      </c>
      <c r="D27" s="216" t="e">
        <f>+D26</f>
        <v>#REF!</v>
      </c>
      <c r="E27" s="265">
        <v>1.1000000000000001</v>
      </c>
      <c r="F27" s="240" t="e">
        <f>+'APU ITEM DE PAGO'!#REF!</f>
        <v>#REF!</v>
      </c>
      <c r="G27" s="238" t="e">
        <f>ROUND(F27*E27,2)</f>
        <v>#REF!</v>
      </c>
      <c r="H27" s="240"/>
    </row>
    <row r="28" spans="2:9" x14ac:dyDescent="0.25">
      <c r="B28" s="170">
        <f>+B23+1</f>
        <v>4</v>
      </c>
      <c r="C28" s="879" t="s">
        <v>129</v>
      </c>
      <c r="D28" s="879"/>
      <c r="E28" s="879"/>
      <c r="F28" s="879"/>
      <c r="G28" s="236" t="e">
        <f>SUM(G29:G32)</f>
        <v>#REF!</v>
      </c>
      <c r="H28" s="236" t="e">
        <f>SUM(H29:H32)</f>
        <v>#REF!</v>
      </c>
    </row>
    <row r="29" spans="2:9" ht="25.5" x14ac:dyDescent="0.25">
      <c r="B29" s="171">
        <f>+B28+0.01</f>
        <v>4.01</v>
      </c>
      <c r="C29" s="242" t="s">
        <v>121</v>
      </c>
      <c r="D29" s="215" t="s">
        <v>4</v>
      </c>
      <c r="E29" s="263">
        <v>0</v>
      </c>
      <c r="F29" s="240" t="e">
        <f>+'APU ITEM DE PAGO'!#REF!+'APU ITEM DE PAGO'!#REF!</f>
        <v>#REF!</v>
      </c>
      <c r="G29" s="238"/>
      <c r="H29" s="238" t="e">
        <f>ROUND(E29*F29,2)</f>
        <v>#REF!</v>
      </c>
    </row>
    <row r="30" spans="2:9" ht="25.5" x14ac:dyDescent="0.25">
      <c r="B30" s="171">
        <f>+B29+0.01</f>
        <v>4.0199999999999996</v>
      </c>
      <c r="C30" s="242" t="s">
        <v>122</v>
      </c>
      <c r="D30" s="215" t="s">
        <v>4</v>
      </c>
      <c r="E30" s="263">
        <f>+E29</f>
        <v>0</v>
      </c>
      <c r="F30" s="240" t="e">
        <f>+'APU ITEM DE PAGO'!#REF!+'APU ITEM DE PAGO'!#REF!</f>
        <v>#REF!</v>
      </c>
      <c r="G30" s="238" t="e">
        <f>ROUND(F30*E30,2)</f>
        <v>#REF!</v>
      </c>
      <c r="H30" s="240"/>
    </row>
    <row r="31" spans="2:9" x14ac:dyDescent="0.25">
      <c r="B31" s="171">
        <f>+B30+0.01</f>
        <v>4.0299999999999994</v>
      </c>
      <c r="C31" s="242" t="e">
        <f>#REF!</f>
        <v>#REF!</v>
      </c>
      <c r="D31" s="215" t="e">
        <f>#REF!</f>
        <v>#REF!</v>
      </c>
      <c r="E31" s="263">
        <v>254.38464248476248</v>
      </c>
      <c r="F31" s="240" t="e">
        <f>#REF!</f>
        <v>#REF!</v>
      </c>
      <c r="G31" s="238"/>
      <c r="H31" s="238" t="e">
        <f>ROUND(E31*F31,2)</f>
        <v>#REF!</v>
      </c>
    </row>
    <row r="32" spans="2:9" x14ac:dyDescent="0.25">
      <c r="B32" s="171">
        <f>+B31+0.01</f>
        <v>4.0399999999999991</v>
      </c>
      <c r="C32" s="242" t="e">
        <f>#REF!</f>
        <v>#REF!</v>
      </c>
      <c r="D32" s="215" t="e">
        <f>#REF!</f>
        <v>#REF!</v>
      </c>
      <c r="E32" s="263">
        <f>+E31</f>
        <v>254.38464248476248</v>
      </c>
      <c r="F32" s="240" t="e">
        <f>#REF!</f>
        <v>#REF!</v>
      </c>
      <c r="G32" s="238" t="e">
        <f>ROUND(F32*E32,2)</f>
        <v>#REF!</v>
      </c>
      <c r="H32" s="240"/>
    </row>
    <row r="33" spans="2:8" x14ac:dyDescent="0.25">
      <c r="B33" s="170">
        <f>+B28+1</f>
        <v>5</v>
      </c>
      <c r="C33" s="879" t="s">
        <v>41</v>
      </c>
      <c r="D33" s="879"/>
      <c r="E33" s="879"/>
      <c r="F33" s="879"/>
      <c r="G33" s="236" t="e">
        <f>SUM(G34:G39)</f>
        <v>#REF!</v>
      </c>
      <c r="H33" s="236" t="e">
        <f>SUM(H34:H39)</f>
        <v>#REF!</v>
      </c>
    </row>
    <row r="34" spans="2:8" x14ac:dyDescent="0.25">
      <c r="B34" s="171">
        <v>5.01</v>
      </c>
      <c r="C34" s="124" t="e">
        <f>+#REF!</f>
        <v>#REF!</v>
      </c>
      <c r="D34" s="216" t="s">
        <v>42</v>
      </c>
      <c r="E34" s="266">
        <f>100*(E27)</f>
        <v>110.00000000000001</v>
      </c>
      <c r="F34" s="240" t="e">
        <f>+#REF!</f>
        <v>#REF!</v>
      </c>
      <c r="G34" s="238" t="e">
        <f t="shared" ref="G34:G39" si="2">ROUND(F34*E34,2)</f>
        <v>#REF!</v>
      </c>
      <c r="H34" s="240"/>
    </row>
    <row r="35" spans="2:8" x14ac:dyDescent="0.25">
      <c r="B35" s="171">
        <f>+B34+0.01</f>
        <v>5.0199999999999996</v>
      </c>
      <c r="C35" s="124" t="e">
        <f>+#REF!</f>
        <v>#REF!</v>
      </c>
      <c r="D35" s="216" t="e">
        <f>+#REF!</f>
        <v>#REF!</v>
      </c>
      <c r="E35" s="266">
        <f>+E8*0.1</f>
        <v>54.972000000000008</v>
      </c>
      <c r="F35" s="240" t="e">
        <f>+#REF!</f>
        <v>#REF!</v>
      </c>
      <c r="G35" s="238" t="e">
        <f t="shared" si="2"/>
        <v>#REF!</v>
      </c>
      <c r="H35" s="240"/>
    </row>
    <row r="36" spans="2:8" x14ac:dyDescent="0.25">
      <c r="B36" s="171" t="e">
        <f>+#REF!+0.01</f>
        <v>#REF!</v>
      </c>
      <c r="C36" s="124" t="e">
        <f>+#REF!</f>
        <v>#REF!</v>
      </c>
      <c r="D36" s="216" t="e">
        <f>+#REF!</f>
        <v>#REF!</v>
      </c>
      <c r="E36" s="266">
        <f>+E35</f>
        <v>54.972000000000008</v>
      </c>
      <c r="F36" s="240" t="e">
        <f>+#REF!</f>
        <v>#REF!</v>
      </c>
      <c r="G36" s="238" t="e">
        <f t="shared" si="2"/>
        <v>#REF!</v>
      </c>
      <c r="H36" s="240"/>
    </row>
    <row r="37" spans="2:8" x14ac:dyDescent="0.25">
      <c r="B37" s="171" t="e">
        <f>+B36+0.01</f>
        <v>#REF!</v>
      </c>
      <c r="C37" s="124" t="e">
        <f>+#REF!</f>
        <v>#REF!</v>
      </c>
      <c r="D37" s="216" t="e">
        <f>+#REF!</f>
        <v>#REF!</v>
      </c>
      <c r="E37" s="266">
        <v>19.735199999999999</v>
      </c>
      <c r="F37" s="240" t="e">
        <f>+#REF!</f>
        <v>#REF!</v>
      </c>
      <c r="G37" s="238" t="e">
        <f t="shared" si="2"/>
        <v>#REF!</v>
      </c>
      <c r="H37" s="240"/>
    </row>
    <row r="38" spans="2:8" x14ac:dyDescent="0.25">
      <c r="B38" s="171" t="e">
        <f>+#REF!+0.01</f>
        <v>#REF!</v>
      </c>
      <c r="C38" s="124" t="s">
        <v>174</v>
      </c>
      <c r="D38" s="216" t="s">
        <v>5</v>
      </c>
      <c r="E38" s="171">
        <v>5</v>
      </c>
      <c r="F38" s="240" t="e">
        <f>+'APU ITEM DE PAGO'!#REF!</f>
        <v>#REF!</v>
      </c>
      <c r="G38" s="238" t="e">
        <f t="shared" si="2"/>
        <v>#REF!</v>
      </c>
      <c r="H38" s="240"/>
    </row>
    <row r="39" spans="2:8" ht="38.25" x14ac:dyDescent="0.25">
      <c r="B39" s="171">
        <v>5.0999999999999996</v>
      </c>
      <c r="C39" s="124" t="s">
        <v>229</v>
      </c>
      <c r="D39" s="216" t="s">
        <v>9</v>
      </c>
      <c r="E39" s="267">
        <v>1</v>
      </c>
      <c r="F39" s="240" t="e">
        <f>+#REF!</f>
        <v>#REF!</v>
      </c>
      <c r="G39" s="238" t="e">
        <f t="shared" si="2"/>
        <v>#REF!</v>
      </c>
      <c r="H39" s="240" t="e">
        <f>+E39*#REF!</f>
        <v>#REF!</v>
      </c>
    </row>
    <row r="40" spans="2:8" ht="15.75" thickBot="1" x14ac:dyDescent="0.3">
      <c r="B40" s="244"/>
      <c r="C40" s="130"/>
      <c r="D40" s="244"/>
      <c r="E40" s="244"/>
      <c r="F40" s="244"/>
      <c r="G40" s="244"/>
      <c r="H40" s="244"/>
    </row>
    <row r="41" spans="2:8" x14ac:dyDescent="0.25">
      <c r="B41" s="244"/>
      <c r="C41" s="130"/>
      <c r="D41" s="244"/>
      <c r="E41" s="760" t="s">
        <v>99</v>
      </c>
      <c r="F41" s="761"/>
      <c r="G41" s="245" t="e">
        <f>+ROUND(G33+G28+G23+G9+G7,0)</f>
        <v>#REF!</v>
      </c>
      <c r="H41" s="246"/>
    </row>
    <row r="42" spans="2:8" x14ac:dyDescent="0.25">
      <c r="B42" s="244"/>
      <c r="C42" s="130"/>
      <c r="D42" s="244"/>
      <c r="E42" s="860" t="e">
        <f>+RESUMEN!E12</f>
        <v>#REF!</v>
      </c>
      <c r="F42" s="861"/>
      <c r="G42" s="247"/>
      <c r="H42" s="248"/>
    </row>
    <row r="43" spans="2:8" x14ac:dyDescent="0.25">
      <c r="B43" s="244"/>
      <c r="C43" s="130"/>
      <c r="D43" s="244"/>
      <c r="E43" s="862" t="e">
        <f>+RESUMEN!#REF!</f>
        <v>#REF!</v>
      </c>
      <c r="F43" s="863"/>
      <c r="G43" s="247"/>
      <c r="H43" s="249"/>
    </row>
    <row r="44" spans="2:8" x14ac:dyDescent="0.25">
      <c r="B44" s="244"/>
      <c r="C44" s="130"/>
      <c r="D44" s="244"/>
      <c r="E44" s="854">
        <f>+RESUMEN!E13</f>
        <v>0.05</v>
      </c>
      <c r="F44" s="855"/>
      <c r="G44" s="247"/>
      <c r="H44" s="250"/>
    </row>
    <row r="45" spans="2:8" x14ac:dyDescent="0.25">
      <c r="B45" s="244"/>
      <c r="C45" s="130"/>
      <c r="D45" s="244"/>
      <c r="E45" s="854" t="e">
        <f>+RESUMEN!#REF!</f>
        <v>#REF!</v>
      </c>
      <c r="F45" s="855"/>
      <c r="G45" s="247"/>
      <c r="H45" s="250"/>
    </row>
    <row r="46" spans="2:8" x14ac:dyDescent="0.25">
      <c r="B46" s="244"/>
      <c r="C46" s="130"/>
      <c r="D46" s="244"/>
      <c r="E46" s="856" t="s">
        <v>37</v>
      </c>
      <c r="F46" s="857"/>
      <c r="G46" s="251"/>
      <c r="H46" s="252"/>
    </row>
    <row r="47" spans="2:8" ht="15.75" thickBot="1" x14ac:dyDescent="0.3">
      <c r="B47" s="244"/>
      <c r="C47" s="130"/>
      <c r="D47" s="244"/>
      <c r="E47" s="858" t="s">
        <v>45</v>
      </c>
      <c r="F47" s="859"/>
      <c r="G47" s="253"/>
      <c r="H47" s="254"/>
    </row>
    <row r="48" spans="2:8" ht="15.75" thickBot="1" x14ac:dyDescent="0.3">
      <c r="B48" s="244"/>
      <c r="C48" s="130"/>
      <c r="D48" s="130"/>
      <c r="E48" s="130"/>
      <c r="F48" s="130"/>
      <c r="G48" s="130"/>
      <c r="H48" s="130"/>
    </row>
    <row r="49" spans="2:8" x14ac:dyDescent="0.25">
      <c r="B49" s="244"/>
      <c r="C49" s="130"/>
      <c r="D49" s="244"/>
      <c r="E49" s="757" t="s">
        <v>100</v>
      </c>
      <c r="F49" s="758"/>
      <c r="G49" s="759"/>
      <c r="H49" s="255" t="e">
        <f>+H28+H33</f>
        <v>#REF!</v>
      </c>
    </row>
    <row r="50" spans="2:8" x14ac:dyDescent="0.25">
      <c r="B50" s="244"/>
      <c r="C50" s="130"/>
      <c r="D50" s="244"/>
      <c r="E50" s="880" t="e">
        <f>+RESUMEN!#REF!</f>
        <v>#REF!</v>
      </c>
      <c r="F50" s="881"/>
      <c r="G50" s="882"/>
      <c r="H50" s="256"/>
    </row>
    <row r="51" spans="2:8" ht="15.75" thickBot="1" x14ac:dyDescent="0.3">
      <c r="B51" s="244"/>
      <c r="C51" s="130"/>
      <c r="D51" s="244"/>
      <c r="E51" s="870" t="s">
        <v>115</v>
      </c>
      <c r="F51" s="871"/>
      <c r="G51" s="872"/>
      <c r="H51" s="257"/>
    </row>
    <row r="52" spans="2:8" ht="15.75" thickBot="1" x14ac:dyDescent="0.3">
      <c r="B52" s="244"/>
      <c r="C52" s="130"/>
      <c r="D52" s="130"/>
      <c r="E52" s="130"/>
      <c r="F52" s="130"/>
      <c r="G52" s="130"/>
      <c r="H52" s="130"/>
    </row>
    <row r="53" spans="2:8" x14ac:dyDescent="0.25">
      <c r="B53" s="244"/>
      <c r="C53" s="130"/>
      <c r="D53" s="244"/>
      <c r="E53" s="876" t="s">
        <v>101</v>
      </c>
      <c r="F53" s="877"/>
      <c r="G53" s="878"/>
      <c r="H53" s="258">
        <f>+H51+G47</f>
        <v>0</v>
      </c>
    </row>
    <row r="54" spans="2:8" x14ac:dyDescent="0.25">
      <c r="B54" s="244"/>
      <c r="C54" s="130"/>
      <c r="D54" s="244"/>
      <c r="E54" s="867" t="e">
        <f>+RESUMEN!#REF!</f>
        <v>#REF!</v>
      </c>
      <c r="F54" s="868"/>
      <c r="G54" s="869"/>
      <c r="H54" s="259">
        <f>+H53*0.02</f>
        <v>0</v>
      </c>
    </row>
    <row r="55" spans="2:8" ht="15" customHeight="1" thickBot="1" x14ac:dyDescent="0.3">
      <c r="B55" s="244"/>
      <c r="C55" s="130"/>
      <c r="D55" s="244"/>
      <c r="E55" s="864" t="s">
        <v>46</v>
      </c>
      <c r="F55" s="865"/>
      <c r="G55" s="866"/>
      <c r="H55" s="260">
        <f>+H53+H54</f>
        <v>0</v>
      </c>
    </row>
  </sheetData>
  <mergeCells count="22">
    <mergeCell ref="E55:G55"/>
    <mergeCell ref="E47:F47"/>
    <mergeCell ref="E49:G49"/>
    <mergeCell ref="E51:G51"/>
    <mergeCell ref="E53:G53"/>
    <mergeCell ref="E54:G54"/>
    <mergeCell ref="E50:G50"/>
    <mergeCell ref="E43:F43"/>
    <mergeCell ref="E44:F44"/>
    <mergeCell ref="E45:F45"/>
    <mergeCell ref="E46:F46"/>
    <mergeCell ref="C9:F9"/>
    <mergeCell ref="C23:F23"/>
    <mergeCell ref="C28:F28"/>
    <mergeCell ref="C33:F33"/>
    <mergeCell ref="E41:F41"/>
    <mergeCell ref="E42:F42"/>
    <mergeCell ref="B2:H2"/>
    <mergeCell ref="B3:H3"/>
    <mergeCell ref="B4:H4"/>
    <mergeCell ref="D5:E5"/>
    <mergeCell ref="C7:F7"/>
  </mergeCells>
  <pageMargins left="0.7" right="0.7" top="0.75" bottom="0.75" header="0.3" footer="0.3"/>
  <pageSetup paperSize="9" scale="56" orientation="portrait" horizontalDpi="1200" verticalDpi="120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29">
    <tabColor rgb="FFFFFF00"/>
  </sheetPr>
  <dimension ref="B1:J62"/>
  <sheetViews>
    <sheetView view="pageBreakPreview" zoomScaleNormal="100" zoomScaleSheetLayoutView="100" workbookViewId="0">
      <selection activeCell="G17" sqref="G17"/>
    </sheetView>
  </sheetViews>
  <sheetFormatPr baseColWidth="10" defaultRowHeight="15" x14ac:dyDescent="0.25"/>
  <cols>
    <col min="1" max="1" width="7" customWidth="1"/>
    <col min="2" max="2" width="5.42578125" customWidth="1"/>
    <col min="3" max="3" width="73.28515625" style="18" customWidth="1"/>
    <col min="4" max="4" width="6.28515625" customWidth="1"/>
    <col min="5" max="7" width="17.5703125" customWidth="1"/>
    <col min="8" max="8" width="16.2851562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ht="22.5"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ROUND(SUM(G8:G10),2)</f>
        <v>#REF!</v>
      </c>
      <c r="H7" s="236">
        <f>ROUND(SUM(H8:H10),2)</f>
        <v>0</v>
      </c>
    </row>
    <row r="8" spans="2:8" x14ac:dyDescent="0.25">
      <c r="B8" s="171">
        <v>1.01</v>
      </c>
      <c r="C8" s="121" t="s">
        <v>103</v>
      </c>
      <c r="D8" s="215">
        <f>+'APU ITEM DE PAGO'!H4</f>
        <v>0</v>
      </c>
      <c r="E8" s="261">
        <v>444.53000000000003</v>
      </c>
      <c r="F8" s="237">
        <f>+'APU ITEM DE PAGO'!H31</f>
        <v>0</v>
      </c>
      <c r="G8" s="238">
        <f>ROUND(F8*E8,2)</f>
        <v>0</v>
      </c>
      <c r="H8" s="238"/>
    </row>
    <row r="9" spans="2:8" x14ac:dyDescent="0.25">
      <c r="B9" s="171" t="e">
        <f>+#REF!+0.01</f>
        <v>#REF!</v>
      </c>
      <c r="C9" s="124" t="e">
        <f>+#REF!</f>
        <v>#REF!</v>
      </c>
      <c r="D9" s="216" t="e">
        <f>+'APU ITEM DE PAGO'!#REF!</f>
        <v>#REF!</v>
      </c>
      <c r="E9" s="262">
        <v>118.56699999999999</v>
      </c>
      <c r="F9" s="239" t="e">
        <f>+#REF!</f>
        <v>#REF!</v>
      </c>
      <c r="G9" s="238" t="e">
        <f>ROUND(F9*E9,2)</f>
        <v>#REF!</v>
      </c>
      <c r="H9" s="240"/>
    </row>
    <row r="10" spans="2:8" x14ac:dyDescent="0.25">
      <c r="B10" s="171" t="e">
        <f>+B9+0.01</f>
        <v>#REF!</v>
      </c>
      <c r="C10" s="124" t="e">
        <f>+#REF!</f>
        <v>#REF!</v>
      </c>
      <c r="D10" s="216" t="e">
        <f>+'APU ITEM DE PAGO'!#REF!</f>
        <v>#REF!</v>
      </c>
      <c r="E10" s="262">
        <v>381.93449999999996</v>
      </c>
      <c r="F10" s="239" t="e">
        <f>+#REF!</f>
        <v>#REF!</v>
      </c>
      <c r="G10" s="238" t="e">
        <f>ROUND(F10*E10,2)</f>
        <v>#REF!</v>
      </c>
      <c r="H10" s="240"/>
    </row>
    <row r="11" spans="2:8" x14ac:dyDescent="0.25">
      <c r="B11" s="170">
        <f>+B7+1</f>
        <v>2</v>
      </c>
      <c r="C11" s="879" t="s">
        <v>7</v>
      </c>
      <c r="D11" s="879"/>
      <c r="E11" s="879"/>
      <c r="F11" s="879"/>
      <c r="G11" s="236" t="e">
        <f>ROUND(SUM(G12:G24),2)</f>
        <v>#REF!</v>
      </c>
      <c r="H11" s="236">
        <f>ROUND(SUM(H12:H24),2)</f>
        <v>0</v>
      </c>
    </row>
    <row r="12" spans="2:8" x14ac:dyDescent="0.25">
      <c r="B12" s="171">
        <v>2.0099999999999998</v>
      </c>
      <c r="C12" s="124" t="e">
        <f>#REF!</f>
        <v>#REF!</v>
      </c>
      <c r="D12" s="216" t="e">
        <f>#REF!</f>
        <v>#REF!</v>
      </c>
      <c r="E12" s="263">
        <v>101.01349453999998</v>
      </c>
      <c r="F12" s="239" t="e">
        <f>+#REF!</f>
        <v>#REF!</v>
      </c>
      <c r="G12" s="238" t="e">
        <f>ROUND(F12*E12,2)</f>
        <v>#REF!</v>
      </c>
      <c r="H12" s="240"/>
    </row>
    <row r="13" spans="2:8" x14ac:dyDescent="0.25">
      <c r="B13" s="171">
        <f>+B12+0.01</f>
        <v>2.0199999999999996</v>
      </c>
      <c r="C13" s="124" t="e">
        <f>#REF!</f>
        <v>#REF!</v>
      </c>
      <c r="D13" s="216" t="e">
        <f>#REF!</f>
        <v>#REF!</v>
      </c>
      <c r="E13" s="264">
        <v>404.05397815999993</v>
      </c>
      <c r="F13" s="239" t="e">
        <f>+#REF!</f>
        <v>#REF!</v>
      </c>
      <c r="G13" s="238" t="e">
        <f>ROUND(F13*E13,2)</f>
        <v>#REF!</v>
      </c>
      <c r="H13" s="240"/>
    </row>
    <row r="14" spans="2:8" x14ac:dyDescent="0.25">
      <c r="B14" s="171">
        <f t="shared" ref="B14:B23" si="0">+B13+0.01</f>
        <v>2.0299999999999994</v>
      </c>
      <c r="C14" s="124" t="e">
        <f>#REF!</f>
        <v>#REF!</v>
      </c>
      <c r="D14" s="216" t="e">
        <f>#REF!</f>
        <v>#REF!</v>
      </c>
      <c r="E14" s="264">
        <v>32.348302000000011</v>
      </c>
      <c r="F14" s="239" t="e">
        <f>+#REF!</f>
        <v>#REF!</v>
      </c>
      <c r="G14" s="238" t="e">
        <f t="shared" ref="G14:G22" si="1">ROUND(F14*E14,2)</f>
        <v>#REF!</v>
      </c>
      <c r="H14" s="240"/>
    </row>
    <row r="15" spans="2:8" x14ac:dyDescent="0.25">
      <c r="B15" s="171"/>
      <c r="C15" s="124" t="e">
        <f>#REF!</f>
        <v>#REF!</v>
      </c>
      <c r="D15" s="216" t="e">
        <f>#REF!</f>
        <v>#REF!</v>
      </c>
      <c r="E15" s="264">
        <v>8.0870755000000027</v>
      </c>
      <c r="F15" s="239" t="e">
        <f>+#REF!</f>
        <v>#REF!</v>
      </c>
      <c r="G15" s="238" t="e">
        <f t="shared" si="1"/>
        <v>#REF!</v>
      </c>
      <c r="H15" s="240"/>
    </row>
    <row r="16" spans="2:8" ht="38.25" x14ac:dyDescent="0.25">
      <c r="B16" s="171">
        <f>+B14+0.01</f>
        <v>2.0399999999999991</v>
      </c>
      <c r="C16" s="124" t="s">
        <v>150</v>
      </c>
      <c r="D16" s="216" t="s">
        <v>39</v>
      </c>
      <c r="E16" s="264">
        <f>199.0109358*0.2</f>
        <v>39.802187160000003</v>
      </c>
      <c r="F16" s="239" t="e">
        <f>+#REF!</f>
        <v>#REF!</v>
      </c>
      <c r="G16" s="238" t="e">
        <f t="shared" si="1"/>
        <v>#REF!</v>
      </c>
      <c r="H16" s="240"/>
    </row>
    <row r="17" spans="2:10" x14ac:dyDescent="0.25">
      <c r="B17" s="171"/>
      <c r="C17" s="124" t="s">
        <v>329</v>
      </c>
      <c r="D17" s="216" t="s">
        <v>39</v>
      </c>
      <c r="E17" s="287">
        <f>199.0109358*0.8</f>
        <v>159.20874864000001</v>
      </c>
      <c r="F17" s="285">
        <v>125000</v>
      </c>
      <c r="G17" s="238">
        <f t="shared" si="1"/>
        <v>19901093.579999998</v>
      </c>
      <c r="H17" s="240"/>
    </row>
    <row r="18" spans="2:10" x14ac:dyDescent="0.25">
      <c r="B18" s="171">
        <f>+B16+0.01</f>
        <v>2.0499999999999989</v>
      </c>
      <c r="C18" s="124" t="s">
        <v>110</v>
      </c>
      <c r="D18" s="216" t="s">
        <v>105</v>
      </c>
      <c r="E18" s="264">
        <v>1595.167479</v>
      </c>
      <c r="F18" s="239" t="e">
        <f>+#REF!</f>
        <v>#REF!</v>
      </c>
      <c r="G18" s="238" t="e">
        <f t="shared" si="1"/>
        <v>#REF!</v>
      </c>
      <c r="H18" s="240"/>
    </row>
    <row r="19" spans="2:10" x14ac:dyDescent="0.25">
      <c r="B19" s="171">
        <f t="shared" si="0"/>
        <v>2.0599999999999987</v>
      </c>
      <c r="C19" s="124" t="s">
        <v>109</v>
      </c>
      <c r="D19" s="216" t="s">
        <v>105</v>
      </c>
      <c r="E19" s="264">
        <v>177.24083100000001</v>
      </c>
      <c r="F19" s="239" t="e">
        <f>+#REF!</f>
        <v>#REF!</v>
      </c>
      <c r="G19" s="238" t="e">
        <f t="shared" si="1"/>
        <v>#REF!</v>
      </c>
      <c r="H19" s="240"/>
    </row>
    <row r="20" spans="2:10" x14ac:dyDescent="0.25">
      <c r="B20" s="171">
        <f t="shared" si="0"/>
        <v>2.0699999999999985</v>
      </c>
      <c r="C20" s="124" t="s">
        <v>106</v>
      </c>
      <c r="D20" s="216" t="s">
        <v>39</v>
      </c>
      <c r="E20" s="264">
        <v>79.743474958337018</v>
      </c>
      <c r="F20" s="239" t="e">
        <f>+#REF!</f>
        <v>#REF!</v>
      </c>
      <c r="G20" s="238" t="e">
        <f t="shared" si="1"/>
        <v>#REF!</v>
      </c>
      <c r="H20" s="240"/>
    </row>
    <row r="21" spans="2:10" ht="25.5" x14ac:dyDescent="0.25">
      <c r="B21" s="171">
        <f t="shared" si="0"/>
        <v>2.0799999999999983</v>
      </c>
      <c r="C21" s="124" t="s">
        <v>107</v>
      </c>
      <c r="D21" s="216" t="s">
        <v>39</v>
      </c>
      <c r="E21" s="264">
        <v>432.60314149829213</v>
      </c>
      <c r="F21" s="239" t="e">
        <f>+#REF!</f>
        <v>#REF!</v>
      </c>
      <c r="G21" s="238" t="e">
        <f t="shared" si="1"/>
        <v>#REF!</v>
      </c>
      <c r="H21" s="240"/>
    </row>
    <row r="22" spans="2:10" ht="25.5" x14ac:dyDescent="0.25">
      <c r="B22" s="171">
        <f t="shared" si="0"/>
        <v>2.0899999999999981</v>
      </c>
      <c r="C22" s="124" t="s">
        <v>108</v>
      </c>
      <c r="D22" s="216" t="s">
        <v>39</v>
      </c>
      <c r="E22" s="264">
        <v>124.75217901274908</v>
      </c>
      <c r="F22" s="239" t="e">
        <f>+#REF!</f>
        <v>#REF!</v>
      </c>
      <c r="G22" s="238" t="e">
        <f t="shared" si="1"/>
        <v>#REF!</v>
      </c>
      <c r="H22" s="240"/>
    </row>
    <row r="23" spans="2:10" x14ac:dyDescent="0.25">
      <c r="B23" s="171">
        <f t="shared" si="0"/>
        <v>2.0999999999999979</v>
      </c>
      <c r="C23" s="124" t="s">
        <v>111</v>
      </c>
      <c r="D23" s="216" t="s">
        <v>39</v>
      </c>
      <c r="E23" s="241">
        <f>+(((PI()*0.8^2)-(PI()*0.6^2))*2)*5</f>
        <v>8.7964594300514225</v>
      </c>
      <c r="F23" s="239" t="e">
        <f>+#REF!</f>
        <v>#REF!</v>
      </c>
      <c r="G23" s="238" t="e">
        <f>ROUND(F23*E23,2)</f>
        <v>#REF!</v>
      </c>
      <c r="H23" s="240"/>
    </row>
    <row r="24" spans="2:10" ht="25.5" x14ac:dyDescent="0.25">
      <c r="B24" s="171" t="e">
        <f>+#REF!+0.01</f>
        <v>#REF!</v>
      </c>
      <c r="C24" s="124" t="s">
        <v>153</v>
      </c>
      <c r="D24" s="216" t="s">
        <v>104</v>
      </c>
      <c r="E24" s="264">
        <f>+J24*F5</f>
        <v>3207.0710393175927</v>
      </c>
      <c r="F24" s="239" t="e">
        <f>+'APU ITEM DE PAGO'!#REF!</f>
        <v>#REF!</v>
      </c>
      <c r="G24" s="238" t="e">
        <f>ROUND(F24*E24,2)</f>
        <v>#REF!</v>
      </c>
      <c r="H24" s="240"/>
      <c r="J24" s="291">
        <f>+E12+E13+E14+E15+E16+E17-E21+E23</f>
        <v>320.70710393175926</v>
      </c>
    </row>
    <row r="25" spans="2:10" x14ac:dyDescent="0.25">
      <c r="B25" s="170">
        <f>+B11+1</f>
        <v>3</v>
      </c>
      <c r="C25" s="879" t="s">
        <v>27</v>
      </c>
      <c r="D25" s="879"/>
      <c r="E25" s="879"/>
      <c r="F25" s="879"/>
      <c r="G25" s="236" t="e">
        <f>SUM(G26:G30)</f>
        <v>#REF!</v>
      </c>
      <c r="H25" s="236">
        <f>SUM(H26:H30)</f>
        <v>0</v>
      </c>
    </row>
    <row r="26" spans="2:10" x14ac:dyDescent="0.25">
      <c r="B26" s="171">
        <v>3.01</v>
      </c>
      <c r="C26" s="242" t="e">
        <f>#REF!</f>
        <v>#REF!</v>
      </c>
      <c r="D26" s="216" t="e">
        <f>#REF!</f>
        <v>#REF!</v>
      </c>
      <c r="E26" s="263">
        <v>9.879999999999999</v>
      </c>
      <c r="F26" s="240" t="e">
        <f>#REF!</f>
        <v>#REF!</v>
      </c>
      <c r="G26" s="238" t="e">
        <f>ROUND(F26*E26,2)</f>
        <v>#REF!</v>
      </c>
      <c r="H26" s="240"/>
    </row>
    <row r="27" spans="2:10" x14ac:dyDescent="0.25">
      <c r="B27" s="171">
        <f>+B26+0.01</f>
        <v>3.0199999999999996</v>
      </c>
      <c r="C27" s="242" t="e">
        <f>#REF!</f>
        <v>#REF!</v>
      </c>
      <c r="D27" s="216" t="e">
        <f>#REF!</f>
        <v>#REF!</v>
      </c>
      <c r="E27" s="263">
        <v>10</v>
      </c>
      <c r="F27" s="240" t="e">
        <f>#REF!</f>
        <v>#REF!</v>
      </c>
      <c r="G27" s="238" t="e">
        <f>ROUND(F27*E27,2)</f>
        <v>#REF!</v>
      </c>
      <c r="H27" s="240"/>
    </row>
    <row r="28" spans="2:10" x14ac:dyDescent="0.25">
      <c r="B28" s="171" t="e">
        <f>+#REF!+0.01</f>
        <v>#REF!</v>
      </c>
      <c r="C28" s="242" t="e">
        <f>#REF!</f>
        <v>#REF!</v>
      </c>
      <c r="D28" s="216" t="e">
        <f>#REF!</f>
        <v>#REF!</v>
      </c>
      <c r="E28" s="263">
        <v>2.0842499999999999</v>
      </c>
      <c r="F28" s="240" t="e">
        <f>#REF!</f>
        <v>#REF!</v>
      </c>
      <c r="G28" s="238" t="e">
        <f>ROUND(F28*E28,2)</f>
        <v>#REF!</v>
      </c>
      <c r="H28" s="240"/>
    </row>
    <row r="29" spans="2:10" x14ac:dyDescent="0.25">
      <c r="B29" s="171">
        <v>3.07</v>
      </c>
      <c r="C29" s="124" t="s">
        <v>134</v>
      </c>
      <c r="D29" s="216" t="e">
        <f>+D28</f>
        <v>#REF!</v>
      </c>
      <c r="E29" s="265">
        <v>1.1000000000000001</v>
      </c>
      <c r="F29" s="240" t="e">
        <f>+'APU ITEM DE PAGO'!#REF!</f>
        <v>#REF!</v>
      </c>
      <c r="G29" s="238" t="e">
        <f>ROUND(F29*E29,2)</f>
        <v>#REF!</v>
      </c>
      <c r="H29" s="240"/>
    </row>
    <row r="30" spans="2:10" ht="51" x14ac:dyDescent="0.25">
      <c r="B30" s="171">
        <v>3.09</v>
      </c>
      <c r="C30" s="124" t="s">
        <v>243</v>
      </c>
      <c r="D30" s="216" t="s">
        <v>4</v>
      </c>
      <c r="E30" s="265">
        <v>1.5</v>
      </c>
      <c r="F30" s="240" t="e">
        <f>+'APU ITEM DE PAGO'!#REF!</f>
        <v>#REF!</v>
      </c>
      <c r="G30" s="238" t="e">
        <f>ROUND(F30*E30,2)</f>
        <v>#REF!</v>
      </c>
      <c r="H30" s="240"/>
    </row>
    <row r="31" spans="2:10" x14ac:dyDescent="0.25">
      <c r="B31" s="170">
        <f>+B25+1</f>
        <v>4</v>
      </c>
      <c r="C31" s="879" t="s">
        <v>129</v>
      </c>
      <c r="D31" s="879"/>
      <c r="E31" s="879"/>
      <c r="F31" s="879"/>
      <c r="G31" s="236" t="e">
        <f>SUM(G32:G37)</f>
        <v>#REF!</v>
      </c>
      <c r="H31" s="236" t="e">
        <f>SUM(H32:H37)</f>
        <v>#REF!</v>
      </c>
    </row>
    <row r="32" spans="2:10" ht="25.5" x14ac:dyDescent="0.25">
      <c r="B32" s="171">
        <f t="shared" ref="B32:B37" si="2">+B31+0.01</f>
        <v>4.01</v>
      </c>
      <c r="C32" s="242" t="s">
        <v>121</v>
      </c>
      <c r="D32" s="215" t="s">
        <v>4</v>
      </c>
      <c r="E32" s="263">
        <v>0</v>
      </c>
      <c r="F32" s="240" t="e">
        <f>+'APU ITEM DE PAGO'!#REF!+'APU ITEM DE PAGO'!#REF!</f>
        <v>#REF!</v>
      </c>
      <c r="G32" s="238"/>
      <c r="H32" s="238" t="e">
        <f>ROUND(E32*F32,2)</f>
        <v>#REF!</v>
      </c>
    </row>
    <row r="33" spans="2:8" ht="25.5" x14ac:dyDescent="0.25">
      <c r="B33" s="171">
        <f t="shared" si="2"/>
        <v>4.0199999999999996</v>
      </c>
      <c r="C33" s="242" t="s">
        <v>122</v>
      </c>
      <c r="D33" s="215" t="s">
        <v>4</v>
      </c>
      <c r="E33" s="263">
        <f>+E32</f>
        <v>0</v>
      </c>
      <c r="F33" s="240" t="e">
        <f>+'APU ITEM DE PAGO'!#REF!+'APU ITEM DE PAGO'!#REF!</f>
        <v>#REF!</v>
      </c>
      <c r="G33" s="238" t="e">
        <f>ROUND(F33*E33,2)</f>
        <v>#REF!</v>
      </c>
      <c r="H33" s="240"/>
    </row>
    <row r="34" spans="2:8" x14ac:dyDescent="0.25">
      <c r="B34" s="171">
        <f t="shared" si="2"/>
        <v>4.0299999999999994</v>
      </c>
      <c r="C34" s="242" t="e">
        <f>#REF!</f>
        <v>#REF!</v>
      </c>
      <c r="D34" s="215" t="e">
        <f>#REF!</f>
        <v>#REF!</v>
      </c>
      <c r="E34" s="263">
        <v>298.99313545882933</v>
      </c>
      <c r="F34" s="240" t="e">
        <f>#REF!</f>
        <v>#REF!</v>
      </c>
      <c r="G34" s="238"/>
      <c r="H34" s="238" t="e">
        <f>ROUND(E34*F34,2)</f>
        <v>#REF!</v>
      </c>
    </row>
    <row r="35" spans="2:8" x14ac:dyDescent="0.25">
      <c r="B35" s="171">
        <f t="shared" si="2"/>
        <v>4.0399999999999991</v>
      </c>
      <c r="C35" s="242" t="e">
        <f>#REF!</f>
        <v>#REF!</v>
      </c>
      <c r="D35" s="215" t="e">
        <f>#REF!</f>
        <v>#REF!</v>
      </c>
      <c r="E35" s="263">
        <f>+E34</f>
        <v>298.99313545882933</v>
      </c>
      <c r="F35" s="240" t="e">
        <f>#REF!</f>
        <v>#REF!</v>
      </c>
      <c r="G35" s="238" t="e">
        <f>ROUND(F35*E35,2)</f>
        <v>#REF!</v>
      </c>
      <c r="H35" s="240"/>
    </row>
    <row r="36" spans="2:8" x14ac:dyDescent="0.25">
      <c r="B36" s="171">
        <f t="shared" si="2"/>
        <v>4.0499999999999989</v>
      </c>
      <c r="C36" s="242" t="e">
        <f>#REF!</f>
        <v>#REF!</v>
      </c>
      <c r="D36" s="215" t="e">
        <f>#REF!</f>
        <v>#REF!</v>
      </c>
      <c r="E36" s="263">
        <v>134.58692015839827</v>
      </c>
      <c r="F36" s="240" t="e">
        <f>#REF!</f>
        <v>#REF!</v>
      </c>
      <c r="G36" s="238"/>
      <c r="H36" s="238" t="e">
        <f>ROUND(E36*F36,2)</f>
        <v>#REF!</v>
      </c>
    </row>
    <row r="37" spans="2:8" x14ac:dyDescent="0.25">
      <c r="B37" s="171">
        <f t="shared" si="2"/>
        <v>4.0599999999999987</v>
      </c>
      <c r="C37" s="242" t="e">
        <f>#REF!</f>
        <v>#REF!</v>
      </c>
      <c r="D37" s="215" t="e">
        <f>#REF!</f>
        <v>#REF!</v>
      </c>
      <c r="E37" s="263">
        <f>+E36</f>
        <v>134.58692015839827</v>
      </c>
      <c r="F37" s="240" t="e">
        <f>#REF!</f>
        <v>#REF!</v>
      </c>
      <c r="G37" s="238" t="e">
        <f>ROUND(F37*E37,2)</f>
        <v>#REF!</v>
      </c>
      <c r="H37" s="240"/>
    </row>
    <row r="38" spans="2:8" x14ac:dyDescent="0.25">
      <c r="B38" s="170">
        <f>+B31+1</f>
        <v>5</v>
      </c>
      <c r="C38" s="879" t="s">
        <v>41</v>
      </c>
      <c r="D38" s="879"/>
      <c r="E38" s="879"/>
      <c r="F38" s="879"/>
      <c r="G38" s="236" t="e">
        <f>SUM(G39:G46)</f>
        <v>#REF!</v>
      </c>
      <c r="H38" s="236" t="e">
        <f>SUM(H39:H46)</f>
        <v>#REF!</v>
      </c>
    </row>
    <row r="39" spans="2:8" x14ac:dyDescent="0.25">
      <c r="B39" s="171">
        <v>5.01</v>
      </c>
      <c r="C39" s="124" t="e">
        <f>+#REF!</f>
        <v>#REF!</v>
      </c>
      <c r="D39" s="216" t="s">
        <v>42</v>
      </c>
      <c r="E39" s="266">
        <f>100*(E29+E30)</f>
        <v>260</v>
      </c>
      <c r="F39" s="240" t="e">
        <f>+#REF!</f>
        <v>#REF!</v>
      </c>
      <c r="G39" s="238" t="e">
        <f>ROUND(F39*E39,2)</f>
        <v>#REF!</v>
      </c>
      <c r="H39" s="240"/>
    </row>
    <row r="40" spans="2:8" x14ac:dyDescent="0.25">
      <c r="B40" s="171">
        <f>+B39+0.01</f>
        <v>5.0199999999999996</v>
      </c>
      <c r="C40" s="124" t="e">
        <f>+#REF!</f>
        <v>#REF!</v>
      </c>
      <c r="D40" s="216" t="e">
        <f>+#REF!</f>
        <v>#REF!</v>
      </c>
      <c r="E40" s="266">
        <f>+E8*0.1</f>
        <v>44.453000000000003</v>
      </c>
      <c r="F40" s="240" t="e">
        <f>+#REF!</f>
        <v>#REF!</v>
      </c>
      <c r="G40" s="238" t="e">
        <f t="shared" ref="G40:G46" si="3">ROUND(F40*E40,2)</f>
        <v>#REF!</v>
      </c>
      <c r="H40" s="240"/>
    </row>
    <row r="41" spans="2:8" x14ac:dyDescent="0.25">
      <c r="B41" s="171" t="e">
        <f>+#REF!+0.01</f>
        <v>#REF!</v>
      </c>
      <c r="C41" s="124" t="e">
        <f>+#REF!</f>
        <v>#REF!</v>
      </c>
      <c r="D41" s="216" t="e">
        <f>+#REF!</f>
        <v>#REF!</v>
      </c>
      <c r="E41" s="266">
        <f>+E40</f>
        <v>44.453000000000003</v>
      </c>
      <c r="F41" s="240" t="e">
        <f>+#REF!</f>
        <v>#REF!</v>
      </c>
      <c r="G41" s="238" t="e">
        <f t="shared" si="3"/>
        <v>#REF!</v>
      </c>
      <c r="H41" s="240"/>
    </row>
    <row r="42" spans="2:8" x14ac:dyDescent="0.25">
      <c r="B42" s="171" t="e">
        <f>+B41+0.01</f>
        <v>#REF!</v>
      </c>
      <c r="C42" s="124" t="e">
        <f>+#REF!</f>
        <v>#REF!</v>
      </c>
      <c r="D42" s="216" t="e">
        <f>+#REF!</f>
        <v>#REF!</v>
      </c>
      <c r="E42" s="266">
        <v>62.732399999999998</v>
      </c>
      <c r="F42" s="240" t="e">
        <f>+#REF!</f>
        <v>#REF!</v>
      </c>
      <c r="G42" s="238" t="e">
        <f t="shared" si="3"/>
        <v>#REF!</v>
      </c>
      <c r="H42" s="240"/>
    </row>
    <row r="43" spans="2:8" x14ac:dyDescent="0.25">
      <c r="B43" s="171" t="e">
        <f>+B42+0.01</f>
        <v>#REF!</v>
      </c>
      <c r="C43" s="124" t="e">
        <f>+#REF!</f>
        <v>#REF!</v>
      </c>
      <c r="D43" s="216" t="e">
        <f>+#REF!</f>
        <v>#REF!</v>
      </c>
      <c r="E43" s="266">
        <v>23.7134</v>
      </c>
      <c r="F43" s="240" t="e">
        <f>+#REF!</f>
        <v>#REF!</v>
      </c>
      <c r="G43" s="238" t="e">
        <f t="shared" si="3"/>
        <v>#REF!</v>
      </c>
      <c r="H43" s="240"/>
    </row>
    <row r="44" spans="2:8" x14ac:dyDescent="0.25">
      <c r="B44" s="171" t="e">
        <f>+B43+0.01</f>
        <v>#REF!</v>
      </c>
      <c r="C44" s="124" t="e">
        <f>+#REF!</f>
        <v>#REF!</v>
      </c>
      <c r="D44" s="216" t="e">
        <f>+#REF!</f>
        <v>#REF!</v>
      </c>
      <c r="E44" s="266">
        <v>381.93449999999996</v>
      </c>
      <c r="F44" s="240" t="e">
        <f>+#REF!</f>
        <v>#REF!</v>
      </c>
      <c r="G44" s="238" t="e">
        <f t="shared" si="3"/>
        <v>#REF!</v>
      </c>
      <c r="H44" s="240"/>
    </row>
    <row r="45" spans="2:8" x14ac:dyDescent="0.25">
      <c r="B45" s="171" t="e">
        <f>+B44+0.01</f>
        <v>#REF!</v>
      </c>
      <c r="C45" s="124" t="s">
        <v>174</v>
      </c>
      <c r="D45" s="216" t="s">
        <v>5</v>
      </c>
      <c r="E45" s="171">
        <v>7</v>
      </c>
      <c r="F45" s="240" t="e">
        <f>+'APU ITEM DE PAGO'!#REF!</f>
        <v>#REF!</v>
      </c>
      <c r="G45" s="238" t="e">
        <f t="shared" si="3"/>
        <v>#REF!</v>
      </c>
      <c r="H45" s="240"/>
    </row>
    <row r="46" spans="2:8" ht="38.25" x14ac:dyDescent="0.25">
      <c r="B46" s="171">
        <v>5.0999999999999996</v>
      </c>
      <c r="C46" s="124" t="s">
        <v>229</v>
      </c>
      <c r="D46" s="216" t="s">
        <v>9</v>
      </c>
      <c r="E46" s="267">
        <v>1</v>
      </c>
      <c r="F46" s="240" t="e">
        <f>+#REF!</f>
        <v>#REF!</v>
      </c>
      <c r="G46" s="238" t="e">
        <f t="shared" si="3"/>
        <v>#REF!</v>
      </c>
      <c r="H46" s="240" t="e">
        <f>+E46*#REF!</f>
        <v>#REF!</v>
      </c>
    </row>
    <row r="47" spans="2:8" ht="15.75" thickBot="1" x14ac:dyDescent="0.3">
      <c r="B47" s="244"/>
      <c r="C47" s="130"/>
      <c r="D47" s="244"/>
      <c r="E47" s="244"/>
      <c r="F47" s="244"/>
      <c r="G47" s="244"/>
      <c r="H47" s="244"/>
    </row>
    <row r="48" spans="2:8" ht="14.45" customHeight="1" x14ac:dyDescent="0.25">
      <c r="B48" s="244"/>
      <c r="C48" s="130"/>
      <c r="D48" s="244"/>
      <c r="E48" s="760" t="s">
        <v>99</v>
      </c>
      <c r="F48" s="761"/>
      <c r="G48" s="245" t="e">
        <f>+ROUND(G38+G31+G25+G11+G7,0)</f>
        <v>#REF!</v>
      </c>
      <c r="H48" s="246"/>
    </row>
    <row r="49" spans="2:8" x14ac:dyDescent="0.25">
      <c r="B49" s="244"/>
      <c r="C49" s="130"/>
      <c r="D49" s="244"/>
      <c r="E49" s="860" t="e">
        <f>+RESUMEN!E12</f>
        <v>#REF!</v>
      </c>
      <c r="F49" s="861"/>
      <c r="G49" s="247"/>
      <c r="H49" s="248"/>
    </row>
    <row r="50" spans="2:8" x14ac:dyDescent="0.25">
      <c r="B50" s="244"/>
      <c r="C50" s="130"/>
      <c r="D50" s="244"/>
      <c r="E50" s="862" t="e">
        <f>+RESUMEN!#REF!</f>
        <v>#REF!</v>
      </c>
      <c r="F50" s="863"/>
      <c r="G50" s="247"/>
      <c r="H50" s="249"/>
    </row>
    <row r="51" spans="2:8" x14ac:dyDescent="0.25">
      <c r="B51" s="244"/>
      <c r="C51" s="130"/>
      <c r="D51" s="244"/>
      <c r="E51" s="854">
        <f>+RESUMEN!E13</f>
        <v>0.05</v>
      </c>
      <c r="F51" s="855"/>
      <c r="G51" s="247"/>
      <c r="H51" s="250"/>
    </row>
    <row r="52" spans="2:8" x14ac:dyDescent="0.25">
      <c r="B52" s="244"/>
      <c r="C52" s="130"/>
      <c r="D52" s="244"/>
      <c r="E52" s="854" t="e">
        <f>+RESUMEN!#REF!</f>
        <v>#REF!</v>
      </c>
      <c r="F52" s="855"/>
      <c r="G52" s="247"/>
      <c r="H52" s="250"/>
    </row>
    <row r="53" spans="2:8" ht="14.45" customHeight="1" x14ac:dyDescent="0.25">
      <c r="B53" s="244"/>
      <c r="C53" s="130"/>
      <c r="D53" s="244"/>
      <c r="E53" s="856" t="s">
        <v>37</v>
      </c>
      <c r="F53" s="857"/>
      <c r="G53" s="251"/>
      <c r="H53" s="252"/>
    </row>
    <row r="54" spans="2:8" ht="15" customHeight="1" thickBot="1" x14ac:dyDescent="0.3">
      <c r="B54" s="244"/>
      <c r="C54" s="130"/>
      <c r="D54" s="244"/>
      <c r="E54" s="858" t="s">
        <v>45</v>
      </c>
      <c r="F54" s="859"/>
      <c r="G54" s="253"/>
      <c r="H54" s="254"/>
    </row>
    <row r="55" spans="2:8" ht="15.75" thickBot="1" x14ac:dyDescent="0.3">
      <c r="B55" s="244"/>
      <c r="C55" s="130"/>
      <c r="D55" s="130"/>
      <c r="E55" s="130"/>
      <c r="F55" s="130"/>
      <c r="G55" s="130"/>
      <c r="H55" s="130"/>
    </row>
    <row r="56" spans="2:8" ht="14.45" customHeight="1" x14ac:dyDescent="0.25">
      <c r="B56" s="244"/>
      <c r="C56" s="130"/>
      <c r="D56" s="244"/>
      <c r="E56" s="757" t="s">
        <v>100</v>
      </c>
      <c r="F56" s="758"/>
      <c r="G56" s="759"/>
      <c r="H56" s="255" t="e">
        <f>+H31+H38</f>
        <v>#REF!</v>
      </c>
    </row>
    <row r="57" spans="2:8" x14ac:dyDescent="0.25">
      <c r="B57" s="244"/>
      <c r="C57" s="130"/>
      <c r="D57" s="244"/>
      <c r="E57" s="880" t="e">
        <f>+RESUMEN!#REF!</f>
        <v>#REF!</v>
      </c>
      <c r="F57" s="881"/>
      <c r="G57" s="882"/>
      <c r="H57" s="256"/>
    </row>
    <row r="58" spans="2:8" ht="15" customHeight="1" thickBot="1" x14ac:dyDescent="0.3">
      <c r="B58" s="244"/>
      <c r="C58" s="130"/>
      <c r="D58" s="244"/>
      <c r="E58" s="870" t="s">
        <v>115</v>
      </c>
      <c r="F58" s="871"/>
      <c r="G58" s="872"/>
      <c r="H58" s="257"/>
    </row>
    <row r="59" spans="2:8" ht="15.75" thickBot="1" x14ac:dyDescent="0.3">
      <c r="B59" s="244"/>
      <c r="C59" s="130"/>
      <c r="D59" s="130"/>
      <c r="E59" s="130"/>
      <c r="F59" s="130"/>
      <c r="G59" s="130"/>
      <c r="H59" s="130"/>
    </row>
    <row r="60" spans="2:8" ht="14.45" customHeight="1" x14ac:dyDescent="0.25">
      <c r="B60" s="244"/>
      <c r="C60" s="130"/>
      <c r="D60" s="244"/>
      <c r="E60" s="876" t="s">
        <v>101</v>
      </c>
      <c r="F60" s="877"/>
      <c r="G60" s="878"/>
      <c r="H60" s="258">
        <f>+H58+G54</f>
        <v>0</v>
      </c>
    </row>
    <row r="61" spans="2:8" ht="14.45" customHeight="1" x14ac:dyDescent="0.25">
      <c r="B61" s="244"/>
      <c r="C61" s="130"/>
      <c r="D61" s="244"/>
      <c r="E61" s="867" t="e">
        <f>+RESUMEN!#REF!</f>
        <v>#REF!</v>
      </c>
      <c r="F61" s="868"/>
      <c r="G61" s="869"/>
      <c r="H61" s="259">
        <f>+H60*0.02</f>
        <v>0</v>
      </c>
    </row>
    <row r="62" spans="2:8" ht="15" customHeight="1" thickBot="1" x14ac:dyDescent="0.3">
      <c r="B62" s="244"/>
      <c r="C62" s="130"/>
      <c r="D62" s="244"/>
      <c r="E62" s="864" t="s">
        <v>46</v>
      </c>
      <c r="F62" s="865"/>
      <c r="G62" s="866"/>
      <c r="H62" s="260">
        <f>H60+H61</f>
        <v>0</v>
      </c>
    </row>
  </sheetData>
  <mergeCells count="22">
    <mergeCell ref="E62:G62"/>
    <mergeCell ref="E54:F54"/>
    <mergeCell ref="E56:G56"/>
    <mergeCell ref="E58:G58"/>
    <mergeCell ref="E60:G60"/>
    <mergeCell ref="E61:G61"/>
    <mergeCell ref="E57:G57"/>
    <mergeCell ref="E50:F50"/>
    <mergeCell ref="E51:F51"/>
    <mergeCell ref="E52:F52"/>
    <mergeCell ref="E53:F53"/>
    <mergeCell ref="C11:F11"/>
    <mergeCell ref="C25:F25"/>
    <mergeCell ref="C31:F31"/>
    <mergeCell ref="C38:F38"/>
    <mergeCell ref="E48:F48"/>
    <mergeCell ref="E49:F49"/>
    <mergeCell ref="B2:H2"/>
    <mergeCell ref="B3:H3"/>
    <mergeCell ref="B4:H4"/>
    <mergeCell ref="D5:E5"/>
    <mergeCell ref="C7:F7"/>
  </mergeCells>
  <pageMargins left="0.7" right="0.7" top="0.75" bottom="0.75" header="0.3" footer="0.3"/>
  <pageSetup paperSize="9" scale="57" orientation="portrait" horizontalDpi="1200" verticalDpi="120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Hoja30">
    <tabColor rgb="FFFFFF00"/>
  </sheetPr>
  <dimension ref="B1:I63"/>
  <sheetViews>
    <sheetView view="pageBreakPreview" zoomScaleNormal="100" zoomScaleSheetLayoutView="100" workbookViewId="0">
      <selection activeCell="G17" sqref="G17"/>
    </sheetView>
  </sheetViews>
  <sheetFormatPr baseColWidth="10" defaultRowHeight="15" x14ac:dyDescent="0.25"/>
  <cols>
    <col min="1" max="1" width="5.28515625" customWidth="1"/>
    <col min="2" max="2" width="8.28515625" customWidth="1"/>
    <col min="3" max="3" width="79.28515625" style="18" customWidth="1"/>
    <col min="4" max="4" width="5.7109375" customWidth="1"/>
    <col min="5" max="5" width="17.140625" customWidth="1"/>
    <col min="6" max="7" width="21.7109375" customWidth="1"/>
    <col min="8" max="8" width="17.2851562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ht="22.5"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ROUND(SUM(G8:G10),2)</f>
        <v>#REF!</v>
      </c>
      <c r="H7" s="236">
        <f>ROUND(SUM(H8:H10),2)</f>
        <v>0</v>
      </c>
    </row>
    <row r="8" spans="2:8" x14ac:dyDescent="0.25">
      <c r="B8" s="171">
        <v>1.01</v>
      </c>
      <c r="C8" s="121" t="s">
        <v>103</v>
      </c>
      <c r="D8" s="215">
        <f>+'APU ITEM DE PAGO'!H4</f>
        <v>0</v>
      </c>
      <c r="E8" s="261">
        <v>424.07000000000005</v>
      </c>
      <c r="F8" s="237">
        <f>+'APU ITEM DE PAGO'!H31</f>
        <v>0</v>
      </c>
      <c r="G8" s="238">
        <f>ROUND(F8*E8,2)</f>
        <v>0</v>
      </c>
      <c r="H8" s="238"/>
    </row>
    <row r="9" spans="2:8" x14ac:dyDescent="0.25">
      <c r="B9" s="171" t="e">
        <f>+#REF!+0.01</f>
        <v>#REF!</v>
      </c>
      <c r="C9" s="124" t="e">
        <f>+#REF!</f>
        <v>#REF!</v>
      </c>
      <c r="D9" s="216" t="e">
        <f>+'APU ITEM DE PAGO'!#REF!</f>
        <v>#REF!</v>
      </c>
      <c r="E9" s="262">
        <v>125.86799999999998</v>
      </c>
      <c r="F9" s="239" t="e">
        <f>+#REF!</f>
        <v>#REF!</v>
      </c>
      <c r="G9" s="238" t="e">
        <f>ROUND(F9*E9,2)</f>
        <v>#REF!</v>
      </c>
      <c r="H9" s="240"/>
    </row>
    <row r="10" spans="2:8" x14ac:dyDescent="0.25">
      <c r="B10" s="171" t="e">
        <f>+B9+0.01</f>
        <v>#REF!</v>
      </c>
      <c r="C10" s="124" t="e">
        <f>+#REF!</f>
        <v>#REF!</v>
      </c>
      <c r="D10" s="216" t="e">
        <f>+'APU ITEM DE PAGO'!#REF!</f>
        <v>#REF!</v>
      </c>
      <c r="E10" s="262">
        <v>343.81199999999995</v>
      </c>
      <c r="F10" s="239" t="e">
        <f>+#REF!</f>
        <v>#REF!</v>
      </c>
      <c r="G10" s="238" t="e">
        <f>ROUND(F10*E10,2)</f>
        <v>#REF!</v>
      </c>
      <c r="H10" s="240"/>
    </row>
    <row r="11" spans="2:8" x14ac:dyDescent="0.25">
      <c r="B11" s="170">
        <f>+B7+1</f>
        <v>2</v>
      </c>
      <c r="C11" s="879" t="s">
        <v>7</v>
      </c>
      <c r="D11" s="879"/>
      <c r="E11" s="879"/>
      <c r="F11" s="879"/>
      <c r="G11" s="236" t="e">
        <f>ROUND(SUM(G12:G24),2)</f>
        <v>#REF!</v>
      </c>
      <c r="H11" s="236">
        <f>ROUND(SUM(H12:H24),2)</f>
        <v>0</v>
      </c>
    </row>
    <row r="12" spans="2:8" x14ac:dyDescent="0.25">
      <c r="B12" s="171">
        <v>2.0099999999999998</v>
      </c>
      <c r="C12" s="124" t="e">
        <f>#REF!</f>
        <v>#REF!</v>
      </c>
      <c r="D12" s="216" t="e">
        <f>#REF!</f>
        <v>#REF!</v>
      </c>
      <c r="E12" s="263">
        <v>95.781220719999993</v>
      </c>
      <c r="F12" s="239" t="e">
        <f>+#REF!</f>
        <v>#REF!</v>
      </c>
      <c r="G12" s="238" t="e">
        <f>ROUND(F12*E12,2)</f>
        <v>#REF!</v>
      </c>
      <c r="H12" s="240"/>
    </row>
    <row r="13" spans="2:8" x14ac:dyDescent="0.25">
      <c r="B13" s="171">
        <f>+B12+0.01</f>
        <v>2.0199999999999996</v>
      </c>
      <c r="C13" s="124" t="e">
        <f>#REF!</f>
        <v>#REF!</v>
      </c>
      <c r="D13" s="216" t="e">
        <f>#REF!</f>
        <v>#REF!</v>
      </c>
      <c r="E13" s="264">
        <v>383.12488287999997</v>
      </c>
      <c r="F13" s="239" t="e">
        <f>+#REF!</f>
        <v>#REF!</v>
      </c>
      <c r="G13" s="238" t="e">
        <f>ROUND(F13*E13,2)</f>
        <v>#REF!</v>
      </c>
      <c r="H13" s="240"/>
    </row>
    <row r="14" spans="2:8" x14ac:dyDescent="0.25">
      <c r="B14" s="171">
        <f t="shared" ref="B14:B23" si="0">+B13+0.01</f>
        <v>2.0299999999999994</v>
      </c>
      <c r="C14" s="124" t="e">
        <f>#REF!</f>
        <v>#REF!</v>
      </c>
      <c r="D14" s="216" t="e">
        <f>#REF!</f>
        <v>#REF!</v>
      </c>
      <c r="E14" s="264">
        <v>14.222398399999992</v>
      </c>
      <c r="F14" s="239" t="e">
        <f>+#REF!</f>
        <v>#REF!</v>
      </c>
      <c r="G14" s="238" t="e">
        <f t="shared" ref="G14:G22" si="1">ROUND(F14*E14,2)</f>
        <v>#REF!</v>
      </c>
      <c r="H14" s="240"/>
    </row>
    <row r="15" spans="2:8" x14ac:dyDescent="0.25">
      <c r="B15" s="171"/>
      <c r="C15" s="124" t="e">
        <f>#REF!</f>
        <v>#REF!</v>
      </c>
      <c r="D15" s="216" t="e">
        <f>#REF!</f>
        <v>#REF!</v>
      </c>
      <c r="E15" s="264">
        <v>3.5555995999999981</v>
      </c>
      <c r="F15" s="239" t="e">
        <f>+#REF!</f>
        <v>#REF!</v>
      </c>
      <c r="G15" s="238" t="e">
        <f t="shared" si="1"/>
        <v>#REF!</v>
      </c>
      <c r="H15" s="240"/>
    </row>
    <row r="16" spans="2:8" ht="38.25" x14ac:dyDescent="0.25">
      <c r="B16" s="171">
        <f>+B14+0.01</f>
        <v>2.0399999999999991</v>
      </c>
      <c r="C16" s="124" t="s">
        <v>150</v>
      </c>
      <c r="D16" s="216" t="s">
        <v>39</v>
      </c>
      <c r="E16" s="264">
        <f>168.8931864*0.2</f>
        <v>33.778637279999998</v>
      </c>
      <c r="F16" s="239" t="e">
        <f>+#REF!</f>
        <v>#REF!</v>
      </c>
      <c r="G16" s="238" t="e">
        <f t="shared" si="1"/>
        <v>#REF!</v>
      </c>
      <c r="H16" s="240"/>
    </row>
    <row r="17" spans="2:9" x14ac:dyDescent="0.25">
      <c r="B17" s="171"/>
      <c r="C17" s="124" t="s">
        <v>329</v>
      </c>
      <c r="D17" s="216" t="s">
        <v>39</v>
      </c>
      <c r="E17" s="287">
        <f>168.8931864*0.8</f>
        <v>135.11454911999999</v>
      </c>
      <c r="F17" s="285">
        <v>125000</v>
      </c>
      <c r="G17" s="238">
        <f t="shared" si="1"/>
        <v>16889318.640000001</v>
      </c>
      <c r="H17" s="240"/>
    </row>
    <row r="18" spans="2:9" x14ac:dyDescent="0.25">
      <c r="B18" s="171">
        <f>+B16+0.01</f>
        <v>2.0499999999999989</v>
      </c>
      <c r="C18" s="124" t="s">
        <v>110</v>
      </c>
      <c r="D18" s="216" t="s">
        <v>105</v>
      </c>
      <c r="E18" s="264">
        <v>1391.7136229999999</v>
      </c>
      <c r="F18" s="239" t="e">
        <f>+#REF!</f>
        <v>#REF!</v>
      </c>
      <c r="G18" s="238" t="e">
        <f t="shared" si="1"/>
        <v>#REF!</v>
      </c>
      <c r="H18" s="240"/>
    </row>
    <row r="19" spans="2:9" x14ac:dyDescent="0.25">
      <c r="B19" s="171">
        <f>+B18+0.01</f>
        <v>2.0599999999999987</v>
      </c>
      <c r="C19" s="124" t="s">
        <v>109</v>
      </c>
      <c r="D19" s="216" t="s">
        <v>105</v>
      </c>
      <c r="E19" s="264">
        <v>154.63484700000001</v>
      </c>
      <c r="F19" s="239" t="e">
        <f>+#REF!</f>
        <v>#REF!</v>
      </c>
      <c r="G19" s="238" t="e">
        <f t="shared" si="1"/>
        <v>#REF!</v>
      </c>
      <c r="H19" s="240"/>
    </row>
    <row r="20" spans="2:9" x14ac:dyDescent="0.25">
      <c r="B20" s="171">
        <f t="shared" si="0"/>
        <v>2.0699999999999985</v>
      </c>
      <c r="C20" s="124" t="s">
        <v>106</v>
      </c>
      <c r="D20" s="216" t="s">
        <v>39</v>
      </c>
      <c r="E20" s="264">
        <v>66.879596475152084</v>
      </c>
      <c r="F20" s="239" t="e">
        <f>+#REF!</f>
        <v>#REF!</v>
      </c>
      <c r="G20" s="238" t="e">
        <f t="shared" si="1"/>
        <v>#REF!</v>
      </c>
      <c r="H20" s="240"/>
    </row>
    <row r="21" spans="2:9" ht="25.5" x14ac:dyDescent="0.25">
      <c r="B21" s="171">
        <f t="shared" si="0"/>
        <v>2.0799999999999983</v>
      </c>
      <c r="C21" s="124" t="s">
        <v>107</v>
      </c>
      <c r="D21" s="216" t="s">
        <v>39</v>
      </c>
      <c r="E21" s="264">
        <v>376.65021835905952</v>
      </c>
      <c r="F21" s="239" t="e">
        <f>+#REF!</f>
        <v>#REF!</v>
      </c>
      <c r="G21" s="238" t="e">
        <f t="shared" si="1"/>
        <v>#REF!</v>
      </c>
      <c r="H21" s="240"/>
    </row>
    <row r="22" spans="2:9" ht="25.5" x14ac:dyDescent="0.25">
      <c r="B22" s="171">
        <f t="shared" si="0"/>
        <v>2.0899999999999981</v>
      </c>
      <c r="C22" s="124" t="s">
        <v>108</v>
      </c>
      <c r="D22" s="216" t="s">
        <v>39</v>
      </c>
      <c r="E22" s="264">
        <v>114.98091783884838</v>
      </c>
      <c r="F22" s="239" t="e">
        <f>+#REF!</f>
        <v>#REF!</v>
      </c>
      <c r="G22" s="238" t="e">
        <f t="shared" si="1"/>
        <v>#REF!</v>
      </c>
      <c r="H22" s="240"/>
    </row>
    <row r="23" spans="2:9" x14ac:dyDescent="0.25">
      <c r="B23" s="171">
        <f t="shared" si="0"/>
        <v>2.0999999999999979</v>
      </c>
      <c r="C23" s="124" t="s">
        <v>111</v>
      </c>
      <c r="D23" s="216" t="s">
        <v>39</v>
      </c>
      <c r="E23" s="241">
        <f>+(((PI()*0.8^2)-(PI()*0.6^2))*2)*4</f>
        <v>7.0371675440411376</v>
      </c>
      <c r="F23" s="239" t="e">
        <f>+#REF!</f>
        <v>#REF!</v>
      </c>
      <c r="G23" s="238" t="e">
        <f>ROUND(F23*E23,2)</f>
        <v>#REF!</v>
      </c>
      <c r="H23" s="240"/>
    </row>
    <row r="24" spans="2:9" ht="25.5" x14ac:dyDescent="0.25">
      <c r="B24" s="171" t="e">
        <f>+#REF!+0.01</f>
        <v>#REF!</v>
      </c>
      <c r="C24" s="124" t="s">
        <v>153</v>
      </c>
      <c r="D24" s="216" t="s">
        <v>104</v>
      </c>
      <c r="E24" s="264">
        <f>+I24*F5</f>
        <v>2959.6423718498158</v>
      </c>
      <c r="F24" s="239" t="e">
        <f>+'APU ITEM DE PAGO'!#REF!</f>
        <v>#REF!</v>
      </c>
      <c r="G24" s="238" t="e">
        <f>ROUND(F24*E24,2)</f>
        <v>#REF!</v>
      </c>
      <c r="H24" s="240"/>
      <c r="I24" s="291">
        <f>+E12+E13+E14+E15+E16+E17-E21+E23</f>
        <v>295.96423718498158</v>
      </c>
    </row>
    <row r="25" spans="2:9" x14ac:dyDescent="0.25">
      <c r="B25" s="170">
        <f>+B11+1</f>
        <v>3</v>
      </c>
      <c r="C25" s="879" t="s">
        <v>27</v>
      </c>
      <c r="D25" s="879"/>
      <c r="E25" s="879"/>
      <c r="F25" s="879"/>
      <c r="G25" s="236" t="e">
        <f>SUM(G26:G31)</f>
        <v>#REF!</v>
      </c>
      <c r="H25" s="236">
        <f>SUM(H26:H31)</f>
        <v>0</v>
      </c>
    </row>
    <row r="26" spans="2:9" x14ac:dyDescent="0.25">
      <c r="B26" s="171">
        <v>3.01</v>
      </c>
      <c r="C26" s="242" t="e">
        <f>#REF!</f>
        <v>#REF!</v>
      </c>
      <c r="D26" s="216" t="e">
        <f>#REF!</f>
        <v>#REF!</v>
      </c>
      <c r="E26" s="263">
        <v>17.04</v>
      </c>
      <c r="F26" s="240" t="e">
        <f>#REF!</f>
        <v>#REF!</v>
      </c>
      <c r="G26" s="238" t="e">
        <f t="shared" ref="G26:G31" si="2">ROUND(F26*E26,2)</f>
        <v>#REF!</v>
      </c>
      <c r="H26" s="240"/>
    </row>
    <row r="27" spans="2:9" x14ac:dyDescent="0.25">
      <c r="B27" s="171">
        <f>+B26+0.01</f>
        <v>3.0199999999999996</v>
      </c>
      <c r="C27" s="242" t="e">
        <f>#REF!</f>
        <v>#REF!</v>
      </c>
      <c r="D27" s="216" t="e">
        <f>#REF!</f>
        <v>#REF!</v>
      </c>
      <c r="E27" s="263">
        <v>16</v>
      </c>
      <c r="F27" s="240" t="e">
        <f>#REF!</f>
        <v>#REF!</v>
      </c>
      <c r="G27" s="238" t="e">
        <f t="shared" si="2"/>
        <v>#REF!</v>
      </c>
      <c r="H27" s="240"/>
    </row>
    <row r="28" spans="2:9" x14ac:dyDescent="0.25">
      <c r="B28" s="171" t="e">
        <f>+#REF!+0.01</f>
        <v>#REF!</v>
      </c>
      <c r="C28" s="242" t="e">
        <f>#REF!</f>
        <v>#REF!</v>
      </c>
      <c r="D28" s="216" t="e">
        <f>#REF!</f>
        <v>#REF!</v>
      </c>
      <c r="E28" s="263">
        <v>3.9386112735782515</v>
      </c>
      <c r="F28" s="240" t="e">
        <f>#REF!</f>
        <v>#REF!</v>
      </c>
      <c r="G28" s="238" t="e">
        <f t="shared" si="2"/>
        <v>#REF!</v>
      </c>
      <c r="H28" s="240"/>
    </row>
    <row r="29" spans="2:9" x14ac:dyDescent="0.25">
      <c r="B29" s="171">
        <v>3.07</v>
      </c>
      <c r="C29" s="124" t="s">
        <v>134</v>
      </c>
      <c r="D29" s="216" t="e">
        <f>+D28</f>
        <v>#REF!</v>
      </c>
      <c r="E29" s="265">
        <v>1.1000000000000001</v>
      </c>
      <c r="F29" s="240" t="e">
        <f>+'APU ITEM DE PAGO'!#REF!</f>
        <v>#REF!</v>
      </c>
      <c r="G29" s="238" t="e">
        <f t="shared" si="2"/>
        <v>#REF!</v>
      </c>
      <c r="H29" s="240"/>
    </row>
    <row r="30" spans="2:9" x14ac:dyDescent="0.25">
      <c r="B30" s="171">
        <v>3.08</v>
      </c>
      <c r="C30" s="124" t="s">
        <v>173</v>
      </c>
      <c r="D30" s="216" t="s">
        <v>11</v>
      </c>
      <c r="E30" s="263">
        <v>0</v>
      </c>
      <c r="F30" s="240" t="e">
        <f>+'APU ITEM DE PAGO'!#REF!</f>
        <v>#REF!</v>
      </c>
      <c r="G30" s="238" t="e">
        <f t="shared" si="2"/>
        <v>#REF!</v>
      </c>
      <c r="H30" s="240"/>
    </row>
    <row r="31" spans="2:9" ht="51" x14ac:dyDescent="0.25">
      <c r="B31" s="171">
        <v>3.09</v>
      </c>
      <c r="C31" s="124" t="s">
        <v>243</v>
      </c>
      <c r="D31" s="216" t="s">
        <v>4</v>
      </c>
      <c r="E31" s="265">
        <v>1.5</v>
      </c>
      <c r="F31" s="240" t="e">
        <f>+'APU ITEM DE PAGO'!#REF!</f>
        <v>#REF!</v>
      </c>
      <c r="G31" s="238" t="e">
        <f t="shared" si="2"/>
        <v>#REF!</v>
      </c>
      <c r="H31" s="240"/>
    </row>
    <row r="32" spans="2:9" x14ac:dyDescent="0.25">
      <c r="B32" s="170">
        <f>+B25+1</f>
        <v>4</v>
      </c>
      <c r="C32" s="879" t="s">
        <v>129</v>
      </c>
      <c r="D32" s="879"/>
      <c r="E32" s="879"/>
      <c r="F32" s="879"/>
      <c r="G32" s="236" t="e">
        <f>SUM(G33:G38)</f>
        <v>#REF!</v>
      </c>
      <c r="H32" s="236" t="e">
        <f>SUM(H33:H38)</f>
        <v>#REF!</v>
      </c>
    </row>
    <row r="33" spans="2:8" ht="25.5" x14ac:dyDescent="0.25">
      <c r="B33" s="171">
        <f t="shared" ref="B33:B38" si="3">+B32+0.01</f>
        <v>4.01</v>
      </c>
      <c r="C33" s="242" t="s">
        <v>121</v>
      </c>
      <c r="D33" s="215" t="s">
        <v>4</v>
      </c>
      <c r="E33" s="263">
        <v>0</v>
      </c>
      <c r="F33" s="240" t="e">
        <f>+'APU ITEM DE PAGO'!#REF!+'APU ITEM DE PAGO'!#REF!</f>
        <v>#REF!</v>
      </c>
      <c r="G33" s="238"/>
      <c r="H33" s="238" t="e">
        <f>ROUND(E33*F33,2)</f>
        <v>#REF!</v>
      </c>
    </row>
    <row r="34" spans="2:8" ht="25.5" x14ac:dyDescent="0.25">
      <c r="B34" s="171">
        <f t="shared" si="3"/>
        <v>4.0199999999999996</v>
      </c>
      <c r="C34" s="242" t="s">
        <v>122</v>
      </c>
      <c r="D34" s="215" t="s">
        <v>4</v>
      </c>
      <c r="E34" s="263">
        <f>+E33</f>
        <v>0</v>
      </c>
      <c r="F34" s="240" t="e">
        <f>+'APU ITEM DE PAGO'!#REF!+'APU ITEM DE PAGO'!#REF!</f>
        <v>#REF!</v>
      </c>
      <c r="G34" s="238" t="e">
        <f>ROUND(F34*E34,2)</f>
        <v>#REF!</v>
      </c>
      <c r="H34" s="240"/>
    </row>
    <row r="35" spans="2:8" x14ac:dyDescent="0.25">
      <c r="B35" s="171">
        <f t="shared" si="3"/>
        <v>4.0299999999999994</v>
      </c>
      <c r="C35" s="242" t="e">
        <f>#REF!</f>
        <v>#REF!</v>
      </c>
      <c r="D35" s="215" t="e">
        <f>#REF!</f>
        <v>#REF!</v>
      </c>
      <c r="E35" s="263">
        <v>403.77160470266455</v>
      </c>
      <c r="F35" s="240" t="e">
        <f>#REF!</f>
        <v>#REF!</v>
      </c>
      <c r="G35" s="238"/>
      <c r="H35" s="238" t="e">
        <f>ROUND(E35*F35,2)</f>
        <v>#REF!</v>
      </c>
    </row>
    <row r="36" spans="2:8" x14ac:dyDescent="0.25">
      <c r="B36" s="171">
        <f t="shared" si="3"/>
        <v>4.0399999999999991</v>
      </c>
      <c r="C36" s="242" t="e">
        <f>#REF!</f>
        <v>#REF!</v>
      </c>
      <c r="D36" s="215" t="e">
        <f>#REF!</f>
        <v>#REF!</v>
      </c>
      <c r="E36" s="263">
        <f>+E35</f>
        <v>403.77160470266455</v>
      </c>
      <c r="F36" s="240" t="e">
        <f>#REF!</f>
        <v>#REF!</v>
      </c>
      <c r="G36" s="238" t="e">
        <f>ROUND(F36*E36,2)</f>
        <v>#REF!</v>
      </c>
      <c r="H36" s="240"/>
    </row>
    <row r="37" spans="2:8" x14ac:dyDescent="0.25">
      <c r="B37" s="171">
        <f t="shared" si="3"/>
        <v>4.0499999999999989</v>
      </c>
      <c r="C37" s="242" t="e">
        <f>#REF!</f>
        <v>#REF!</v>
      </c>
      <c r="D37" s="215" t="e">
        <f>#REF!</f>
        <v>#REF!</v>
      </c>
      <c r="E37" s="263">
        <v>8.0247679094164361</v>
      </c>
      <c r="F37" s="240" t="e">
        <f>#REF!</f>
        <v>#REF!</v>
      </c>
      <c r="G37" s="238"/>
      <c r="H37" s="238" t="e">
        <f>ROUND(E37*F37,2)</f>
        <v>#REF!</v>
      </c>
    </row>
    <row r="38" spans="2:8" x14ac:dyDescent="0.25">
      <c r="B38" s="171">
        <f t="shared" si="3"/>
        <v>4.0599999999999987</v>
      </c>
      <c r="C38" s="242" t="e">
        <f>#REF!</f>
        <v>#REF!</v>
      </c>
      <c r="D38" s="215" t="e">
        <f>#REF!</f>
        <v>#REF!</v>
      </c>
      <c r="E38" s="263">
        <f>+E37</f>
        <v>8.0247679094164361</v>
      </c>
      <c r="F38" s="240" t="e">
        <f>#REF!</f>
        <v>#REF!</v>
      </c>
      <c r="G38" s="238" t="e">
        <f>ROUND(F38*E38,2)</f>
        <v>#REF!</v>
      </c>
      <c r="H38" s="240"/>
    </row>
    <row r="39" spans="2:8" x14ac:dyDescent="0.25">
      <c r="B39" s="170">
        <f>+B32+1</f>
        <v>5</v>
      </c>
      <c r="C39" s="879" t="s">
        <v>41</v>
      </c>
      <c r="D39" s="879"/>
      <c r="E39" s="879"/>
      <c r="F39" s="879"/>
      <c r="G39" s="236" t="e">
        <f>SUM(G40:G47)</f>
        <v>#REF!</v>
      </c>
      <c r="H39" s="236" t="e">
        <f>SUM(H40:H47)</f>
        <v>#REF!</v>
      </c>
    </row>
    <row r="40" spans="2:8" x14ac:dyDescent="0.25">
      <c r="B40" s="171">
        <v>5.01</v>
      </c>
      <c r="C40" s="124" t="e">
        <f>+#REF!</f>
        <v>#REF!</v>
      </c>
      <c r="D40" s="216" t="s">
        <v>42</v>
      </c>
      <c r="E40" s="266">
        <f>100*(E29+E31)</f>
        <v>260</v>
      </c>
      <c r="F40" s="240" t="e">
        <f>+#REF!</f>
        <v>#REF!</v>
      </c>
      <c r="G40" s="238" t="e">
        <f>ROUND(F40*E40,2)</f>
        <v>#REF!</v>
      </c>
      <c r="H40" s="240"/>
    </row>
    <row r="41" spans="2:8" x14ac:dyDescent="0.25">
      <c r="B41" s="171">
        <f>+B40+0.01</f>
        <v>5.0199999999999996</v>
      </c>
      <c r="C41" s="124" t="e">
        <f>+#REF!</f>
        <v>#REF!</v>
      </c>
      <c r="D41" s="216" t="e">
        <f>+#REF!</f>
        <v>#REF!</v>
      </c>
      <c r="E41" s="266">
        <f>+E8*0.1</f>
        <v>42.407000000000011</v>
      </c>
      <c r="F41" s="240" t="e">
        <f>+#REF!</f>
        <v>#REF!</v>
      </c>
      <c r="G41" s="238" t="e">
        <f t="shared" ref="G41:G47" si="4">ROUND(F41*E41,2)</f>
        <v>#REF!</v>
      </c>
      <c r="H41" s="240"/>
    </row>
    <row r="42" spans="2:8" x14ac:dyDescent="0.25">
      <c r="B42" s="171" t="e">
        <f>+#REF!+0.01</f>
        <v>#REF!</v>
      </c>
      <c r="C42" s="124" t="e">
        <f>+#REF!</f>
        <v>#REF!</v>
      </c>
      <c r="D42" s="216" t="e">
        <f>+#REF!</f>
        <v>#REF!</v>
      </c>
      <c r="E42" s="266">
        <f>+E41</f>
        <v>42.407000000000011</v>
      </c>
      <c r="F42" s="240" t="e">
        <f>+#REF!</f>
        <v>#REF!</v>
      </c>
      <c r="G42" s="238" t="e">
        <f t="shared" si="4"/>
        <v>#REF!</v>
      </c>
      <c r="H42" s="240"/>
    </row>
    <row r="43" spans="2:8" x14ac:dyDescent="0.25">
      <c r="B43" s="171" t="e">
        <f>+B42+0.01</f>
        <v>#REF!</v>
      </c>
      <c r="C43" s="124" t="e">
        <f>+#REF!</f>
        <v>#REF!</v>
      </c>
      <c r="D43" s="216" t="e">
        <f>+#REF!</f>
        <v>#REF!</v>
      </c>
      <c r="E43" s="266">
        <v>63.321200000000005</v>
      </c>
      <c r="F43" s="240" t="e">
        <f>+#REF!</f>
        <v>#REF!</v>
      </c>
      <c r="G43" s="238" t="e">
        <f t="shared" si="4"/>
        <v>#REF!</v>
      </c>
      <c r="H43" s="240"/>
    </row>
    <row r="44" spans="2:8" x14ac:dyDescent="0.25">
      <c r="B44" s="171" t="e">
        <f>+B43+0.01</f>
        <v>#REF!</v>
      </c>
      <c r="C44" s="124" t="e">
        <f>+#REF!</f>
        <v>#REF!</v>
      </c>
      <c r="D44" s="216" t="e">
        <f>+#REF!</f>
        <v>#REF!</v>
      </c>
      <c r="E44" s="266">
        <v>25.173599999999997</v>
      </c>
      <c r="F44" s="240" t="e">
        <f>+#REF!</f>
        <v>#REF!</v>
      </c>
      <c r="G44" s="238" t="e">
        <f t="shared" si="4"/>
        <v>#REF!</v>
      </c>
      <c r="H44" s="240"/>
    </row>
    <row r="45" spans="2:8" x14ac:dyDescent="0.25">
      <c r="B45" s="171" t="e">
        <f>+B44+0.01</f>
        <v>#REF!</v>
      </c>
      <c r="C45" s="124" t="e">
        <f>+#REF!</f>
        <v>#REF!</v>
      </c>
      <c r="D45" s="216" t="e">
        <f>+#REF!</f>
        <v>#REF!</v>
      </c>
      <c r="E45" s="266">
        <v>343.81199999999995</v>
      </c>
      <c r="F45" s="240" t="e">
        <f>+#REF!</f>
        <v>#REF!</v>
      </c>
      <c r="G45" s="238" t="e">
        <f t="shared" si="4"/>
        <v>#REF!</v>
      </c>
      <c r="H45" s="240"/>
    </row>
    <row r="46" spans="2:8" x14ac:dyDescent="0.25">
      <c r="B46" s="171" t="e">
        <f>+B45+0.01</f>
        <v>#REF!</v>
      </c>
      <c r="C46" s="124" t="s">
        <v>174</v>
      </c>
      <c r="D46" s="216" t="s">
        <v>5</v>
      </c>
      <c r="E46" s="171">
        <v>11</v>
      </c>
      <c r="F46" s="240" t="e">
        <f>+'APU ITEM DE PAGO'!#REF!</f>
        <v>#REF!</v>
      </c>
      <c r="G46" s="238" t="e">
        <f t="shared" si="4"/>
        <v>#REF!</v>
      </c>
      <c r="H46" s="240"/>
    </row>
    <row r="47" spans="2:8" ht="38.25" x14ac:dyDescent="0.25">
      <c r="B47" s="171">
        <v>5.0999999999999996</v>
      </c>
      <c r="C47" s="124" t="s">
        <v>229</v>
      </c>
      <c r="D47" s="216" t="s">
        <v>9</v>
      </c>
      <c r="E47" s="267">
        <v>2</v>
      </c>
      <c r="F47" s="240" t="e">
        <f>+#REF!</f>
        <v>#REF!</v>
      </c>
      <c r="G47" s="238" t="e">
        <f t="shared" si="4"/>
        <v>#REF!</v>
      </c>
      <c r="H47" s="240" t="e">
        <f>+E47*#REF!</f>
        <v>#REF!</v>
      </c>
    </row>
    <row r="48" spans="2:8" ht="15.75" thickBot="1" x14ac:dyDescent="0.3">
      <c r="B48" s="244"/>
      <c r="C48" s="130"/>
      <c r="D48" s="244"/>
      <c r="E48" s="244"/>
      <c r="F48" s="244"/>
      <c r="G48" s="244"/>
      <c r="H48" s="244"/>
    </row>
    <row r="49" spans="2:8" x14ac:dyDescent="0.25">
      <c r="B49" s="244"/>
      <c r="C49" s="130"/>
      <c r="D49" s="244"/>
      <c r="E49" s="760" t="s">
        <v>99</v>
      </c>
      <c r="F49" s="761"/>
      <c r="G49" s="245" t="e">
        <f>+ROUND(G39+G32+G25+G11+G7,0)</f>
        <v>#REF!</v>
      </c>
      <c r="H49" s="246"/>
    </row>
    <row r="50" spans="2:8" x14ac:dyDescent="0.25">
      <c r="B50" s="244"/>
      <c r="C50" s="130"/>
      <c r="D50" s="244"/>
      <c r="E50" s="860" t="e">
        <f>+RESUMEN!E12</f>
        <v>#REF!</v>
      </c>
      <c r="F50" s="861"/>
      <c r="G50" s="247" t="e">
        <f>ROUND($G$49*E50,2)</f>
        <v>#REF!</v>
      </c>
      <c r="H50" s="248"/>
    </row>
    <row r="51" spans="2:8" x14ac:dyDescent="0.25">
      <c r="B51" s="244"/>
      <c r="C51" s="130"/>
      <c r="D51" s="244"/>
      <c r="E51" s="862" t="e">
        <f>+RESUMEN!#REF!</f>
        <v>#REF!</v>
      </c>
      <c r="F51" s="863"/>
      <c r="G51" s="247" t="e">
        <f>ROUND($G$49*E51,2)</f>
        <v>#REF!</v>
      </c>
      <c r="H51" s="249"/>
    </row>
    <row r="52" spans="2:8" x14ac:dyDescent="0.25">
      <c r="B52" s="244"/>
      <c r="C52" s="130"/>
      <c r="D52" s="244"/>
      <c r="E52" s="854">
        <f>+RESUMEN!E13</f>
        <v>0.05</v>
      </c>
      <c r="F52" s="855"/>
      <c r="G52" s="247" t="e">
        <f>ROUND($G$49*E52,2)</f>
        <v>#REF!</v>
      </c>
      <c r="H52" s="250"/>
    </row>
    <row r="53" spans="2:8" x14ac:dyDescent="0.25">
      <c r="B53" s="244"/>
      <c r="C53" s="130"/>
      <c r="D53" s="244"/>
      <c r="E53" s="854" t="e">
        <f>+RESUMEN!#REF!</f>
        <v>#REF!</v>
      </c>
      <c r="F53" s="855"/>
      <c r="G53" s="247" t="e">
        <f>+G52*0.19</f>
        <v>#REF!</v>
      </c>
      <c r="H53" s="250"/>
    </row>
    <row r="54" spans="2:8" x14ac:dyDescent="0.25">
      <c r="B54" s="244"/>
      <c r="C54" s="130"/>
      <c r="D54" s="244"/>
      <c r="E54" s="856" t="s">
        <v>37</v>
      </c>
      <c r="F54" s="857"/>
      <c r="G54" s="251" t="e">
        <f>ROUND(G52+G51+G50+G53,2)</f>
        <v>#REF!</v>
      </c>
      <c r="H54" s="252"/>
    </row>
    <row r="55" spans="2:8" ht="15.75" thickBot="1" x14ac:dyDescent="0.3">
      <c r="B55" s="244"/>
      <c r="C55" s="130"/>
      <c r="D55" s="244"/>
      <c r="E55" s="858" t="s">
        <v>45</v>
      </c>
      <c r="F55" s="859"/>
      <c r="G55" s="253" t="e">
        <f>+G54+G49</f>
        <v>#REF!</v>
      </c>
      <c r="H55" s="254"/>
    </row>
    <row r="56" spans="2:8" ht="15.75" thickBot="1" x14ac:dyDescent="0.3">
      <c r="B56" s="244"/>
      <c r="C56" s="130"/>
      <c r="D56" s="130"/>
      <c r="E56" s="130"/>
      <c r="F56" s="130"/>
      <c r="G56" s="130"/>
      <c r="H56" s="130"/>
    </row>
    <row r="57" spans="2:8" x14ac:dyDescent="0.25">
      <c r="B57" s="244"/>
      <c r="C57" s="130"/>
      <c r="D57" s="244"/>
      <c r="E57" s="757" t="s">
        <v>100</v>
      </c>
      <c r="F57" s="758"/>
      <c r="G57" s="759"/>
      <c r="H57" s="255" t="e">
        <f>+H32+H39</f>
        <v>#REF!</v>
      </c>
    </row>
    <row r="58" spans="2:8" x14ac:dyDescent="0.25">
      <c r="B58" s="244"/>
      <c r="C58" s="130"/>
      <c r="D58" s="244"/>
      <c r="E58" s="880" t="e">
        <f>+RESUMEN!#REF!</f>
        <v>#REF!</v>
      </c>
      <c r="F58" s="881"/>
      <c r="G58" s="882"/>
      <c r="H58" s="256" t="e">
        <f>ROUND($H$57*E58,2)</f>
        <v>#REF!</v>
      </c>
    </row>
    <row r="59" spans="2:8" ht="15.75" thickBot="1" x14ac:dyDescent="0.3">
      <c r="B59" s="244"/>
      <c r="C59" s="130"/>
      <c r="D59" s="244"/>
      <c r="E59" s="870" t="s">
        <v>115</v>
      </c>
      <c r="F59" s="871"/>
      <c r="G59" s="872"/>
      <c r="H59" s="257" t="e">
        <f>+H58+H57</f>
        <v>#REF!</v>
      </c>
    </row>
    <row r="60" spans="2:8" ht="15.75" thickBot="1" x14ac:dyDescent="0.3">
      <c r="B60" s="244"/>
      <c r="C60" s="130"/>
      <c r="D60" s="130"/>
      <c r="E60" s="130"/>
      <c r="F60" s="130"/>
      <c r="G60" s="130"/>
      <c r="H60" s="130"/>
    </row>
    <row r="61" spans="2:8" x14ac:dyDescent="0.25">
      <c r="B61" s="244"/>
      <c r="C61" s="130"/>
      <c r="D61" s="244"/>
      <c r="E61" s="876" t="s">
        <v>101</v>
      </c>
      <c r="F61" s="877"/>
      <c r="G61" s="878"/>
      <c r="H61" s="258" t="e">
        <f>+H59+G55</f>
        <v>#REF!</v>
      </c>
    </row>
    <row r="62" spans="2:8" ht="14.45" customHeight="1" x14ac:dyDescent="0.25">
      <c r="B62" s="244"/>
      <c r="C62" s="130"/>
      <c r="D62" s="244"/>
      <c r="E62" s="867" t="e">
        <f>+RESUMEN!#REF!</f>
        <v>#REF!</v>
      </c>
      <c r="F62" s="868"/>
      <c r="G62" s="869"/>
      <c r="H62" s="259" t="e">
        <f>+H61*0.02</f>
        <v>#REF!</v>
      </c>
    </row>
    <row r="63" spans="2:8" ht="15" customHeight="1" thickBot="1" x14ac:dyDescent="0.3">
      <c r="B63" s="244"/>
      <c r="C63" s="130"/>
      <c r="D63" s="244"/>
      <c r="E63" s="864" t="s">
        <v>46</v>
      </c>
      <c r="F63" s="865"/>
      <c r="G63" s="866"/>
      <c r="H63" s="260" t="e">
        <f>H61+H62</f>
        <v>#REF!</v>
      </c>
    </row>
  </sheetData>
  <mergeCells count="22">
    <mergeCell ref="E63:G63"/>
    <mergeCell ref="E55:F55"/>
    <mergeCell ref="E57:G57"/>
    <mergeCell ref="E59:G59"/>
    <mergeCell ref="E61:G61"/>
    <mergeCell ref="E62:G62"/>
    <mergeCell ref="E58:G58"/>
    <mergeCell ref="E51:F51"/>
    <mergeCell ref="E52:F52"/>
    <mergeCell ref="E53:F53"/>
    <mergeCell ref="E54:F54"/>
    <mergeCell ref="C11:F11"/>
    <mergeCell ref="C25:F25"/>
    <mergeCell ref="C32:F32"/>
    <mergeCell ref="C39:F39"/>
    <mergeCell ref="E49:F49"/>
    <mergeCell ref="E50:F50"/>
    <mergeCell ref="B2:H2"/>
    <mergeCell ref="B3:H3"/>
    <mergeCell ref="B4:H4"/>
    <mergeCell ref="D5:E5"/>
    <mergeCell ref="C7:F7"/>
  </mergeCells>
  <pageMargins left="0.7" right="0.7" top="0.75" bottom="0.75" header="0.3" footer="0.3"/>
  <pageSetup paperSize="9" scale="90" orientation="portrait" horizontalDpi="1200" verticalDpi="12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Hoja31">
    <tabColor rgb="FFFFFF00"/>
  </sheetPr>
  <dimension ref="B1:I59"/>
  <sheetViews>
    <sheetView view="pageBreakPreview" zoomScaleNormal="100" zoomScaleSheetLayoutView="100" workbookViewId="0">
      <selection activeCell="G17" sqref="G17"/>
    </sheetView>
  </sheetViews>
  <sheetFormatPr baseColWidth="10" defaultRowHeight="15" x14ac:dyDescent="0.25"/>
  <cols>
    <col min="1" max="1" width="4.85546875" customWidth="1"/>
    <col min="2" max="2" width="6.5703125" customWidth="1"/>
    <col min="3" max="3" width="87.28515625" style="18" customWidth="1"/>
    <col min="4" max="4" width="7" customWidth="1"/>
    <col min="5" max="7" width="16.5703125" customWidth="1"/>
    <col min="8" max="8" width="15.2851562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ROUND(SUM(G8:G11),2)</f>
        <v>#REF!</v>
      </c>
      <c r="H7" s="236">
        <f>ROUND(SUM(H8:H11),2)</f>
        <v>0</v>
      </c>
    </row>
    <row r="8" spans="2:8" x14ac:dyDescent="0.25">
      <c r="B8" s="171">
        <v>1.01</v>
      </c>
      <c r="C8" s="121" t="s">
        <v>103</v>
      </c>
      <c r="D8" s="215">
        <f>+'APU ITEM DE PAGO'!H4</f>
        <v>0</v>
      </c>
      <c r="E8" s="261">
        <v>386.07999999999993</v>
      </c>
      <c r="F8" s="237">
        <f>+'APU ITEM DE PAGO'!H31</f>
        <v>0</v>
      </c>
      <c r="G8" s="238">
        <f>ROUND(F8*E8,2)</f>
        <v>0</v>
      </c>
      <c r="H8" s="238"/>
    </row>
    <row r="9" spans="2:8" ht="25.5" x14ac:dyDescent="0.25">
      <c r="B9" s="171">
        <f>+B8+0.01</f>
        <v>1.02</v>
      </c>
      <c r="C9" s="124" t="s">
        <v>162</v>
      </c>
      <c r="D9" s="216" t="s">
        <v>39</v>
      </c>
      <c r="E9" s="278">
        <v>2</v>
      </c>
      <c r="F9" s="239" t="e">
        <f>+'APU ITEM DE PAGO'!#REF!</f>
        <v>#REF!</v>
      </c>
      <c r="G9" s="238" t="e">
        <f>ROUND(F9*E9,2)</f>
        <v>#REF!</v>
      </c>
      <c r="H9" s="238"/>
    </row>
    <row r="10" spans="2:8" x14ac:dyDescent="0.25">
      <c r="B10" s="171">
        <f>+B9+0.01</f>
        <v>1.03</v>
      </c>
      <c r="C10" s="124" t="e">
        <f>+#REF!</f>
        <v>#REF!</v>
      </c>
      <c r="D10" s="216" t="e">
        <f>+'APU ITEM DE PAGO'!#REF!</f>
        <v>#REF!</v>
      </c>
      <c r="E10" s="262">
        <v>77.487999999999985</v>
      </c>
      <c r="F10" s="239" t="e">
        <f>+#REF!</f>
        <v>#REF!</v>
      </c>
      <c r="G10" s="238" t="e">
        <f>ROUND(F10*E10,2)</f>
        <v>#REF!</v>
      </c>
      <c r="H10" s="240"/>
    </row>
    <row r="11" spans="2:8" x14ac:dyDescent="0.25">
      <c r="B11" s="171">
        <f>+B10+0.01</f>
        <v>1.04</v>
      </c>
      <c r="C11" s="124" t="e">
        <f>+#REF!</f>
        <v>#REF!</v>
      </c>
      <c r="D11" s="216" t="e">
        <f>+'APU ITEM DE PAGO'!#REF!</f>
        <v>#REF!</v>
      </c>
      <c r="E11" s="262">
        <v>313.22399999999999</v>
      </c>
      <c r="F11" s="239" t="e">
        <f>+#REF!</f>
        <v>#REF!</v>
      </c>
      <c r="G11" s="238" t="e">
        <f>ROUND(F11*E11,2)</f>
        <v>#REF!</v>
      </c>
      <c r="H11" s="240"/>
    </row>
    <row r="12" spans="2:8" x14ac:dyDescent="0.25">
      <c r="B12" s="170">
        <f>+B7+1</f>
        <v>2</v>
      </c>
      <c r="C12" s="879" t="s">
        <v>7</v>
      </c>
      <c r="D12" s="879"/>
      <c r="E12" s="879"/>
      <c r="F12" s="879"/>
      <c r="G12" s="236" t="e">
        <f>ROUND(SUM(G13:G25),2)</f>
        <v>#REF!</v>
      </c>
      <c r="H12" s="236">
        <f>ROUND(SUM(H13:H25),2)</f>
        <v>0</v>
      </c>
    </row>
    <row r="13" spans="2:8" x14ac:dyDescent="0.25">
      <c r="B13" s="171">
        <v>2.0099999999999998</v>
      </c>
      <c r="C13" s="124" t="e">
        <f>#REF!</f>
        <v>#REF!</v>
      </c>
      <c r="D13" s="216" t="e">
        <f>#REF!</f>
        <v>#REF!</v>
      </c>
      <c r="E13" s="263">
        <v>77.656870400000003</v>
      </c>
      <c r="F13" s="239" t="e">
        <f>+#REF!</f>
        <v>#REF!</v>
      </c>
      <c r="G13" s="238" t="e">
        <f>ROUND(F13*E13,2)</f>
        <v>#REF!</v>
      </c>
      <c r="H13" s="240"/>
    </row>
    <row r="14" spans="2:8" x14ac:dyDescent="0.25">
      <c r="B14" s="171">
        <f>+B13+0.01</f>
        <v>2.0199999999999996</v>
      </c>
      <c r="C14" s="124" t="e">
        <f>#REF!</f>
        <v>#REF!</v>
      </c>
      <c r="D14" s="216" t="e">
        <f>#REF!</f>
        <v>#REF!</v>
      </c>
      <c r="E14" s="264">
        <v>310.62748160000001</v>
      </c>
      <c r="F14" s="239" t="e">
        <f>+#REF!</f>
        <v>#REF!</v>
      </c>
      <c r="G14" s="238" t="e">
        <f>ROUND(F14*E14,2)</f>
        <v>#REF!</v>
      </c>
      <c r="H14" s="240"/>
    </row>
    <row r="15" spans="2:8" x14ac:dyDescent="0.25">
      <c r="B15" s="171">
        <f t="shared" ref="B15:B24" si="0">+B14+0.01</f>
        <v>2.0299999999999994</v>
      </c>
      <c r="C15" s="124" t="e">
        <f>#REF!</f>
        <v>#REF!</v>
      </c>
      <c r="D15" s="216" t="e">
        <f>#REF!</f>
        <v>#REF!</v>
      </c>
      <c r="E15" s="264">
        <v>4.9866163199999995</v>
      </c>
      <c r="F15" s="239" t="e">
        <f>+#REF!</f>
        <v>#REF!</v>
      </c>
      <c r="G15" s="238" t="e">
        <f t="shared" ref="G15:G23" si="1">ROUND(F15*E15,2)</f>
        <v>#REF!</v>
      </c>
      <c r="H15" s="240"/>
    </row>
    <row r="16" spans="2:8" x14ac:dyDescent="0.25">
      <c r="B16" s="171"/>
      <c r="C16" s="124" t="e">
        <f>#REF!</f>
        <v>#REF!</v>
      </c>
      <c r="D16" s="216" t="e">
        <f>#REF!</f>
        <v>#REF!</v>
      </c>
      <c r="E16" s="264">
        <v>1.2466540799999999</v>
      </c>
      <c r="F16" s="239" t="e">
        <f>+#REF!</f>
        <v>#REF!</v>
      </c>
      <c r="G16" s="238" t="e">
        <f t="shared" si="1"/>
        <v>#REF!</v>
      </c>
      <c r="H16" s="240"/>
    </row>
    <row r="17" spans="2:9" ht="38.25" x14ac:dyDescent="0.25">
      <c r="B17" s="171">
        <f>+B15+0.01</f>
        <v>2.0399999999999991</v>
      </c>
      <c r="C17" s="124" t="s">
        <v>150</v>
      </c>
      <c r="D17" s="216" t="s">
        <v>39</v>
      </c>
      <c r="E17" s="264">
        <f>140.0424096*0.2</f>
        <v>28.008481920000005</v>
      </c>
      <c r="F17" s="239" t="e">
        <f>+#REF!</f>
        <v>#REF!</v>
      </c>
      <c r="G17" s="238" t="e">
        <f t="shared" si="1"/>
        <v>#REF!</v>
      </c>
      <c r="H17" s="240"/>
    </row>
    <row r="18" spans="2:9" x14ac:dyDescent="0.25">
      <c r="B18" s="171"/>
      <c r="C18" s="124" t="s">
        <v>329</v>
      </c>
      <c r="D18" s="216" t="s">
        <v>39</v>
      </c>
      <c r="E18" s="287">
        <f>140.0424096*0.8</f>
        <v>112.03392768000002</v>
      </c>
      <c r="F18" s="285">
        <v>125000</v>
      </c>
      <c r="G18" s="238">
        <f t="shared" si="1"/>
        <v>14004240.960000001</v>
      </c>
      <c r="H18" s="240"/>
    </row>
    <row r="19" spans="2:9" x14ac:dyDescent="0.25">
      <c r="B19" s="171">
        <f>+B17+0.01</f>
        <v>2.0499999999999989</v>
      </c>
      <c r="C19" s="124" t="s">
        <v>110</v>
      </c>
      <c r="D19" s="216" t="s">
        <v>105</v>
      </c>
      <c r="E19" s="264">
        <v>1166.2531920000004</v>
      </c>
      <c r="F19" s="239" t="e">
        <f>+#REF!</f>
        <v>#REF!</v>
      </c>
      <c r="G19" s="238" t="e">
        <f t="shared" si="1"/>
        <v>#REF!</v>
      </c>
      <c r="H19" s="240"/>
    </row>
    <row r="20" spans="2:9" x14ac:dyDescent="0.25">
      <c r="B20" s="171">
        <f t="shared" si="0"/>
        <v>2.0599999999999987</v>
      </c>
      <c r="C20" s="124" t="s">
        <v>109</v>
      </c>
      <c r="D20" s="216" t="s">
        <v>105</v>
      </c>
      <c r="E20" s="264">
        <v>129.58368800000002</v>
      </c>
      <c r="F20" s="239" t="e">
        <f>+#REF!</f>
        <v>#REF!</v>
      </c>
      <c r="G20" s="238" t="e">
        <f t="shared" si="1"/>
        <v>#REF!</v>
      </c>
      <c r="H20" s="240"/>
    </row>
    <row r="21" spans="2:9" x14ac:dyDescent="0.25">
      <c r="B21" s="171">
        <f t="shared" si="0"/>
        <v>2.0699999999999985</v>
      </c>
      <c r="C21" s="124" t="s">
        <v>106</v>
      </c>
      <c r="D21" s="216" t="s">
        <v>39</v>
      </c>
      <c r="E21" s="264">
        <v>61.281593005934759</v>
      </c>
      <c r="F21" s="239" t="e">
        <f>+#REF!</f>
        <v>#REF!</v>
      </c>
      <c r="G21" s="238" t="e">
        <f t="shared" si="1"/>
        <v>#REF!</v>
      </c>
      <c r="H21" s="240"/>
    </row>
    <row r="22" spans="2:9" ht="25.5" x14ac:dyDescent="0.25">
      <c r="B22" s="171">
        <f t="shared" si="0"/>
        <v>2.0799999999999983</v>
      </c>
      <c r="C22" s="124" t="s">
        <v>107</v>
      </c>
      <c r="D22" s="216" t="s">
        <v>39</v>
      </c>
      <c r="E22" s="264">
        <v>302.93538865894675</v>
      </c>
      <c r="F22" s="239" t="e">
        <f>+#REF!</f>
        <v>#REF!</v>
      </c>
      <c r="G22" s="238" t="e">
        <f t="shared" si="1"/>
        <v>#REF!</v>
      </c>
      <c r="H22" s="240"/>
    </row>
    <row r="23" spans="2:9" x14ac:dyDescent="0.25">
      <c r="B23" s="171">
        <f t="shared" si="0"/>
        <v>2.0899999999999981</v>
      </c>
      <c r="C23" s="124" t="s">
        <v>108</v>
      </c>
      <c r="D23" s="216" t="s">
        <v>39</v>
      </c>
      <c r="E23" s="264">
        <v>89.41075599745902</v>
      </c>
      <c r="F23" s="239" t="e">
        <f>+#REF!</f>
        <v>#REF!</v>
      </c>
      <c r="G23" s="238" t="e">
        <f t="shared" si="1"/>
        <v>#REF!</v>
      </c>
      <c r="H23" s="240"/>
    </row>
    <row r="24" spans="2:9" x14ac:dyDescent="0.25">
      <c r="B24" s="171">
        <f t="shared" si="0"/>
        <v>2.0999999999999979</v>
      </c>
      <c r="C24" s="124" t="s">
        <v>111</v>
      </c>
      <c r="D24" s="216" t="s">
        <v>39</v>
      </c>
      <c r="E24" s="241">
        <f>+(((PI()*0.8^2)-(PI()*0.6^2))*2)*5</f>
        <v>8.7964594300514225</v>
      </c>
      <c r="F24" s="239" t="e">
        <f>+#REF!</f>
        <v>#REF!</v>
      </c>
      <c r="G24" s="238" t="e">
        <f>ROUND(F24*E24,2)</f>
        <v>#REF!</v>
      </c>
      <c r="H24" s="240"/>
    </row>
    <row r="25" spans="2:9" ht="25.5" x14ac:dyDescent="0.25">
      <c r="B25" s="171" t="e">
        <f>+#REF!+0.01</f>
        <v>#REF!</v>
      </c>
      <c r="C25" s="124" t="s">
        <v>153</v>
      </c>
      <c r="D25" s="216" t="s">
        <v>104</v>
      </c>
      <c r="E25" s="264">
        <f>+I25*F5</f>
        <v>2404.2110277110469</v>
      </c>
      <c r="F25" s="239" t="e">
        <f>+'APU ITEM DE PAGO'!#REF!</f>
        <v>#REF!</v>
      </c>
      <c r="G25" s="238" t="e">
        <f>ROUND(F25*E25,2)</f>
        <v>#REF!</v>
      </c>
      <c r="H25" s="240"/>
      <c r="I25" s="291">
        <f>+E13+E14+E15+E16+E17-E22+E24+E18</f>
        <v>240.4211027711047</v>
      </c>
    </row>
    <row r="26" spans="2:9" x14ac:dyDescent="0.25">
      <c r="B26" s="170">
        <f>+B12+1</f>
        <v>3</v>
      </c>
      <c r="C26" s="879" t="s">
        <v>27</v>
      </c>
      <c r="D26" s="879"/>
      <c r="E26" s="879"/>
      <c r="F26" s="879"/>
      <c r="G26" s="236" t="e">
        <f>SUM(G27:G29)</f>
        <v>#REF!</v>
      </c>
      <c r="H26" s="236">
        <f>SUM(H27:H29)</f>
        <v>0</v>
      </c>
    </row>
    <row r="27" spans="2:9" x14ac:dyDescent="0.25">
      <c r="B27" s="171">
        <v>3.01</v>
      </c>
      <c r="C27" s="242" t="e">
        <f>#REF!</f>
        <v>#REF!</v>
      </c>
      <c r="D27" s="216" t="e">
        <f>#REF!</f>
        <v>#REF!</v>
      </c>
      <c r="E27" s="263">
        <v>9.1200000000000045</v>
      </c>
      <c r="F27" s="240" t="e">
        <f>#REF!</f>
        <v>#REF!</v>
      </c>
      <c r="G27" s="238" t="e">
        <f>ROUND(F27*E27,2)</f>
        <v>#REF!</v>
      </c>
      <c r="H27" s="240"/>
    </row>
    <row r="28" spans="2:9" x14ac:dyDescent="0.25">
      <c r="B28" s="171">
        <f>+B27+0.01</f>
        <v>3.0199999999999996</v>
      </c>
      <c r="C28" s="242" t="e">
        <f>#REF!</f>
        <v>#REF!</v>
      </c>
      <c r="D28" s="216" t="e">
        <f>#REF!</f>
        <v>#REF!</v>
      </c>
      <c r="E28" s="263">
        <v>12</v>
      </c>
      <c r="F28" s="240" t="e">
        <f>#REF!</f>
        <v>#REF!</v>
      </c>
      <c r="G28" s="238" t="e">
        <f>ROUND(F28*E28,2)</f>
        <v>#REF!</v>
      </c>
      <c r="H28" s="240"/>
    </row>
    <row r="29" spans="2:9" x14ac:dyDescent="0.25">
      <c r="B29" s="171" t="e">
        <f>+#REF!+0.01</f>
        <v>#REF!</v>
      </c>
      <c r="C29" s="242" t="e">
        <f>#REF!</f>
        <v>#REF!</v>
      </c>
      <c r="D29" s="216" t="e">
        <f>#REF!</f>
        <v>#REF!</v>
      </c>
      <c r="E29" s="263">
        <v>3.2550556804183985</v>
      </c>
      <c r="F29" s="240" t="e">
        <f>#REF!</f>
        <v>#REF!</v>
      </c>
      <c r="G29" s="238" t="e">
        <f>ROUND(F29*E29,2)</f>
        <v>#REF!</v>
      </c>
      <c r="H29" s="240"/>
    </row>
    <row r="30" spans="2:9" x14ac:dyDescent="0.25">
      <c r="B30" s="170">
        <f>+B26+1</f>
        <v>4</v>
      </c>
      <c r="C30" s="879" t="s">
        <v>129</v>
      </c>
      <c r="D30" s="879"/>
      <c r="E30" s="879"/>
      <c r="F30" s="879"/>
      <c r="G30" s="236" t="e">
        <f>SUM(G31:G34)</f>
        <v>#REF!</v>
      </c>
      <c r="H30" s="236" t="e">
        <f>SUM(H31:H34)</f>
        <v>#REF!</v>
      </c>
    </row>
    <row r="31" spans="2:9" ht="25.5" x14ac:dyDescent="0.25">
      <c r="B31" s="171">
        <f>+B30+0.01</f>
        <v>4.01</v>
      </c>
      <c r="C31" s="242" t="s">
        <v>121</v>
      </c>
      <c r="D31" s="215" t="s">
        <v>4</v>
      </c>
      <c r="E31" s="263">
        <v>0</v>
      </c>
      <c r="F31" s="240" t="e">
        <f>+'APU ITEM DE PAGO'!#REF!+'APU ITEM DE PAGO'!#REF!</f>
        <v>#REF!</v>
      </c>
      <c r="G31" s="238"/>
      <c r="H31" s="238" t="e">
        <f>ROUND(E31*F31,2)</f>
        <v>#REF!</v>
      </c>
    </row>
    <row r="32" spans="2:9" ht="25.5" x14ac:dyDescent="0.25">
      <c r="B32" s="171">
        <f>+B31+0.01</f>
        <v>4.0199999999999996</v>
      </c>
      <c r="C32" s="242" t="s">
        <v>122</v>
      </c>
      <c r="D32" s="215" t="s">
        <v>4</v>
      </c>
      <c r="E32" s="263">
        <f>+E31</f>
        <v>0</v>
      </c>
      <c r="F32" s="240" t="e">
        <f>+'APU ITEM DE PAGO'!#REF!+'APU ITEM DE PAGO'!#REF!</f>
        <v>#REF!</v>
      </c>
      <c r="G32" s="238" t="e">
        <f>ROUND(F32*E32,2)</f>
        <v>#REF!</v>
      </c>
      <c r="H32" s="240"/>
    </row>
    <row r="33" spans="2:8" x14ac:dyDescent="0.25">
      <c r="B33" s="171">
        <f>+B32+0.01</f>
        <v>4.0299999999999994</v>
      </c>
      <c r="C33" s="242" t="e">
        <f>#REF!</f>
        <v>#REF!</v>
      </c>
      <c r="D33" s="215" t="e">
        <f>#REF!</f>
        <v>#REF!</v>
      </c>
      <c r="E33" s="263">
        <v>376.34363193392153</v>
      </c>
      <c r="F33" s="240" t="e">
        <f>#REF!</f>
        <v>#REF!</v>
      </c>
      <c r="G33" s="238"/>
      <c r="H33" s="238" t="e">
        <f>ROUND(E33*F33,2)</f>
        <v>#REF!</v>
      </c>
    </row>
    <row r="34" spans="2:8" x14ac:dyDescent="0.25">
      <c r="B34" s="171">
        <f>+B33+0.01</f>
        <v>4.0399999999999991</v>
      </c>
      <c r="C34" s="242" t="e">
        <f>#REF!</f>
        <v>#REF!</v>
      </c>
      <c r="D34" s="215" t="e">
        <f>#REF!</f>
        <v>#REF!</v>
      </c>
      <c r="E34" s="263">
        <f>+E33</f>
        <v>376.34363193392153</v>
      </c>
      <c r="F34" s="240" t="e">
        <f>#REF!</f>
        <v>#REF!</v>
      </c>
      <c r="G34" s="238" t="e">
        <f>ROUND(F34*E34,2)</f>
        <v>#REF!</v>
      </c>
      <c r="H34" s="240"/>
    </row>
    <row r="35" spans="2:8" x14ac:dyDescent="0.25">
      <c r="B35" s="170">
        <f>+B30+1</f>
        <v>5</v>
      </c>
      <c r="C35" s="879" t="s">
        <v>41</v>
      </c>
      <c r="D35" s="879"/>
      <c r="E35" s="879"/>
      <c r="F35" s="879"/>
      <c r="G35" s="236" t="e">
        <f>SUM(G36:G43)</f>
        <v>#REF!</v>
      </c>
      <c r="H35" s="236" t="e">
        <f>SUM(H36:H43)</f>
        <v>#REF!</v>
      </c>
    </row>
    <row r="36" spans="2:8" x14ac:dyDescent="0.25">
      <c r="B36" s="171">
        <v>5.01</v>
      </c>
      <c r="C36" s="124" t="e">
        <f>+#REF!</f>
        <v>#REF!</v>
      </c>
      <c r="D36" s="216" t="s">
        <v>42</v>
      </c>
      <c r="E36" s="266">
        <v>550</v>
      </c>
      <c r="F36" s="240" t="e">
        <f>+#REF!</f>
        <v>#REF!</v>
      </c>
      <c r="G36" s="238" t="e">
        <f>ROUND(F36*E36,2)</f>
        <v>#REF!</v>
      </c>
      <c r="H36" s="240"/>
    </row>
    <row r="37" spans="2:8" x14ac:dyDescent="0.25">
      <c r="B37" s="171">
        <f>+B36+0.01</f>
        <v>5.0199999999999996</v>
      </c>
      <c r="C37" s="124" t="e">
        <f>+#REF!</f>
        <v>#REF!</v>
      </c>
      <c r="D37" s="216" t="e">
        <f>+#REF!</f>
        <v>#REF!</v>
      </c>
      <c r="E37" s="266">
        <f>+E8*0.1</f>
        <v>38.607999999999997</v>
      </c>
      <c r="F37" s="240" t="e">
        <f>+#REF!</f>
        <v>#REF!</v>
      </c>
      <c r="G37" s="238" t="e">
        <f t="shared" ref="G37:G43" si="2">ROUND(F37*E37,2)</f>
        <v>#REF!</v>
      </c>
      <c r="H37" s="240"/>
    </row>
    <row r="38" spans="2:8" x14ac:dyDescent="0.25">
      <c r="B38" s="171" t="e">
        <f>+#REF!+0.01</f>
        <v>#REF!</v>
      </c>
      <c r="C38" s="124" t="e">
        <f>+#REF!</f>
        <v>#REF!</v>
      </c>
      <c r="D38" s="216" t="e">
        <f>+#REF!</f>
        <v>#REF!</v>
      </c>
      <c r="E38" s="266">
        <f>+E37</f>
        <v>38.607999999999997</v>
      </c>
      <c r="F38" s="240" t="e">
        <f>+#REF!</f>
        <v>#REF!</v>
      </c>
      <c r="G38" s="238" t="e">
        <f t="shared" si="2"/>
        <v>#REF!</v>
      </c>
      <c r="H38" s="240"/>
    </row>
    <row r="39" spans="2:8" x14ac:dyDescent="0.25">
      <c r="B39" s="171" t="e">
        <f>+B38+0.01</f>
        <v>#REF!</v>
      </c>
      <c r="C39" s="124" t="e">
        <f>+#REF!</f>
        <v>#REF!</v>
      </c>
      <c r="D39" s="216" t="e">
        <f>+#REF!</f>
        <v>#REF!</v>
      </c>
      <c r="E39" s="266">
        <v>48.447999999999979</v>
      </c>
      <c r="F39" s="240" t="e">
        <f>+#REF!</f>
        <v>#REF!</v>
      </c>
      <c r="G39" s="238" t="e">
        <f t="shared" si="2"/>
        <v>#REF!</v>
      </c>
      <c r="H39" s="240"/>
    </row>
    <row r="40" spans="2:8" x14ac:dyDescent="0.25">
      <c r="B40" s="171" t="e">
        <f>+B39+0.01</f>
        <v>#REF!</v>
      </c>
      <c r="C40" s="124" t="e">
        <f>+#REF!</f>
        <v>#REF!</v>
      </c>
      <c r="D40" s="216" t="e">
        <f>+#REF!</f>
        <v>#REF!</v>
      </c>
      <c r="E40" s="266">
        <v>15.497599999999998</v>
      </c>
      <c r="F40" s="240" t="e">
        <f>+#REF!</f>
        <v>#REF!</v>
      </c>
      <c r="G40" s="238" t="e">
        <f t="shared" si="2"/>
        <v>#REF!</v>
      </c>
      <c r="H40" s="240"/>
    </row>
    <row r="41" spans="2:8" x14ac:dyDescent="0.25">
      <c r="B41" s="171" t="e">
        <f>+B40+0.01</f>
        <v>#REF!</v>
      </c>
      <c r="C41" s="124" t="e">
        <f>+#REF!</f>
        <v>#REF!</v>
      </c>
      <c r="D41" s="216" t="e">
        <f>+#REF!</f>
        <v>#REF!</v>
      </c>
      <c r="E41" s="266">
        <v>313.22399999999999</v>
      </c>
      <c r="F41" s="240" t="e">
        <f>+#REF!</f>
        <v>#REF!</v>
      </c>
      <c r="G41" s="238" t="e">
        <f t="shared" si="2"/>
        <v>#REF!</v>
      </c>
      <c r="H41" s="240"/>
    </row>
    <row r="42" spans="2:8" x14ac:dyDescent="0.25">
      <c r="B42" s="171" t="e">
        <f>+B41+0.01</f>
        <v>#REF!</v>
      </c>
      <c r="C42" s="124" t="s">
        <v>174</v>
      </c>
      <c r="D42" s="216" t="s">
        <v>5</v>
      </c>
      <c r="E42" s="171">
        <v>10</v>
      </c>
      <c r="F42" s="240" t="e">
        <f>+'APU ITEM DE PAGO'!#REF!</f>
        <v>#REF!</v>
      </c>
      <c r="G42" s="238" t="e">
        <f t="shared" si="2"/>
        <v>#REF!</v>
      </c>
      <c r="H42" s="240"/>
    </row>
    <row r="43" spans="2:8" ht="38.25" x14ac:dyDescent="0.25">
      <c r="B43" s="171">
        <v>5.0999999999999996</v>
      </c>
      <c r="C43" s="124" t="s">
        <v>229</v>
      </c>
      <c r="D43" s="216" t="s">
        <v>9</v>
      </c>
      <c r="E43" s="267">
        <v>2</v>
      </c>
      <c r="F43" s="240" t="e">
        <f>+#REF!</f>
        <v>#REF!</v>
      </c>
      <c r="G43" s="238" t="e">
        <f t="shared" si="2"/>
        <v>#REF!</v>
      </c>
      <c r="H43" s="240" t="e">
        <f>+E43*#REF!</f>
        <v>#REF!</v>
      </c>
    </row>
    <row r="44" spans="2:8" ht="15.75" thickBot="1" x14ac:dyDescent="0.3">
      <c r="B44" s="244"/>
      <c r="C44" s="130"/>
      <c r="D44" s="244"/>
      <c r="E44" s="244"/>
      <c r="F44" s="244"/>
      <c r="G44" s="244"/>
      <c r="H44" s="244"/>
    </row>
    <row r="45" spans="2:8" x14ac:dyDescent="0.25">
      <c r="B45" s="244"/>
      <c r="C45" s="130"/>
      <c r="D45" s="244"/>
      <c r="E45" s="760" t="s">
        <v>99</v>
      </c>
      <c r="F45" s="761"/>
      <c r="G45" s="245" t="e">
        <f>+ROUND(G35+G30+G26+G12+G7,0)</f>
        <v>#REF!</v>
      </c>
      <c r="H45" s="246"/>
    </row>
    <row r="46" spans="2:8" x14ac:dyDescent="0.25">
      <c r="B46" s="244"/>
      <c r="C46" s="130"/>
      <c r="D46" s="244"/>
      <c r="E46" s="860" t="e">
        <f>+RESUMEN!E12</f>
        <v>#REF!</v>
      </c>
      <c r="F46" s="861"/>
      <c r="G46" s="247"/>
      <c r="H46" s="248"/>
    </row>
    <row r="47" spans="2:8" x14ac:dyDescent="0.25">
      <c r="B47" s="244"/>
      <c r="C47" s="130"/>
      <c r="D47" s="244"/>
      <c r="E47" s="862" t="e">
        <f>+RESUMEN!#REF!</f>
        <v>#REF!</v>
      </c>
      <c r="F47" s="863"/>
      <c r="G47" s="247"/>
      <c r="H47" s="249"/>
    </row>
    <row r="48" spans="2:8" x14ac:dyDescent="0.25">
      <c r="B48" s="244"/>
      <c r="C48" s="130"/>
      <c r="D48" s="244"/>
      <c r="E48" s="854">
        <f>+RESUMEN!E13</f>
        <v>0.05</v>
      </c>
      <c r="F48" s="855"/>
      <c r="G48" s="247"/>
      <c r="H48" s="250"/>
    </row>
    <row r="49" spans="2:8" x14ac:dyDescent="0.25">
      <c r="B49" s="244"/>
      <c r="C49" s="130"/>
      <c r="D49" s="244"/>
      <c r="E49" s="854" t="e">
        <f>+RESUMEN!#REF!</f>
        <v>#REF!</v>
      </c>
      <c r="F49" s="855"/>
      <c r="G49" s="247"/>
      <c r="H49" s="250"/>
    </row>
    <row r="50" spans="2:8" x14ac:dyDescent="0.25">
      <c r="B50" s="244"/>
      <c r="C50" s="130"/>
      <c r="D50" s="244"/>
      <c r="E50" s="856" t="s">
        <v>37</v>
      </c>
      <c r="F50" s="857"/>
      <c r="G50" s="251"/>
      <c r="H50" s="252"/>
    </row>
    <row r="51" spans="2:8" ht="15.75" thickBot="1" x14ac:dyDescent="0.3">
      <c r="B51" s="244"/>
      <c r="C51" s="130"/>
      <c r="D51" s="244"/>
      <c r="E51" s="858" t="s">
        <v>45</v>
      </c>
      <c r="F51" s="859"/>
      <c r="G51" s="253"/>
      <c r="H51" s="254"/>
    </row>
    <row r="52" spans="2:8" ht="15.75" thickBot="1" x14ac:dyDescent="0.3">
      <c r="B52" s="244"/>
      <c r="C52" s="130"/>
      <c r="D52" s="130"/>
      <c r="E52" s="130"/>
      <c r="F52" s="130"/>
      <c r="G52" s="130"/>
      <c r="H52" s="130"/>
    </row>
    <row r="53" spans="2:8" x14ac:dyDescent="0.25">
      <c r="B53" s="244"/>
      <c r="C53" s="130"/>
      <c r="D53" s="244"/>
      <c r="E53" s="757" t="s">
        <v>100</v>
      </c>
      <c r="F53" s="758"/>
      <c r="G53" s="759"/>
      <c r="H53" s="255" t="e">
        <f>+H30+H35</f>
        <v>#REF!</v>
      </c>
    </row>
    <row r="54" spans="2:8" x14ac:dyDescent="0.25">
      <c r="B54" s="244"/>
      <c r="C54" s="130"/>
      <c r="D54" s="244"/>
      <c r="E54" s="880" t="e">
        <f>+RESUMEN!#REF!</f>
        <v>#REF!</v>
      </c>
      <c r="F54" s="881"/>
      <c r="G54" s="882"/>
      <c r="H54" s="256"/>
    </row>
    <row r="55" spans="2:8" ht="15.75" thickBot="1" x14ac:dyDescent="0.3">
      <c r="B55" s="244"/>
      <c r="C55" s="130"/>
      <c r="D55" s="244"/>
      <c r="E55" s="870" t="s">
        <v>115</v>
      </c>
      <c r="F55" s="871"/>
      <c r="G55" s="872"/>
      <c r="H55" s="257"/>
    </row>
    <row r="56" spans="2:8" ht="15.75" thickBot="1" x14ac:dyDescent="0.3">
      <c r="B56" s="244"/>
      <c r="C56" s="130"/>
      <c r="D56" s="130"/>
      <c r="E56" s="130"/>
      <c r="F56" s="130"/>
      <c r="G56" s="130"/>
      <c r="H56" s="130"/>
    </row>
    <row r="57" spans="2:8" x14ac:dyDescent="0.25">
      <c r="B57" s="244"/>
      <c r="C57" s="130"/>
      <c r="D57" s="244"/>
      <c r="E57" s="876" t="s">
        <v>101</v>
      </c>
      <c r="F57" s="877"/>
      <c r="G57" s="878"/>
      <c r="H57" s="258">
        <f>+H55+G51</f>
        <v>0</v>
      </c>
    </row>
    <row r="58" spans="2:8" x14ac:dyDescent="0.25">
      <c r="B58" s="244"/>
      <c r="C58" s="130"/>
      <c r="D58" s="244"/>
      <c r="E58" s="867" t="e">
        <f>+RESUMEN!#REF!</f>
        <v>#REF!</v>
      </c>
      <c r="F58" s="868"/>
      <c r="G58" s="869"/>
      <c r="H58" s="259">
        <f>+H57*0.02</f>
        <v>0</v>
      </c>
    </row>
    <row r="59" spans="2:8" ht="15.75" thickBot="1" x14ac:dyDescent="0.3">
      <c r="B59" s="244"/>
      <c r="C59" s="130"/>
      <c r="D59" s="244"/>
      <c r="E59" s="864" t="s">
        <v>46</v>
      </c>
      <c r="F59" s="865"/>
      <c r="G59" s="866"/>
      <c r="H59" s="260">
        <f>H57+H58</f>
        <v>0</v>
      </c>
    </row>
  </sheetData>
  <mergeCells count="22">
    <mergeCell ref="E59:G59"/>
    <mergeCell ref="E51:F51"/>
    <mergeCell ref="E53:G53"/>
    <mergeCell ref="E55:G55"/>
    <mergeCell ref="E57:G57"/>
    <mergeCell ref="E58:G58"/>
    <mergeCell ref="E54:G54"/>
    <mergeCell ref="E47:F47"/>
    <mergeCell ref="E48:F48"/>
    <mergeCell ref="E49:F49"/>
    <mergeCell ref="E50:F50"/>
    <mergeCell ref="C12:F12"/>
    <mergeCell ref="C26:F26"/>
    <mergeCell ref="C30:F30"/>
    <mergeCell ref="C35:F35"/>
    <mergeCell ref="E45:F45"/>
    <mergeCell ref="E46:F46"/>
    <mergeCell ref="B2:H2"/>
    <mergeCell ref="B3:H3"/>
    <mergeCell ref="B4:H4"/>
    <mergeCell ref="D5:E5"/>
    <mergeCell ref="C7:F7"/>
  </mergeCells>
  <pageMargins left="0.7" right="0.7" top="0.75" bottom="0.75" header="0.3" footer="0.3"/>
  <pageSetup paperSize="9" scale="53" orientation="portrait" horizontalDpi="1200" verticalDpi="120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Hoja32">
    <tabColor rgb="FFFFFF00"/>
  </sheetPr>
  <dimension ref="B1:I63"/>
  <sheetViews>
    <sheetView view="pageBreakPreview" zoomScaleNormal="100" zoomScaleSheetLayoutView="100" workbookViewId="0">
      <selection activeCell="G17" sqref="G17"/>
    </sheetView>
  </sheetViews>
  <sheetFormatPr baseColWidth="10" defaultRowHeight="15" x14ac:dyDescent="0.25"/>
  <cols>
    <col min="1" max="1" width="4.85546875" customWidth="1"/>
    <col min="2" max="2" width="6.5703125" customWidth="1"/>
    <col min="3" max="3" width="82.42578125" style="18" customWidth="1"/>
    <col min="4" max="4" width="8.7109375" customWidth="1"/>
    <col min="5" max="7" width="19.7109375" customWidth="1"/>
    <col min="8" max="8" width="14.14062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ht="22.5"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ROUND(SUM(G8:G9),2)</f>
        <v>#REF!</v>
      </c>
      <c r="H7" s="236">
        <f>ROUND(SUM(H8:H9),2)</f>
        <v>0</v>
      </c>
    </row>
    <row r="8" spans="2:8" x14ac:dyDescent="0.25">
      <c r="B8" s="171">
        <v>1.01</v>
      </c>
      <c r="C8" s="121" t="s">
        <v>103</v>
      </c>
      <c r="D8" s="215">
        <f>+'APU ITEM DE PAGO'!H4</f>
        <v>0</v>
      </c>
      <c r="E8" s="261">
        <v>576.16999999999996</v>
      </c>
      <c r="F8" s="237">
        <f>+'APU ITEM DE PAGO'!H31</f>
        <v>0</v>
      </c>
      <c r="G8" s="238">
        <f>ROUND(F8*E8,2)</f>
        <v>0</v>
      </c>
      <c r="H8" s="238"/>
    </row>
    <row r="9" spans="2:8" x14ac:dyDescent="0.25">
      <c r="B9" s="171" t="e">
        <f>+#REF!+0.01</f>
        <v>#REF!</v>
      </c>
      <c r="C9" s="124" t="e">
        <f>+#REF!</f>
        <v>#REF!</v>
      </c>
      <c r="D9" s="216" t="e">
        <f>+'APU ITEM DE PAGO'!#REF!</f>
        <v>#REF!</v>
      </c>
      <c r="E9" s="262">
        <v>696.17774999999995</v>
      </c>
      <c r="F9" s="239" t="e">
        <f>+#REF!</f>
        <v>#REF!</v>
      </c>
      <c r="G9" s="238" t="e">
        <f>ROUND(F9*E9,2)</f>
        <v>#REF!</v>
      </c>
      <c r="H9" s="240"/>
    </row>
    <row r="10" spans="2:8" x14ac:dyDescent="0.25">
      <c r="B10" s="170">
        <f>+B7+1</f>
        <v>2</v>
      </c>
      <c r="C10" s="879" t="s">
        <v>7</v>
      </c>
      <c r="D10" s="879"/>
      <c r="E10" s="879"/>
      <c r="F10" s="879"/>
      <c r="G10" s="236" t="e">
        <f>ROUND(SUM(G11:G23),2)</f>
        <v>#REF!</v>
      </c>
      <c r="H10" s="236">
        <f>ROUND(SUM(H11:H23),2)</f>
        <v>0</v>
      </c>
    </row>
    <row r="11" spans="2:8" x14ac:dyDescent="0.25">
      <c r="B11" s="171">
        <v>2.0099999999999998</v>
      </c>
      <c r="C11" s="124" t="e">
        <f>#REF!</f>
        <v>#REF!</v>
      </c>
      <c r="D11" s="216" t="e">
        <f>#REF!</f>
        <v>#REF!</v>
      </c>
      <c r="E11" s="263">
        <v>121.59845894</v>
      </c>
      <c r="F11" s="239" t="e">
        <f>+#REF!</f>
        <v>#REF!</v>
      </c>
      <c r="G11" s="238" t="e">
        <f>ROUND(F11*E11,2)</f>
        <v>#REF!</v>
      </c>
      <c r="H11" s="240"/>
    </row>
    <row r="12" spans="2:8" x14ac:dyDescent="0.25">
      <c r="B12" s="171">
        <f>+B11+0.01</f>
        <v>2.0199999999999996</v>
      </c>
      <c r="C12" s="124" t="e">
        <f>#REF!</f>
        <v>#REF!</v>
      </c>
      <c r="D12" s="216" t="e">
        <f>#REF!</f>
        <v>#REF!</v>
      </c>
      <c r="E12" s="264">
        <v>486.39383576</v>
      </c>
      <c r="F12" s="239" t="e">
        <f>+#REF!</f>
        <v>#REF!</v>
      </c>
      <c r="G12" s="238" t="e">
        <f>ROUND(F12*E12,2)</f>
        <v>#REF!</v>
      </c>
      <c r="H12" s="240"/>
    </row>
    <row r="13" spans="2:8" x14ac:dyDescent="0.25">
      <c r="B13" s="171">
        <f t="shared" ref="B13:B22" si="0">+B12+0.01</f>
        <v>2.0299999999999994</v>
      </c>
      <c r="C13" s="124" t="e">
        <f>#REF!</f>
        <v>#REF!</v>
      </c>
      <c r="D13" s="216" t="e">
        <f>#REF!</f>
        <v>#REF!</v>
      </c>
      <c r="E13" s="264">
        <v>11.161090919999996</v>
      </c>
      <c r="F13" s="239" t="e">
        <f>+#REF!</f>
        <v>#REF!</v>
      </c>
      <c r="G13" s="238" t="e">
        <f t="shared" ref="G13:G21" si="1">ROUND(F13*E13,2)</f>
        <v>#REF!</v>
      </c>
      <c r="H13" s="240"/>
    </row>
    <row r="14" spans="2:8" x14ac:dyDescent="0.25">
      <c r="B14" s="171"/>
      <c r="C14" s="124" t="e">
        <f>#REF!</f>
        <v>#REF!</v>
      </c>
      <c r="D14" s="216" t="e">
        <f>#REF!</f>
        <v>#REF!</v>
      </c>
      <c r="E14" s="264">
        <v>2.790272729999999</v>
      </c>
      <c r="F14" s="239" t="e">
        <f>+#REF!</f>
        <v>#REF!</v>
      </c>
      <c r="G14" s="238"/>
      <c r="H14" s="240"/>
    </row>
    <row r="15" spans="2:8" ht="38.25" x14ac:dyDescent="0.25">
      <c r="B15" s="171">
        <f>+B13+0.01</f>
        <v>2.0399999999999991</v>
      </c>
      <c r="C15" s="124" t="s">
        <v>150</v>
      </c>
      <c r="D15" s="216" t="s">
        <v>39</v>
      </c>
      <c r="E15" s="264">
        <f>218.37928215*0.2</f>
        <v>43.675856430000003</v>
      </c>
      <c r="F15" s="239" t="e">
        <f>+#REF!</f>
        <v>#REF!</v>
      </c>
      <c r="G15" s="238" t="e">
        <f t="shared" si="1"/>
        <v>#REF!</v>
      </c>
      <c r="H15" s="240"/>
    </row>
    <row r="16" spans="2:8" x14ac:dyDescent="0.25">
      <c r="B16" s="171"/>
      <c r="C16" s="124" t="s">
        <v>329</v>
      </c>
      <c r="D16" s="216" t="s">
        <v>39</v>
      </c>
      <c r="E16" s="287">
        <f>218.37928215*0.8</f>
        <v>174.70342572000001</v>
      </c>
      <c r="F16" s="285">
        <v>125000</v>
      </c>
      <c r="G16" s="238">
        <f t="shared" si="1"/>
        <v>21837928.219999999</v>
      </c>
      <c r="H16" s="240"/>
    </row>
    <row r="17" spans="2:9" x14ac:dyDescent="0.25">
      <c r="B17" s="171">
        <f>+B15+0.01</f>
        <v>2.0499999999999989</v>
      </c>
      <c r="C17" s="124" t="s">
        <v>110</v>
      </c>
      <c r="D17" s="216" t="s">
        <v>105</v>
      </c>
      <c r="E17" s="264">
        <v>1751.37138</v>
      </c>
      <c r="F17" s="239" t="e">
        <f>+#REF!</f>
        <v>#REF!</v>
      </c>
      <c r="G17" s="238" t="e">
        <f t="shared" si="1"/>
        <v>#REF!</v>
      </c>
      <c r="H17" s="240"/>
    </row>
    <row r="18" spans="2:9" x14ac:dyDescent="0.25">
      <c r="B18" s="171">
        <f t="shared" si="0"/>
        <v>2.0599999999999987</v>
      </c>
      <c r="C18" s="124" t="s">
        <v>109</v>
      </c>
      <c r="D18" s="216" t="s">
        <v>105</v>
      </c>
      <c r="E18" s="264">
        <v>194.59682000000001</v>
      </c>
      <c r="F18" s="239" t="e">
        <f>+#REF!</f>
        <v>#REF!</v>
      </c>
      <c r="G18" s="238" t="e">
        <f t="shared" si="1"/>
        <v>#REF!</v>
      </c>
      <c r="H18" s="240"/>
    </row>
    <row r="19" spans="2:9" x14ac:dyDescent="0.25">
      <c r="B19" s="171">
        <f t="shared" si="0"/>
        <v>2.0699999999999985</v>
      </c>
      <c r="C19" s="124" t="s">
        <v>106</v>
      </c>
      <c r="D19" s="216" t="s">
        <v>39</v>
      </c>
      <c r="E19" s="264">
        <v>100.60149957384041</v>
      </c>
      <c r="F19" s="239" t="e">
        <f>+#REF!</f>
        <v>#REF!</v>
      </c>
      <c r="G19" s="238" t="e">
        <f t="shared" si="1"/>
        <v>#REF!</v>
      </c>
      <c r="H19" s="240"/>
    </row>
    <row r="20" spans="2:9" ht="25.5" x14ac:dyDescent="0.25">
      <c r="B20" s="171">
        <f t="shared" si="0"/>
        <v>2.0799999999999983</v>
      </c>
      <c r="C20" s="124" t="s">
        <v>107</v>
      </c>
      <c r="D20" s="216" t="s">
        <v>39</v>
      </c>
      <c r="E20" s="264">
        <v>485.98937529166039</v>
      </c>
      <c r="F20" s="239" t="e">
        <f>+#REF!</f>
        <v>#REF!</v>
      </c>
      <c r="G20" s="238" t="e">
        <f t="shared" si="1"/>
        <v>#REF!</v>
      </c>
      <c r="H20" s="240"/>
    </row>
    <row r="21" spans="2:9" x14ac:dyDescent="0.25">
      <c r="B21" s="171">
        <f t="shared" si="0"/>
        <v>2.0899999999999981</v>
      </c>
      <c r="C21" s="124" t="s">
        <v>108</v>
      </c>
      <c r="D21" s="216" t="s">
        <v>39</v>
      </c>
      <c r="E21" s="264">
        <v>144.16019187745232</v>
      </c>
      <c r="F21" s="239" t="e">
        <f>+#REF!</f>
        <v>#REF!</v>
      </c>
      <c r="G21" s="238" t="e">
        <f t="shared" si="1"/>
        <v>#REF!</v>
      </c>
      <c r="H21" s="240"/>
    </row>
    <row r="22" spans="2:9" x14ac:dyDescent="0.25">
      <c r="B22" s="171">
        <f t="shared" si="0"/>
        <v>2.0999999999999979</v>
      </c>
      <c r="C22" s="124" t="s">
        <v>111</v>
      </c>
      <c r="D22" s="216" t="s">
        <v>39</v>
      </c>
      <c r="E22" s="241">
        <f>+(((PI()*0.8^2)-(PI()*0.6^2))*2)*4</f>
        <v>7.0371675440411376</v>
      </c>
      <c r="F22" s="239" t="e">
        <f>+#REF!</f>
        <v>#REF!</v>
      </c>
      <c r="G22" s="238" t="e">
        <f>ROUND(F22*E22,2)</f>
        <v>#REF!</v>
      </c>
      <c r="H22" s="240"/>
    </row>
    <row r="23" spans="2:9" ht="25.5" x14ac:dyDescent="0.25">
      <c r="B23" s="171" t="e">
        <f>+#REF!+0.01</f>
        <v>#REF!</v>
      </c>
      <c r="C23" s="124" t="s">
        <v>153</v>
      </c>
      <c r="D23" s="216" t="s">
        <v>104</v>
      </c>
      <c r="E23" s="264">
        <f>+I23*F5</f>
        <v>3613.7073275238067</v>
      </c>
      <c r="F23" s="239" t="e">
        <f>+'APU ITEM DE PAGO'!#REF!</f>
        <v>#REF!</v>
      </c>
      <c r="G23" s="238" t="e">
        <f>ROUND(F23*E23,2)</f>
        <v>#REF!</v>
      </c>
      <c r="H23" s="240"/>
      <c r="I23" s="291">
        <f>+E11+E12+E13+E14+E15-E20+E22+E16</f>
        <v>361.37073275238066</v>
      </c>
    </row>
    <row r="24" spans="2:9" x14ac:dyDescent="0.25">
      <c r="B24" s="170">
        <f>+B10+1</f>
        <v>3</v>
      </c>
      <c r="C24" s="879" t="s">
        <v>27</v>
      </c>
      <c r="D24" s="879"/>
      <c r="E24" s="879"/>
      <c r="F24" s="879"/>
      <c r="G24" s="236" t="e">
        <f>SUM(G25:G30)</f>
        <v>#REF!</v>
      </c>
      <c r="H24" s="236" t="e">
        <f>SUM(H25:H30)</f>
        <v>#REF!</v>
      </c>
    </row>
    <row r="25" spans="2:9" x14ac:dyDescent="0.25">
      <c r="B25" s="171">
        <v>3.01</v>
      </c>
      <c r="C25" s="242" t="e">
        <f>#REF!</f>
        <v>#REF!</v>
      </c>
      <c r="D25" s="216" t="e">
        <f>#REF!</f>
        <v>#REF!</v>
      </c>
      <c r="E25" s="263">
        <v>11.640000000000006</v>
      </c>
      <c r="F25" s="240" t="e">
        <f>#REF!</f>
        <v>#REF!</v>
      </c>
      <c r="G25" s="238" t="e">
        <f>ROUND(F25*E25,2)</f>
        <v>#REF!</v>
      </c>
      <c r="H25" s="240"/>
    </row>
    <row r="26" spans="2:9" x14ac:dyDescent="0.25">
      <c r="B26" s="171">
        <f>+B25+0.01</f>
        <v>3.0199999999999996</v>
      </c>
      <c r="C26" s="242" t="e">
        <f>#REF!</f>
        <v>#REF!</v>
      </c>
      <c r="D26" s="216" t="e">
        <f>#REF!</f>
        <v>#REF!</v>
      </c>
      <c r="E26" s="263">
        <v>16</v>
      </c>
      <c r="F26" s="240" t="e">
        <f>#REF!</f>
        <v>#REF!</v>
      </c>
      <c r="G26" s="238" t="e">
        <f>ROUND(F26*E26,2)</f>
        <v>#REF!</v>
      </c>
      <c r="H26" s="240"/>
    </row>
    <row r="27" spans="2:9" x14ac:dyDescent="0.25">
      <c r="B27" s="171" t="e">
        <f>+#REF!+0.01</f>
        <v>#REF!</v>
      </c>
      <c r="C27" s="242" t="e">
        <f>#REF!</f>
        <v>#REF!</v>
      </c>
      <c r="D27" s="216" t="e">
        <f>#REF!</f>
        <v>#REF!</v>
      </c>
      <c r="E27" s="263">
        <v>5.25881762287651</v>
      </c>
      <c r="F27" s="240" t="e">
        <f>#REF!</f>
        <v>#REF!</v>
      </c>
      <c r="G27" s="238" t="e">
        <f>ROUND(F27*E27,2)</f>
        <v>#REF!</v>
      </c>
      <c r="H27" s="240"/>
    </row>
    <row r="28" spans="2:9" x14ac:dyDescent="0.25">
      <c r="B28" s="171">
        <v>3.07</v>
      </c>
      <c r="C28" s="124" t="s">
        <v>134</v>
      </c>
      <c r="D28" s="216" t="e">
        <f>+D27</f>
        <v>#REF!</v>
      </c>
      <c r="E28" s="265">
        <v>1.1000000000000001</v>
      </c>
      <c r="F28" s="240" t="e">
        <f>+'APU ITEM DE PAGO'!#REF!</f>
        <v>#REF!</v>
      </c>
      <c r="G28" s="238" t="e">
        <f>ROUND(F28*E28,2)</f>
        <v>#REF!</v>
      </c>
      <c r="H28" s="240"/>
    </row>
    <row r="29" spans="2:9" ht="51" x14ac:dyDescent="0.25">
      <c r="B29" s="171">
        <v>3.09</v>
      </c>
      <c r="C29" s="124" t="s">
        <v>243</v>
      </c>
      <c r="D29" s="216" t="s">
        <v>4</v>
      </c>
      <c r="E29" s="265">
        <v>1.5</v>
      </c>
      <c r="F29" s="240" t="e">
        <f>+'APU ITEM DE PAGO'!#REF!</f>
        <v>#REF!</v>
      </c>
      <c r="G29" s="238" t="e">
        <f>ROUND(F29*E29,2)</f>
        <v>#REF!</v>
      </c>
      <c r="H29" s="240"/>
    </row>
    <row r="30" spans="2:9" ht="25.5" x14ac:dyDescent="0.25">
      <c r="B30" s="243" t="e">
        <f>+'PPTO ALL'!#REF!</f>
        <v>#REF!</v>
      </c>
      <c r="C30" s="243" t="str">
        <f>+PPTOALL_B1109!$C$30</f>
        <v>Suministro, transporte e instalación de Concreto  f'c = 280 kg/cm2 para estructuras de protección de tuberías con profundidad clave menor a 1 m  en vías. Incluye acero de refuerzo</v>
      </c>
      <c r="D30" s="216" t="s">
        <v>39</v>
      </c>
      <c r="E30" s="243">
        <f>+((6.24)*((0.65*0.65)-(PI()/4*0.45^2)))</f>
        <v>1.6439708807309843</v>
      </c>
      <c r="F30" s="240" t="e">
        <f>+'APU ITEM DE PAGO'!#REF!</f>
        <v>#REF!</v>
      </c>
      <c r="G30" s="238" t="e">
        <f>+F30*E30</f>
        <v>#REF!</v>
      </c>
      <c r="H30" s="243" t="e">
        <f>+'PPTO ALL'!#REF!</f>
        <v>#REF!</v>
      </c>
    </row>
    <row r="31" spans="2:9" x14ac:dyDescent="0.25">
      <c r="B31" s="170">
        <f>+B24+1</f>
        <v>4</v>
      </c>
      <c r="C31" s="879" t="s">
        <v>129</v>
      </c>
      <c r="D31" s="879"/>
      <c r="E31" s="879"/>
      <c r="F31" s="879"/>
      <c r="G31" s="236" t="e">
        <f>SUM(G32:G39)</f>
        <v>#REF!</v>
      </c>
      <c r="H31" s="236" t="e">
        <f>SUM(H32:H39)</f>
        <v>#REF!</v>
      </c>
    </row>
    <row r="32" spans="2:9" ht="25.5" x14ac:dyDescent="0.25">
      <c r="B32" s="171">
        <f>+B31+0.01</f>
        <v>4.01</v>
      </c>
      <c r="C32" s="242" t="s">
        <v>121</v>
      </c>
      <c r="D32" s="215" t="s">
        <v>4</v>
      </c>
      <c r="E32" s="263">
        <v>0</v>
      </c>
      <c r="F32" s="240" t="e">
        <f>+'APU ITEM DE PAGO'!#REF!+'APU ITEM DE PAGO'!#REF!</f>
        <v>#REF!</v>
      </c>
      <c r="G32" s="238"/>
      <c r="H32" s="238" t="e">
        <f>ROUND(E32*F32,2)</f>
        <v>#REF!</v>
      </c>
    </row>
    <row r="33" spans="2:8" ht="25.5" x14ac:dyDescent="0.25">
      <c r="B33" s="171">
        <f t="shared" ref="B33:B39" si="2">+B32+0.01</f>
        <v>4.0199999999999996</v>
      </c>
      <c r="C33" s="242" t="s">
        <v>122</v>
      </c>
      <c r="D33" s="215" t="s">
        <v>4</v>
      </c>
      <c r="E33" s="263">
        <f>+E32</f>
        <v>0</v>
      </c>
      <c r="F33" s="240" t="e">
        <f>+'APU ITEM DE PAGO'!#REF!+'APU ITEM DE PAGO'!#REF!</f>
        <v>#REF!</v>
      </c>
      <c r="G33" s="238" t="e">
        <f t="shared" ref="G33:G39" si="3">ROUND(F33*E33,2)</f>
        <v>#REF!</v>
      </c>
      <c r="H33" s="240"/>
    </row>
    <row r="34" spans="2:8" x14ac:dyDescent="0.25">
      <c r="B34" s="171">
        <f t="shared" si="2"/>
        <v>4.0299999999999994</v>
      </c>
      <c r="C34" s="242" t="e">
        <f>#REF!</f>
        <v>#REF!</v>
      </c>
      <c r="D34" s="215" t="e">
        <f>#REF!</f>
        <v>#REF!</v>
      </c>
      <c r="E34" s="263">
        <v>424.84762548811079</v>
      </c>
      <c r="F34" s="240" t="e">
        <f>#REF!</f>
        <v>#REF!</v>
      </c>
      <c r="G34" s="238"/>
      <c r="H34" s="238" t="e">
        <f>ROUND(E34*F34,2)</f>
        <v>#REF!</v>
      </c>
    </row>
    <row r="35" spans="2:8" x14ac:dyDescent="0.25">
      <c r="B35" s="171">
        <f t="shared" si="2"/>
        <v>4.0399999999999991</v>
      </c>
      <c r="C35" s="242" t="e">
        <f>#REF!</f>
        <v>#REF!</v>
      </c>
      <c r="D35" s="215" t="e">
        <f>#REF!</f>
        <v>#REF!</v>
      </c>
      <c r="E35" s="263">
        <f>+E34</f>
        <v>424.84762548811079</v>
      </c>
      <c r="F35" s="240" t="e">
        <f>#REF!</f>
        <v>#REF!</v>
      </c>
      <c r="G35" s="238" t="e">
        <f t="shared" si="3"/>
        <v>#REF!</v>
      </c>
      <c r="H35" s="240"/>
    </row>
    <row r="36" spans="2:8" x14ac:dyDescent="0.25">
      <c r="B36" s="171">
        <f t="shared" si="2"/>
        <v>4.0499999999999989</v>
      </c>
      <c r="C36" s="242" t="e">
        <f>#REF!</f>
        <v>#REF!</v>
      </c>
      <c r="D36" s="215" t="e">
        <f>#REF!</f>
        <v>#REF!</v>
      </c>
      <c r="E36" s="263">
        <v>129.04994253158804</v>
      </c>
      <c r="F36" s="240" t="e">
        <f>#REF!</f>
        <v>#REF!</v>
      </c>
      <c r="G36" s="238"/>
      <c r="H36" s="238" t="e">
        <f>ROUND(E36*F36,2)</f>
        <v>#REF!</v>
      </c>
    </row>
    <row r="37" spans="2:8" x14ac:dyDescent="0.25">
      <c r="B37" s="171">
        <f t="shared" si="2"/>
        <v>4.0599999999999987</v>
      </c>
      <c r="C37" s="242" t="e">
        <f>#REF!</f>
        <v>#REF!</v>
      </c>
      <c r="D37" s="215" t="e">
        <f>#REF!</f>
        <v>#REF!</v>
      </c>
      <c r="E37" s="263">
        <f>+E36</f>
        <v>129.04994253158804</v>
      </c>
      <c r="F37" s="240" t="e">
        <f>#REF!</f>
        <v>#REF!</v>
      </c>
      <c r="G37" s="238" t="e">
        <f t="shared" si="3"/>
        <v>#REF!</v>
      </c>
      <c r="H37" s="240"/>
    </row>
    <row r="38" spans="2:8" x14ac:dyDescent="0.25">
      <c r="B38" s="171" t="e">
        <f>+#REF!+0.01</f>
        <v>#REF!</v>
      </c>
      <c r="C38" s="242" t="e">
        <f>#REF!</f>
        <v>#REF!</v>
      </c>
      <c r="D38" s="215" t="e">
        <f>#REF!</f>
        <v>#REF!</v>
      </c>
      <c r="E38" s="263">
        <v>8.8929635105514766</v>
      </c>
      <c r="F38" s="240" t="e">
        <f>#REF!</f>
        <v>#REF!</v>
      </c>
      <c r="G38" s="238"/>
      <c r="H38" s="238" t="e">
        <f>ROUND(E38*F38,2)</f>
        <v>#REF!</v>
      </c>
    </row>
    <row r="39" spans="2:8" x14ac:dyDescent="0.25">
      <c r="B39" s="171" t="e">
        <f t="shared" si="2"/>
        <v>#REF!</v>
      </c>
      <c r="C39" s="242" t="e">
        <f>#REF!</f>
        <v>#REF!</v>
      </c>
      <c r="D39" s="215" t="e">
        <f>#REF!</f>
        <v>#REF!</v>
      </c>
      <c r="E39" s="263">
        <f>+E38</f>
        <v>8.8929635105514766</v>
      </c>
      <c r="F39" s="240" t="e">
        <f>#REF!</f>
        <v>#REF!</v>
      </c>
      <c r="G39" s="238" t="e">
        <f t="shared" si="3"/>
        <v>#REF!</v>
      </c>
      <c r="H39" s="240"/>
    </row>
    <row r="40" spans="2:8" x14ac:dyDescent="0.25">
      <c r="B40" s="170">
        <f>+B31+1</f>
        <v>5</v>
      </c>
      <c r="C40" s="879" t="s">
        <v>41</v>
      </c>
      <c r="D40" s="879"/>
      <c r="E40" s="879"/>
      <c r="F40" s="879"/>
      <c r="G40" s="236" t="e">
        <f>SUM(G41:G47)</f>
        <v>#REF!</v>
      </c>
      <c r="H40" s="236" t="e">
        <f>SUM(H41:H47)</f>
        <v>#REF!</v>
      </c>
    </row>
    <row r="41" spans="2:8" x14ac:dyDescent="0.25">
      <c r="B41" s="171">
        <v>5.01</v>
      </c>
      <c r="C41" s="124" t="e">
        <f>+#REF!</f>
        <v>#REF!</v>
      </c>
      <c r="D41" s="216" t="s">
        <v>42</v>
      </c>
      <c r="E41" s="266">
        <f>100*(E28+E29)</f>
        <v>260</v>
      </c>
      <c r="F41" s="240" t="e">
        <f>+#REF!</f>
        <v>#REF!</v>
      </c>
      <c r="G41" s="238" t="e">
        <f>ROUND(F41*E41,2)</f>
        <v>#REF!</v>
      </c>
      <c r="H41" s="240"/>
    </row>
    <row r="42" spans="2:8" x14ac:dyDescent="0.25">
      <c r="B42" s="171">
        <f>+B41+0.01</f>
        <v>5.0199999999999996</v>
      </c>
      <c r="C42" s="124" t="e">
        <f>+#REF!</f>
        <v>#REF!</v>
      </c>
      <c r="D42" s="216" t="e">
        <f>+#REF!</f>
        <v>#REF!</v>
      </c>
      <c r="E42" s="266">
        <f>+E8*0.1</f>
        <v>57.616999999999997</v>
      </c>
      <c r="F42" s="240" t="e">
        <f>+#REF!</f>
        <v>#REF!</v>
      </c>
      <c r="G42" s="238" t="e">
        <f t="shared" ref="G42:G47" si="4">ROUND(F42*E42,2)</f>
        <v>#REF!</v>
      </c>
      <c r="H42" s="240"/>
    </row>
    <row r="43" spans="2:8" x14ac:dyDescent="0.25">
      <c r="B43" s="171" t="e">
        <f>+#REF!+0.01</f>
        <v>#REF!</v>
      </c>
      <c r="C43" s="124" t="e">
        <f>+#REF!</f>
        <v>#REF!</v>
      </c>
      <c r="D43" s="216" t="e">
        <f>+#REF!</f>
        <v>#REF!</v>
      </c>
      <c r="E43" s="266">
        <f>+E42</f>
        <v>57.616999999999997</v>
      </c>
      <c r="F43" s="240" t="e">
        <f>+#REF!</f>
        <v>#REF!</v>
      </c>
      <c r="G43" s="238" t="e">
        <f t="shared" si="4"/>
        <v>#REF!</v>
      </c>
      <c r="H43" s="240"/>
    </row>
    <row r="44" spans="2:8" x14ac:dyDescent="0.25">
      <c r="B44" s="171" t="e">
        <f>+B43+0.01</f>
        <v>#REF!</v>
      </c>
      <c r="C44" s="124" t="e">
        <f>+#REF!</f>
        <v>#REF!</v>
      </c>
      <c r="D44" s="216" t="e">
        <f>+#REF!</f>
        <v>#REF!</v>
      </c>
      <c r="E44" s="266">
        <v>53.776649999999997</v>
      </c>
      <c r="F44" s="240" t="e">
        <f>+#REF!</f>
        <v>#REF!</v>
      </c>
      <c r="G44" s="238" t="e">
        <f t="shared" si="4"/>
        <v>#REF!</v>
      </c>
      <c r="H44" s="240"/>
    </row>
    <row r="45" spans="2:8" x14ac:dyDescent="0.25">
      <c r="B45" s="171" t="e">
        <f>+#REF!+0.01</f>
        <v>#REF!</v>
      </c>
      <c r="C45" s="124" t="e">
        <f>+#REF!</f>
        <v>#REF!</v>
      </c>
      <c r="D45" s="216" t="e">
        <f>+#REF!</f>
        <v>#REF!</v>
      </c>
      <c r="E45" s="266">
        <v>696.17774999999995</v>
      </c>
      <c r="F45" s="240" t="e">
        <f>+#REF!</f>
        <v>#REF!</v>
      </c>
      <c r="G45" s="238" t="e">
        <f t="shared" si="4"/>
        <v>#REF!</v>
      </c>
      <c r="H45" s="240"/>
    </row>
    <row r="46" spans="2:8" x14ac:dyDescent="0.25">
      <c r="B46" s="171" t="e">
        <f>+B45+0.01</f>
        <v>#REF!</v>
      </c>
      <c r="C46" s="124" t="s">
        <v>174</v>
      </c>
      <c r="D46" s="216" t="s">
        <v>5</v>
      </c>
      <c r="E46" s="171">
        <v>16</v>
      </c>
      <c r="F46" s="240" t="e">
        <f>+'APU ITEM DE PAGO'!#REF!</f>
        <v>#REF!</v>
      </c>
      <c r="G46" s="238" t="e">
        <f t="shared" si="4"/>
        <v>#REF!</v>
      </c>
      <c r="H46" s="240"/>
    </row>
    <row r="47" spans="2:8" ht="38.25" x14ac:dyDescent="0.25">
      <c r="B47" s="171">
        <v>5.0999999999999996</v>
      </c>
      <c r="C47" s="124" t="s">
        <v>229</v>
      </c>
      <c r="D47" s="216" t="s">
        <v>9</v>
      </c>
      <c r="E47" s="267">
        <v>6</v>
      </c>
      <c r="F47" s="240" t="e">
        <f>+#REF!</f>
        <v>#REF!</v>
      </c>
      <c r="G47" s="238" t="e">
        <f t="shared" si="4"/>
        <v>#REF!</v>
      </c>
      <c r="H47" s="240" t="e">
        <f>+E47*#REF!</f>
        <v>#REF!</v>
      </c>
    </row>
    <row r="48" spans="2:8" ht="15.75" thickBot="1" x14ac:dyDescent="0.3">
      <c r="B48" s="244"/>
      <c r="C48" s="130"/>
      <c r="D48" s="244"/>
      <c r="E48" s="244"/>
      <c r="F48" s="244"/>
      <c r="G48" s="244"/>
      <c r="H48" s="244"/>
    </row>
    <row r="49" spans="2:8" x14ac:dyDescent="0.25">
      <c r="B49" s="244"/>
      <c r="C49" s="130"/>
      <c r="D49" s="244"/>
      <c r="E49" s="760" t="s">
        <v>99</v>
      </c>
      <c r="F49" s="761"/>
      <c r="G49" s="245" t="e">
        <f>+ROUND(G40+G31+G24+G10+G7,0)</f>
        <v>#REF!</v>
      </c>
      <c r="H49" s="246"/>
    </row>
    <row r="50" spans="2:8" x14ac:dyDescent="0.25">
      <c r="B50" s="244"/>
      <c r="C50" s="130"/>
      <c r="D50" s="244"/>
      <c r="E50" s="860" t="e">
        <f>+RESUMEN!E12</f>
        <v>#REF!</v>
      </c>
      <c r="F50" s="861"/>
      <c r="G50" s="247"/>
      <c r="H50" s="248"/>
    </row>
    <row r="51" spans="2:8" x14ac:dyDescent="0.25">
      <c r="B51" s="244"/>
      <c r="C51" s="130"/>
      <c r="D51" s="244"/>
      <c r="E51" s="862" t="e">
        <f>+RESUMEN!#REF!</f>
        <v>#REF!</v>
      </c>
      <c r="F51" s="863"/>
      <c r="G51" s="247"/>
      <c r="H51" s="249"/>
    </row>
    <row r="52" spans="2:8" x14ac:dyDescent="0.25">
      <c r="B52" s="244"/>
      <c r="C52" s="130"/>
      <c r="D52" s="244"/>
      <c r="E52" s="854">
        <f>+RESUMEN!E13</f>
        <v>0.05</v>
      </c>
      <c r="F52" s="855"/>
      <c r="G52" s="247"/>
      <c r="H52" s="250"/>
    </row>
    <row r="53" spans="2:8" x14ac:dyDescent="0.25">
      <c r="B53" s="244"/>
      <c r="C53" s="130"/>
      <c r="D53" s="244"/>
      <c r="E53" s="854" t="e">
        <f>+RESUMEN!#REF!</f>
        <v>#REF!</v>
      </c>
      <c r="F53" s="855"/>
      <c r="G53" s="247"/>
      <c r="H53" s="250"/>
    </row>
    <row r="54" spans="2:8" x14ac:dyDescent="0.25">
      <c r="B54" s="244"/>
      <c r="C54" s="130"/>
      <c r="D54" s="244"/>
      <c r="E54" s="856" t="s">
        <v>37</v>
      </c>
      <c r="F54" s="857"/>
      <c r="G54" s="251"/>
      <c r="H54" s="252"/>
    </row>
    <row r="55" spans="2:8" ht="15.75" thickBot="1" x14ac:dyDescent="0.3">
      <c r="B55" s="244"/>
      <c r="C55" s="130"/>
      <c r="D55" s="244"/>
      <c r="E55" s="858" t="s">
        <v>45</v>
      </c>
      <c r="F55" s="859"/>
      <c r="G55" s="253"/>
      <c r="H55" s="254"/>
    </row>
    <row r="56" spans="2:8" ht="15.75" thickBot="1" x14ac:dyDescent="0.3">
      <c r="B56" s="244"/>
      <c r="C56" s="130"/>
      <c r="D56" s="130"/>
      <c r="E56" s="130"/>
      <c r="F56" s="130"/>
      <c r="G56" s="130"/>
      <c r="H56" s="130"/>
    </row>
    <row r="57" spans="2:8" x14ac:dyDescent="0.25">
      <c r="B57" s="244"/>
      <c r="C57" s="130"/>
      <c r="D57" s="244"/>
      <c r="E57" s="757" t="s">
        <v>100</v>
      </c>
      <c r="F57" s="758"/>
      <c r="G57" s="759"/>
      <c r="H57" s="255" t="e">
        <f>+H31+H40</f>
        <v>#REF!</v>
      </c>
    </row>
    <row r="58" spans="2:8" x14ac:dyDescent="0.25">
      <c r="B58" s="244"/>
      <c r="C58" s="130"/>
      <c r="D58" s="244"/>
      <c r="E58" s="880" t="e">
        <f>+RESUMEN!#REF!</f>
        <v>#REF!</v>
      </c>
      <c r="F58" s="881"/>
      <c r="G58" s="882"/>
      <c r="H58" s="256"/>
    </row>
    <row r="59" spans="2:8" ht="15.75" thickBot="1" x14ac:dyDescent="0.3">
      <c r="B59" s="244"/>
      <c r="C59" s="130"/>
      <c r="D59" s="244"/>
      <c r="E59" s="870" t="s">
        <v>115</v>
      </c>
      <c r="F59" s="871"/>
      <c r="G59" s="872"/>
      <c r="H59" s="257"/>
    </row>
    <row r="60" spans="2:8" ht="15.75" thickBot="1" x14ac:dyDescent="0.3">
      <c r="B60" s="244"/>
      <c r="C60" s="130"/>
      <c r="D60" s="130"/>
      <c r="E60" s="130"/>
      <c r="F60" s="130"/>
      <c r="G60" s="130"/>
      <c r="H60" s="130"/>
    </row>
    <row r="61" spans="2:8" x14ac:dyDescent="0.25">
      <c r="B61" s="244"/>
      <c r="C61" s="130"/>
      <c r="D61" s="244"/>
      <c r="E61" s="876" t="s">
        <v>101</v>
      </c>
      <c r="F61" s="877"/>
      <c r="G61" s="878"/>
      <c r="H61" s="258">
        <f>+H59+G55</f>
        <v>0</v>
      </c>
    </row>
    <row r="62" spans="2:8" x14ac:dyDescent="0.25">
      <c r="B62" s="244"/>
      <c r="C62" s="130"/>
      <c r="D62" s="244"/>
      <c r="E62" s="867" t="e">
        <f>+RESUMEN!#REF!</f>
        <v>#REF!</v>
      </c>
      <c r="F62" s="868"/>
      <c r="G62" s="869"/>
      <c r="H62" s="259">
        <f>+H61*0.02</f>
        <v>0</v>
      </c>
    </row>
    <row r="63" spans="2:8" ht="15.75" thickBot="1" x14ac:dyDescent="0.3">
      <c r="B63" s="244"/>
      <c r="C63" s="130"/>
      <c r="D63" s="244"/>
      <c r="E63" s="864" t="s">
        <v>46</v>
      </c>
      <c r="F63" s="865"/>
      <c r="G63" s="866"/>
      <c r="H63" s="260">
        <f>+H61+H62</f>
        <v>0</v>
      </c>
    </row>
  </sheetData>
  <mergeCells count="22">
    <mergeCell ref="E63:G63"/>
    <mergeCell ref="E55:F55"/>
    <mergeCell ref="E57:G57"/>
    <mergeCell ref="E59:G59"/>
    <mergeCell ref="E61:G61"/>
    <mergeCell ref="E62:G62"/>
    <mergeCell ref="E58:G58"/>
    <mergeCell ref="E51:F51"/>
    <mergeCell ref="E52:F52"/>
    <mergeCell ref="E53:F53"/>
    <mergeCell ref="E54:F54"/>
    <mergeCell ref="C10:F10"/>
    <mergeCell ref="C24:F24"/>
    <mergeCell ref="C31:F31"/>
    <mergeCell ref="C40:F40"/>
    <mergeCell ref="E49:F49"/>
    <mergeCell ref="E50:F50"/>
    <mergeCell ref="B2:H2"/>
    <mergeCell ref="B3:H3"/>
    <mergeCell ref="B4:H4"/>
    <mergeCell ref="D5:E5"/>
    <mergeCell ref="C7:F7"/>
  </mergeCells>
  <pageMargins left="0.7" right="0.7" top="0.75" bottom="0.75" header="0.3" footer="0.3"/>
  <pageSetup paperSize="9" scale="51" orientation="portrait" horizontalDpi="1200" verticalDpi="120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Hoja33">
    <tabColor rgb="FFFFFF00"/>
  </sheetPr>
  <dimension ref="B1:I56"/>
  <sheetViews>
    <sheetView view="pageBreakPreview" zoomScaleNormal="100" zoomScaleSheetLayoutView="100" workbookViewId="0">
      <selection activeCell="G17" sqref="G17"/>
    </sheetView>
  </sheetViews>
  <sheetFormatPr baseColWidth="10" defaultRowHeight="15" x14ac:dyDescent="0.25"/>
  <cols>
    <col min="1" max="1" width="5.42578125" customWidth="1"/>
    <col min="2" max="2" width="6.140625" customWidth="1"/>
    <col min="3" max="3" width="75.42578125" style="18" customWidth="1"/>
    <col min="4" max="4" width="8.7109375" customWidth="1"/>
    <col min="5" max="7" width="16.28515625" customWidth="1"/>
    <col min="8" max="8" width="1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ROUND(SUM(G8:G10),2)</f>
        <v>#REF!</v>
      </c>
      <c r="H7" s="236">
        <f>ROUND(SUM(H8:H10),2)</f>
        <v>0</v>
      </c>
    </row>
    <row r="8" spans="2:8" x14ac:dyDescent="0.25">
      <c r="B8" s="171">
        <v>1.01</v>
      </c>
      <c r="C8" s="121" t="s">
        <v>103</v>
      </c>
      <c r="D8" s="215">
        <f>+'APU ITEM DE PAGO'!H4</f>
        <v>0</v>
      </c>
      <c r="E8" s="261">
        <v>246.82</v>
      </c>
      <c r="F8" s="237">
        <f>+'APU ITEM DE PAGO'!H31</f>
        <v>0</v>
      </c>
      <c r="G8" s="238">
        <f>ROUND(F8*E8,2)</f>
        <v>0</v>
      </c>
      <c r="H8" s="238"/>
    </row>
    <row r="9" spans="2:8" ht="25.5" x14ac:dyDescent="0.25">
      <c r="B9" s="171">
        <f>+B8+0.01</f>
        <v>1.02</v>
      </c>
      <c r="C9" s="124" t="s">
        <v>162</v>
      </c>
      <c r="D9" s="216" t="s">
        <v>39</v>
      </c>
      <c r="E9" s="278">
        <v>2</v>
      </c>
      <c r="F9" s="239" t="e">
        <f>+'APU ITEM DE PAGO'!#REF!</f>
        <v>#REF!</v>
      </c>
      <c r="G9" s="238" t="e">
        <f>ROUND(F9*E9,2)</f>
        <v>#REF!</v>
      </c>
      <c r="H9" s="238"/>
    </row>
    <row r="10" spans="2:8" x14ac:dyDescent="0.25">
      <c r="B10" s="171" t="e">
        <f>+#REF!+0.01</f>
        <v>#REF!</v>
      </c>
      <c r="C10" s="124" t="e">
        <f>+#REF!</f>
        <v>#REF!</v>
      </c>
      <c r="D10" s="216" t="e">
        <f>+'APU ITEM DE PAGO'!#REF!</f>
        <v>#REF!</v>
      </c>
      <c r="E10" s="262">
        <v>221.45999999999992</v>
      </c>
      <c r="F10" s="239" t="e">
        <f>+#REF!</f>
        <v>#REF!</v>
      </c>
      <c r="G10" s="238" t="e">
        <f>ROUND(F10*E10,2)</f>
        <v>#REF!</v>
      </c>
      <c r="H10" s="240"/>
    </row>
    <row r="11" spans="2:8" x14ac:dyDescent="0.25">
      <c r="B11" s="170">
        <f>+B7+1</f>
        <v>2</v>
      </c>
      <c r="C11" s="879" t="s">
        <v>7</v>
      </c>
      <c r="D11" s="879"/>
      <c r="E11" s="879"/>
      <c r="F11" s="879"/>
      <c r="G11" s="236" t="e">
        <f>ROUND(SUM(G12:G24),2)</f>
        <v>#REF!</v>
      </c>
      <c r="H11" s="236">
        <f>ROUND(SUM(H12:H24),2)</f>
        <v>0</v>
      </c>
    </row>
    <row r="12" spans="2:8" x14ac:dyDescent="0.25">
      <c r="B12" s="171">
        <v>2.0099999999999998</v>
      </c>
      <c r="C12" s="124" t="e">
        <f>#REF!</f>
        <v>#REF!</v>
      </c>
      <c r="D12" s="216" t="e">
        <f>#REF!</f>
        <v>#REF!</v>
      </c>
      <c r="E12" s="263">
        <v>52.454249999999995</v>
      </c>
      <c r="F12" s="239" t="e">
        <f>+#REF!</f>
        <v>#REF!</v>
      </c>
      <c r="G12" s="238" t="e">
        <f>ROUND(F12*E12,2)</f>
        <v>#REF!</v>
      </c>
      <c r="H12" s="240"/>
    </row>
    <row r="13" spans="2:8" x14ac:dyDescent="0.25">
      <c r="B13" s="171">
        <f>+B12+0.01</f>
        <v>2.0199999999999996</v>
      </c>
      <c r="C13" s="124" t="e">
        <f>#REF!</f>
        <v>#REF!</v>
      </c>
      <c r="D13" s="216" t="e">
        <f>#REF!</f>
        <v>#REF!</v>
      </c>
      <c r="E13" s="264">
        <v>209.81699999999998</v>
      </c>
      <c r="F13" s="239" t="e">
        <f>+#REF!</f>
        <v>#REF!</v>
      </c>
      <c r="G13" s="238" t="e">
        <f>ROUND(F13*E13,2)</f>
        <v>#REF!</v>
      </c>
      <c r="H13" s="240"/>
    </row>
    <row r="14" spans="2:8" x14ac:dyDescent="0.25">
      <c r="B14" s="171">
        <f t="shared" ref="B14:B23" si="0">+B13+0.01</f>
        <v>2.0299999999999994</v>
      </c>
      <c r="C14" s="124" t="e">
        <f>#REF!</f>
        <v>#REF!</v>
      </c>
      <c r="D14" s="216" t="e">
        <f>#REF!</f>
        <v>#REF!</v>
      </c>
      <c r="E14" s="264">
        <v>4.6385852799999983</v>
      </c>
      <c r="F14" s="239" t="e">
        <f>+#REF!</f>
        <v>#REF!</v>
      </c>
      <c r="G14" s="238" t="e">
        <f t="shared" ref="G14:G22" si="1">ROUND(F14*E14,2)</f>
        <v>#REF!</v>
      </c>
      <c r="H14" s="240"/>
    </row>
    <row r="15" spans="2:8" x14ac:dyDescent="0.25">
      <c r="B15" s="171"/>
      <c r="C15" s="124" t="e">
        <f>#REF!</f>
        <v>#REF!</v>
      </c>
      <c r="D15" s="216" t="e">
        <f>#REF!</f>
        <v>#REF!</v>
      </c>
      <c r="E15" s="264">
        <v>1.1596463199999996</v>
      </c>
      <c r="F15" s="239" t="e">
        <f>+#REF!</f>
        <v>#REF!</v>
      </c>
      <c r="G15" s="238" t="e">
        <f t="shared" si="1"/>
        <v>#REF!</v>
      </c>
      <c r="H15" s="240"/>
    </row>
    <row r="16" spans="2:8" ht="38.25" x14ac:dyDescent="0.25">
      <c r="B16" s="171">
        <f>+B14+0.01</f>
        <v>2.0399999999999991</v>
      </c>
      <c r="C16" s="124" t="s">
        <v>150</v>
      </c>
      <c r="D16" s="216" t="s">
        <v>39</v>
      </c>
      <c r="E16" s="264">
        <f>100.3532064*0.2</f>
        <v>20.070641280000004</v>
      </c>
      <c r="F16" s="239" t="e">
        <f>+#REF!</f>
        <v>#REF!</v>
      </c>
      <c r="G16" s="238" t="e">
        <f t="shared" si="1"/>
        <v>#REF!</v>
      </c>
      <c r="H16" s="240"/>
    </row>
    <row r="17" spans="2:9" x14ac:dyDescent="0.25">
      <c r="B17" s="171"/>
      <c r="C17" s="124" t="s">
        <v>329</v>
      </c>
      <c r="D17" s="216" t="s">
        <v>39</v>
      </c>
      <c r="E17" s="287">
        <f>100.3532064*0.8</f>
        <v>80.282565120000015</v>
      </c>
      <c r="F17" s="285">
        <v>125000</v>
      </c>
      <c r="G17" s="238">
        <f t="shared" si="1"/>
        <v>10035320.640000001</v>
      </c>
      <c r="H17" s="240"/>
    </row>
    <row r="18" spans="2:9" x14ac:dyDescent="0.25">
      <c r="B18" s="171">
        <f>+B16+0.01</f>
        <v>2.0499999999999989</v>
      </c>
      <c r="C18" s="124" t="s">
        <v>110</v>
      </c>
      <c r="D18" s="216" t="s">
        <v>105</v>
      </c>
      <c r="E18" s="264">
        <v>817.1385479999999</v>
      </c>
      <c r="F18" s="239" t="e">
        <f>+#REF!</f>
        <v>#REF!</v>
      </c>
      <c r="G18" s="238" t="e">
        <f t="shared" si="1"/>
        <v>#REF!</v>
      </c>
      <c r="H18" s="240"/>
    </row>
    <row r="19" spans="2:9" x14ac:dyDescent="0.25">
      <c r="B19" s="171">
        <f t="shared" si="0"/>
        <v>2.0599999999999987</v>
      </c>
      <c r="C19" s="124" t="s">
        <v>109</v>
      </c>
      <c r="D19" s="216" t="s">
        <v>105</v>
      </c>
      <c r="E19" s="264">
        <v>90.793171999999984</v>
      </c>
      <c r="F19" s="239" t="e">
        <f>+#REF!</f>
        <v>#REF!</v>
      </c>
      <c r="G19" s="238" t="e">
        <f t="shared" si="1"/>
        <v>#REF!</v>
      </c>
      <c r="H19" s="240"/>
    </row>
    <row r="20" spans="2:9" x14ac:dyDescent="0.25">
      <c r="B20" s="171">
        <f t="shared" si="0"/>
        <v>2.0699999999999985</v>
      </c>
      <c r="C20" s="124" t="s">
        <v>106</v>
      </c>
      <c r="D20" s="216" t="s">
        <v>39</v>
      </c>
      <c r="E20" s="264">
        <v>39.891163436756806</v>
      </c>
      <c r="F20" s="239" t="e">
        <f>+#REF!</f>
        <v>#REF!</v>
      </c>
      <c r="G20" s="238" t="e">
        <f t="shared" si="1"/>
        <v>#REF!</v>
      </c>
      <c r="H20" s="240"/>
    </row>
    <row r="21" spans="2:9" ht="25.5" x14ac:dyDescent="0.25">
      <c r="B21" s="171">
        <f t="shared" si="0"/>
        <v>2.0799999999999983</v>
      </c>
      <c r="C21" s="124" t="s">
        <v>107</v>
      </c>
      <c r="D21" s="216" t="s">
        <v>39</v>
      </c>
      <c r="E21" s="264">
        <v>226.62370824426307</v>
      </c>
      <c r="F21" s="239" t="e">
        <f>+#REF!</f>
        <v>#REF!</v>
      </c>
      <c r="G21" s="238" t="e">
        <f t="shared" si="1"/>
        <v>#REF!</v>
      </c>
      <c r="H21" s="240"/>
    </row>
    <row r="22" spans="2:9" ht="25.5" x14ac:dyDescent="0.25">
      <c r="B22" s="171">
        <f t="shared" si="0"/>
        <v>2.0899999999999981</v>
      </c>
      <c r="C22" s="124" t="s">
        <v>108</v>
      </c>
      <c r="D22" s="216" t="s">
        <v>39</v>
      </c>
      <c r="E22" s="264">
        <v>63.503381477426942</v>
      </c>
      <c r="F22" s="239" t="e">
        <f>+#REF!</f>
        <v>#REF!</v>
      </c>
      <c r="G22" s="238" t="e">
        <f t="shared" si="1"/>
        <v>#REF!</v>
      </c>
      <c r="H22" s="240"/>
    </row>
    <row r="23" spans="2:9" x14ac:dyDescent="0.25">
      <c r="B23" s="171">
        <f t="shared" si="0"/>
        <v>2.0999999999999979</v>
      </c>
      <c r="C23" s="124" t="s">
        <v>111</v>
      </c>
      <c r="D23" s="216" t="s">
        <v>39</v>
      </c>
      <c r="E23" s="241">
        <f>+(((PI()*0.8^2)-(PI()*0.6^2))*2)*1</f>
        <v>1.7592918860102844</v>
      </c>
      <c r="F23" s="239" t="e">
        <f>+#REF!</f>
        <v>#REF!</v>
      </c>
      <c r="G23" s="238" t="e">
        <f>ROUND(F23*E23,2)</f>
        <v>#REF!</v>
      </c>
      <c r="H23" s="240"/>
    </row>
    <row r="24" spans="2:9" ht="25.5" x14ac:dyDescent="0.25">
      <c r="B24" s="171" t="e">
        <f>+#REF!+0.01</f>
        <v>#REF!</v>
      </c>
      <c r="C24" s="124" t="s">
        <v>153</v>
      </c>
      <c r="D24" s="216" t="s">
        <v>104</v>
      </c>
      <c r="E24" s="264">
        <f>+I24*F5</f>
        <v>1435.5827164174716</v>
      </c>
      <c r="F24" s="239" t="e">
        <f>+'APU ITEM DE PAGO'!#REF!</f>
        <v>#REF!</v>
      </c>
      <c r="G24" s="238" t="e">
        <f>ROUND(F24*E24,2)</f>
        <v>#REF!</v>
      </c>
      <c r="H24" s="240"/>
      <c r="I24" s="291">
        <f>+E12+E13+E14+E15+E16+E17-E21+E23</f>
        <v>143.55827164174715</v>
      </c>
    </row>
    <row r="25" spans="2:9" x14ac:dyDescent="0.25">
      <c r="B25" s="170">
        <f>+B11+1</f>
        <v>3</v>
      </c>
      <c r="C25" s="879" t="s">
        <v>27</v>
      </c>
      <c r="D25" s="879"/>
      <c r="E25" s="879"/>
      <c r="F25" s="879"/>
      <c r="G25" s="236" t="e">
        <f>SUM(G26:G28)</f>
        <v>#REF!</v>
      </c>
      <c r="H25" s="236">
        <f>SUM(H26:H28)</f>
        <v>0</v>
      </c>
    </row>
    <row r="26" spans="2:9" x14ac:dyDescent="0.25">
      <c r="B26" s="171">
        <v>3.01</v>
      </c>
      <c r="C26" s="242" t="e">
        <f>#REF!</f>
        <v>#REF!</v>
      </c>
      <c r="D26" s="216" t="e">
        <f>#REF!</f>
        <v>#REF!</v>
      </c>
      <c r="E26" s="263">
        <v>4.6399999999999988</v>
      </c>
      <c r="F26" s="240" t="e">
        <f>#REF!</f>
        <v>#REF!</v>
      </c>
      <c r="G26" s="238" t="e">
        <f>ROUND(F26*E26,2)</f>
        <v>#REF!</v>
      </c>
      <c r="H26" s="240"/>
    </row>
    <row r="27" spans="2:9" x14ac:dyDescent="0.25">
      <c r="B27" s="171">
        <f>+B26+0.01</f>
        <v>3.0199999999999996</v>
      </c>
      <c r="C27" s="242" t="e">
        <f>#REF!</f>
        <v>#REF!</v>
      </c>
      <c r="D27" s="216" t="e">
        <f>#REF!</f>
        <v>#REF!</v>
      </c>
      <c r="E27" s="263">
        <v>5</v>
      </c>
      <c r="F27" s="240" t="e">
        <f>#REF!</f>
        <v>#REF!</v>
      </c>
      <c r="G27" s="238" t="e">
        <f>ROUND(F27*E27,2)</f>
        <v>#REF!</v>
      </c>
      <c r="H27" s="240"/>
    </row>
    <row r="28" spans="2:9" x14ac:dyDescent="0.25">
      <c r="B28" s="171" t="e">
        <f>+#REF!+0.01</f>
        <v>#REF!</v>
      </c>
      <c r="C28" s="242" t="e">
        <f>#REF!</f>
        <v>#REF!</v>
      </c>
      <c r="D28" s="216" t="e">
        <f>#REF!</f>
        <v>#REF!</v>
      </c>
      <c r="E28" s="263">
        <v>1.1999893805114603</v>
      </c>
      <c r="F28" s="240" t="e">
        <f>#REF!</f>
        <v>#REF!</v>
      </c>
      <c r="G28" s="238" t="e">
        <f>ROUND(F28*E28,2)</f>
        <v>#REF!</v>
      </c>
      <c r="H28" s="240"/>
    </row>
    <row r="29" spans="2:9" x14ac:dyDescent="0.25">
      <c r="B29" s="170">
        <f>+B25+1</f>
        <v>4</v>
      </c>
      <c r="C29" s="879" t="s">
        <v>129</v>
      </c>
      <c r="D29" s="879"/>
      <c r="E29" s="879"/>
      <c r="F29" s="879"/>
      <c r="G29" s="236" t="e">
        <f>SUM(G30:G33)</f>
        <v>#REF!</v>
      </c>
      <c r="H29" s="236" t="e">
        <f>SUM(H30:H33)</f>
        <v>#REF!</v>
      </c>
    </row>
    <row r="30" spans="2:9" ht="25.5" x14ac:dyDescent="0.25">
      <c r="B30" s="171">
        <f>+B29+0.01</f>
        <v>4.01</v>
      </c>
      <c r="C30" s="242" t="s">
        <v>121</v>
      </c>
      <c r="D30" s="215" t="s">
        <v>4</v>
      </c>
      <c r="E30" s="263">
        <v>0</v>
      </c>
      <c r="F30" s="240" t="e">
        <f>+'APU ITEM DE PAGO'!#REF!+'APU ITEM DE PAGO'!#REF!</f>
        <v>#REF!</v>
      </c>
      <c r="G30" s="238"/>
      <c r="H30" s="238" t="e">
        <f>ROUND(E30*F30,2)</f>
        <v>#REF!</v>
      </c>
    </row>
    <row r="31" spans="2:9" ht="25.5" x14ac:dyDescent="0.25">
      <c r="B31" s="171">
        <f>+B30+0.01</f>
        <v>4.0199999999999996</v>
      </c>
      <c r="C31" s="242" t="s">
        <v>122</v>
      </c>
      <c r="D31" s="215" t="s">
        <v>4</v>
      </c>
      <c r="E31" s="263">
        <f>+E30</f>
        <v>0</v>
      </c>
      <c r="F31" s="240" t="e">
        <f>+'APU ITEM DE PAGO'!#REF!+'APU ITEM DE PAGO'!#REF!</f>
        <v>#REF!</v>
      </c>
      <c r="G31" s="238" t="e">
        <f>ROUND(F31*E31,2)</f>
        <v>#REF!</v>
      </c>
      <c r="H31" s="240"/>
    </row>
    <row r="32" spans="2:9" x14ac:dyDescent="0.25">
      <c r="B32" s="171">
        <f>+B31+0.01</f>
        <v>4.0299999999999994</v>
      </c>
      <c r="C32" s="242" t="e">
        <f>#REF!</f>
        <v>#REF!</v>
      </c>
      <c r="D32" s="215" t="e">
        <f>#REF!</f>
        <v>#REF!</v>
      </c>
      <c r="E32" s="263">
        <v>241.52314943523487</v>
      </c>
      <c r="F32" s="240" t="e">
        <f>#REF!</f>
        <v>#REF!</v>
      </c>
      <c r="G32" s="238"/>
      <c r="H32" s="238" t="e">
        <f>ROUND(E32*F32,2)</f>
        <v>#REF!</v>
      </c>
    </row>
    <row r="33" spans="2:8" x14ac:dyDescent="0.25">
      <c r="B33" s="171">
        <f>+B32+0.01</f>
        <v>4.0399999999999991</v>
      </c>
      <c r="C33" s="242" t="e">
        <f>#REF!</f>
        <v>#REF!</v>
      </c>
      <c r="D33" s="215" t="e">
        <f>#REF!</f>
        <v>#REF!</v>
      </c>
      <c r="E33" s="263">
        <f>+E32</f>
        <v>241.52314943523487</v>
      </c>
      <c r="F33" s="240" t="e">
        <f>#REF!</f>
        <v>#REF!</v>
      </c>
      <c r="G33" s="238" t="e">
        <f>ROUND(F33*E33,2)</f>
        <v>#REF!</v>
      </c>
      <c r="H33" s="240"/>
    </row>
    <row r="34" spans="2:8" x14ac:dyDescent="0.25">
      <c r="B34" s="170">
        <f>+B29+1</f>
        <v>5</v>
      </c>
      <c r="C34" s="879" t="s">
        <v>41</v>
      </c>
      <c r="D34" s="879"/>
      <c r="E34" s="879"/>
      <c r="F34" s="879"/>
      <c r="G34" s="236" t="e">
        <f>SUM(G35:G40)</f>
        <v>#REF!</v>
      </c>
      <c r="H34" s="236" t="e">
        <f>SUM(H35:H40)</f>
        <v>#REF!</v>
      </c>
    </row>
    <row r="35" spans="2:8" x14ac:dyDescent="0.25">
      <c r="B35" s="171" t="e">
        <f>+#REF!+0.01</f>
        <v>#REF!</v>
      </c>
      <c r="C35" s="124" t="e">
        <f>+#REF!</f>
        <v>#REF!</v>
      </c>
      <c r="D35" s="216" t="e">
        <f>+#REF!</f>
        <v>#REF!</v>
      </c>
      <c r="E35" s="266">
        <f>+E8*0.1</f>
        <v>24.682000000000002</v>
      </c>
      <c r="F35" s="240" t="e">
        <f>+#REF!</f>
        <v>#REF!</v>
      </c>
      <c r="G35" s="238" t="e">
        <f t="shared" ref="G35:G40" si="2">ROUND(F35*E35,2)</f>
        <v>#REF!</v>
      </c>
      <c r="H35" s="240"/>
    </row>
    <row r="36" spans="2:8" x14ac:dyDescent="0.25">
      <c r="B36" s="171" t="e">
        <f>+#REF!+0.01</f>
        <v>#REF!</v>
      </c>
      <c r="C36" s="124" t="e">
        <f>+#REF!</f>
        <v>#REF!</v>
      </c>
      <c r="D36" s="216" t="e">
        <f>+#REF!</f>
        <v>#REF!</v>
      </c>
      <c r="E36" s="266">
        <f>+E35</f>
        <v>24.682000000000002</v>
      </c>
      <c r="F36" s="240" t="e">
        <f>+#REF!</f>
        <v>#REF!</v>
      </c>
      <c r="G36" s="238" t="e">
        <f t="shared" si="2"/>
        <v>#REF!</v>
      </c>
      <c r="H36" s="240"/>
    </row>
    <row r="37" spans="2:8" x14ac:dyDescent="0.25">
      <c r="B37" s="171" t="e">
        <f>+B36+0.01</f>
        <v>#REF!</v>
      </c>
      <c r="C37" s="124" t="e">
        <f>+#REF!</f>
        <v>#REF!</v>
      </c>
      <c r="D37" s="216" t="e">
        <f>+#REF!</f>
        <v>#REF!</v>
      </c>
      <c r="E37" s="266">
        <v>21.805599999999995</v>
      </c>
      <c r="F37" s="240" t="e">
        <f>+#REF!</f>
        <v>#REF!</v>
      </c>
      <c r="G37" s="238" t="e">
        <f t="shared" si="2"/>
        <v>#REF!</v>
      </c>
      <c r="H37" s="240"/>
    </row>
    <row r="38" spans="2:8" x14ac:dyDescent="0.25">
      <c r="B38" s="171" t="e">
        <f>+#REF!+0.01</f>
        <v>#REF!</v>
      </c>
      <c r="C38" s="124" t="e">
        <f>+#REF!</f>
        <v>#REF!</v>
      </c>
      <c r="D38" s="216" t="e">
        <f>+#REF!</f>
        <v>#REF!</v>
      </c>
      <c r="E38" s="266">
        <v>221.45999999999992</v>
      </c>
      <c r="F38" s="240" t="e">
        <f>+#REF!</f>
        <v>#REF!</v>
      </c>
      <c r="G38" s="238" t="e">
        <f t="shared" si="2"/>
        <v>#REF!</v>
      </c>
      <c r="H38" s="240"/>
    </row>
    <row r="39" spans="2:8" x14ac:dyDescent="0.25">
      <c r="B39" s="171" t="e">
        <f>+B38+0.01</f>
        <v>#REF!</v>
      </c>
      <c r="C39" s="124" t="s">
        <v>174</v>
      </c>
      <c r="D39" s="216" t="s">
        <v>5</v>
      </c>
      <c r="E39" s="171">
        <v>4</v>
      </c>
      <c r="F39" s="240" t="e">
        <f>+'APU ITEM DE PAGO'!#REF!</f>
        <v>#REF!</v>
      </c>
      <c r="G39" s="238" t="e">
        <f t="shared" si="2"/>
        <v>#REF!</v>
      </c>
      <c r="H39" s="240"/>
    </row>
    <row r="40" spans="2:8" ht="38.25" x14ac:dyDescent="0.25">
      <c r="B40" s="171">
        <v>5.0999999999999996</v>
      </c>
      <c r="C40" s="124" t="s">
        <v>229</v>
      </c>
      <c r="D40" s="216" t="s">
        <v>9</v>
      </c>
      <c r="E40" s="267">
        <v>1</v>
      </c>
      <c r="F40" s="240" t="e">
        <f>+#REF!</f>
        <v>#REF!</v>
      </c>
      <c r="G40" s="238" t="e">
        <f t="shared" si="2"/>
        <v>#REF!</v>
      </c>
      <c r="H40" s="240" t="e">
        <f>+E40*#REF!</f>
        <v>#REF!</v>
      </c>
    </row>
    <row r="41" spans="2:8" ht="15.75" thickBot="1" x14ac:dyDescent="0.3">
      <c r="B41" s="244"/>
      <c r="C41" s="130"/>
      <c r="D41" s="244"/>
      <c r="E41" s="244"/>
      <c r="F41" s="244"/>
      <c r="G41" s="244"/>
      <c r="H41" s="244"/>
    </row>
    <row r="42" spans="2:8" x14ac:dyDescent="0.25">
      <c r="B42" s="244"/>
      <c r="C42" s="130"/>
      <c r="D42" s="244"/>
      <c r="E42" s="760" t="s">
        <v>99</v>
      </c>
      <c r="F42" s="761"/>
      <c r="G42" s="245" t="e">
        <f>+ROUND(G34+G29+G25+G11+G7,0)</f>
        <v>#REF!</v>
      </c>
      <c r="H42" s="246"/>
    </row>
    <row r="43" spans="2:8" x14ac:dyDescent="0.25">
      <c r="B43" s="244"/>
      <c r="C43" s="130"/>
      <c r="D43" s="244"/>
      <c r="E43" s="860" t="e">
        <f>+RESUMEN!E12</f>
        <v>#REF!</v>
      </c>
      <c r="F43" s="861"/>
      <c r="G43" s="247"/>
      <c r="H43" s="248"/>
    </row>
    <row r="44" spans="2:8" x14ac:dyDescent="0.25">
      <c r="B44" s="244"/>
      <c r="C44" s="130"/>
      <c r="D44" s="244"/>
      <c r="E44" s="862" t="e">
        <f>+RESUMEN!#REF!</f>
        <v>#REF!</v>
      </c>
      <c r="F44" s="863"/>
      <c r="G44" s="247"/>
      <c r="H44" s="249"/>
    </row>
    <row r="45" spans="2:8" x14ac:dyDescent="0.25">
      <c r="B45" s="244"/>
      <c r="C45" s="130"/>
      <c r="D45" s="244"/>
      <c r="E45" s="854">
        <f>+RESUMEN!E13</f>
        <v>0.05</v>
      </c>
      <c r="F45" s="855"/>
      <c r="G45" s="247"/>
      <c r="H45" s="250"/>
    </row>
    <row r="46" spans="2:8" x14ac:dyDescent="0.25">
      <c r="B46" s="244"/>
      <c r="C46" s="130"/>
      <c r="D46" s="244"/>
      <c r="E46" s="854" t="e">
        <f>+RESUMEN!#REF!</f>
        <v>#REF!</v>
      </c>
      <c r="F46" s="855"/>
      <c r="G46" s="247"/>
      <c r="H46" s="250"/>
    </row>
    <row r="47" spans="2:8" x14ac:dyDescent="0.25">
      <c r="B47" s="244"/>
      <c r="C47" s="130"/>
      <c r="D47" s="244"/>
      <c r="E47" s="856" t="s">
        <v>37</v>
      </c>
      <c r="F47" s="857"/>
      <c r="G47" s="251"/>
      <c r="H47" s="252"/>
    </row>
    <row r="48" spans="2:8" ht="15.75" thickBot="1" x14ac:dyDescent="0.3">
      <c r="B48" s="244"/>
      <c r="C48" s="130"/>
      <c r="D48" s="244"/>
      <c r="E48" s="858" t="s">
        <v>45</v>
      </c>
      <c r="F48" s="859"/>
      <c r="G48" s="253"/>
      <c r="H48" s="254"/>
    </row>
    <row r="49" spans="2:8" ht="15.75" thickBot="1" x14ac:dyDescent="0.3">
      <c r="B49" s="244"/>
      <c r="C49" s="130"/>
      <c r="D49" s="130"/>
      <c r="E49" s="130"/>
      <c r="F49" s="130"/>
      <c r="G49" s="130"/>
      <c r="H49" s="130"/>
    </row>
    <row r="50" spans="2:8" x14ac:dyDescent="0.25">
      <c r="B50" s="244"/>
      <c r="C50" s="130"/>
      <c r="D50" s="244"/>
      <c r="E50" s="757" t="s">
        <v>100</v>
      </c>
      <c r="F50" s="758"/>
      <c r="G50" s="759"/>
      <c r="H50" s="255" t="e">
        <f>+H29+H34</f>
        <v>#REF!</v>
      </c>
    </row>
    <row r="51" spans="2:8" x14ac:dyDescent="0.25">
      <c r="B51" s="244"/>
      <c r="C51" s="130"/>
      <c r="D51" s="244"/>
      <c r="E51" s="880" t="e">
        <f>+RESUMEN!#REF!</f>
        <v>#REF!</v>
      </c>
      <c r="F51" s="881"/>
      <c r="G51" s="882"/>
      <c r="H51" s="256"/>
    </row>
    <row r="52" spans="2:8" ht="15.75" thickBot="1" x14ac:dyDescent="0.3">
      <c r="B52" s="244"/>
      <c r="C52" s="130"/>
      <c r="D52" s="244"/>
      <c r="E52" s="870" t="s">
        <v>115</v>
      </c>
      <c r="F52" s="871"/>
      <c r="G52" s="872"/>
      <c r="H52" s="257"/>
    </row>
    <row r="53" spans="2:8" ht="15.75" thickBot="1" x14ac:dyDescent="0.3">
      <c r="B53" s="244"/>
      <c r="C53" s="130"/>
      <c r="D53" s="130"/>
      <c r="E53" s="130"/>
      <c r="F53" s="130"/>
      <c r="G53" s="130"/>
      <c r="H53" s="130"/>
    </row>
    <row r="54" spans="2:8" x14ac:dyDescent="0.25">
      <c r="B54" s="244"/>
      <c r="C54" s="130"/>
      <c r="D54" s="244"/>
      <c r="E54" s="876" t="s">
        <v>101</v>
      </c>
      <c r="F54" s="877"/>
      <c r="G54" s="878"/>
      <c r="H54" s="258">
        <f>+H52+G48</f>
        <v>0</v>
      </c>
    </row>
    <row r="55" spans="2:8" x14ac:dyDescent="0.25">
      <c r="B55" s="244"/>
      <c r="C55" s="130"/>
      <c r="D55" s="244"/>
      <c r="E55" s="867" t="e">
        <f>+RESUMEN!#REF!</f>
        <v>#REF!</v>
      </c>
      <c r="F55" s="868"/>
      <c r="G55" s="869"/>
      <c r="H55" s="259">
        <f>+H54*0.02</f>
        <v>0</v>
      </c>
    </row>
    <row r="56" spans="2:8" ht="15.75" thickBot="1" x14ac:dyDescent="0.3">
      <c r="B56" s="244"/>
      <c r="C56" s="130"/>
      <c r="D56" s="244"/>
      <c r="E56" s="864" t="s">
        <v>46</v>
      </c>
      <c r="F56" s="865"/>
      <c r="G56" s="866"/>
      <c r="H56" s="260">
        <f>+H54+H55</f>
        <v>0</v>
      </c>
    </row>
  </sheetData>
  <mergeCells count="22">
    <mergeCell ref="E56:G56"/>
    <mergeCell ref="E48:F48"/>
    <mergeCell ref="E50:G50"/>
    <mergeCell ref="E52:G52"/>
    <mergeCell ref="E54:G54"/>
    <mergeCell ref="E55:G55"/>
    <mergeCell ref="E51:G51"/>
    <mergeCell ref="E44:F44"/>
    <mergeCell ref="E45:F45"/>
    <mergeCell ref="E46:F46"/>
    <mergeCell ref="E47:F47"/>
    <mergeCell ref="C11:F11"/>
    <mergeCell ref="C25:F25"/>
    <mergeCell ref="C29:F29"/>
    <mergeCell ref="C34:F34"/>
    <mergeCell ref="E42:F42"/>
    <mergeCell ref="E43:F43"/>
    <mergeCell ref="B2:H2"/>
    <mergeCell ref="B3:H3"/>
    <mergeCell ref="B4:H4"/>
    <mergeCell ref="D5:E5"/>
    <mergeCell ref="C7:F7"/>
  </mergeCells>
  <pageMargins left="0.7" right="0.7" top="0.75" bottom="0.75" header="0.3" footer="0.3"/>
  <pageSetup paperSize="9" scale="57" orientation="portrait" horizontalDpi="1200" verticalDpi="12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Hoja38">
    <tabColor rgb="FFFFFF00"/>
  </sheetPr>
  <dimension ref="B1:I63"/>
  <sheetViews>
    <sheetView view="pageBreakPreview" zoomScaleNormal="100" zoomScaleSheetLayoutView="100" workbookViewId="0">
      <selection activeCell="G17" sqref="G17"/>
    </sheetView>
  </sheetViews>
  <sheetFormatPr baseColWidth="10" defaultRowHeight="15" x14ac:dyDescent="0.25"/>
  <cols>
    <col min="1" max="1" width="3.42578125" customWidth="1"/>
    <col min="2" max="2" width="6.28515625" customWidth="1"/>
    <col min="3" max="3" width="70.5703125" style="18" customWidth="1"/>
    <col min="5" max="7" width="19.42578125" customWidth="1"/>
    <col min="8" max="8" width="14.14062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ht="22.5"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ROUND(SUM(G8:G9),2)</f>
        <v>#REF!</v>
      </c>
      <c r="H7" s="236">
        <f>ROUND(SUM(H8:H9),2)</f>
        <v>0</v>
      </c>
    </row>
    <row r="8" spans="2:8" x14ac:dyDescent="0.25">
      <c r="B8" s="171">
        <v>1.01</v>
      </c>
      <c r="C8" s="121" t="s">
        <v>103</v>
      </c>
      <c r="D8" s="215">
        <f>+'APU ITEM DE PAGO'!H4</f>
        <v>0</v>
      </c>
      <c r="E8" s="261">
        <v>524.79</v>
      </c>
      <c r="F8" s="237">
        <f>+'APU ITEM DE PAGO'!H31</f>
        <v>0</v>
      </c>
      <c r="G8" s="238">
        <f>ROUND(F8*E8,2)</f>
        <v>0</v>
      </c>
      <c r="H8" s="238"/>
    </row>
    <row r="9" spans="2:8" x14ac:dyDescent="0.25">
      <c r="B9" s="171" t="e">
        <f>+#REF!+0.01</f>
        <v>#REF!</v>
      </c>
      <c r="C9" s="124" t="e">
        <f>+#REF!</f>
        <v>#REF!</v>
      </c>
      <c r="D9" s="216" t="e">
        <f>+'APU ITEM DE PAGO'!#REF!</f>
        <v>#REF!</v>
      </c>
      <c r="E9" s="262">
        <v>685.74974999999995</v>
      </c>
      <c r="F9" s="239" t="e">
        <f>+#REF!</f>
        <v>#REF!</v>
      </c>
      <c r="G9" s="238" t="e">
        <f>ROUND(F9*E9,2)</f>
        <v>#REF!</v>
      </c>
      <c r="H9" s="240"/>
    </row>
    <row r="10" spans="2:8" x14ac:dyDescent="0.25">
      <c r="B10" s="170">
        <f>+B7+1</f>
        <v>2</v>
      </c>
      <c r="C10" s="879" t="s">
        <v>7</v>
      </c>
      <c r="D10" s="879"/>
      <c r="E10" s="879"/>
      <c r="F10" s="879"/>
      <c r="G10" s="236" t="e">
        <f>ROUND(SUM(G11:G23),2)</f>
        <v>#REF!</v>
      </c>
      <c r="H10" s="236">
        <f>ROUND(SUM(H11:H23),2)</f>
        <v>0</v>
      </c>
    </row>
    <row r="11" spans="2:8" x14ac:dyDescent="0.25">
      <c r="B11" s="171">
        <v>2.0099999999999998</v>
      </c>
      <c r="C11" s="124" t="e">
        <f>#REF!</f>
        <v>#REF!</v>
      </c>
      <c r="D11" s="216" t="e">
        <f>#REF!</f>
        <v>#REF!</v>
      </c>
      <c r="E11" s="263">
        <v>115.42096435000136</v>
      </c>
      <c r="F11" s="239" t="e">
        <f>+#REF!</f>
        <v>#REF!</v>
      </c>
      <c r="G11" s="238" t="e">
        <f>ROUND(F11*E11,2)</f>
        <v>#REF!</v>
      </c>
      <c r="H11" s="240"/>
    </row>
    <row r="12" spans="2:8" x14ac:dyDescent="0.25">
      <c r="B12" s="171">
        <f>+B11+0.01</f>
        <v>2.0199999999999996</v>
      </c>
      <c r="C12" s="124" t="e">
        <f>#REF!</f>
        <v>#REF!</v>
      </c>
      <c r="D12" s="216" t="e">
        <f>#REF!</f>
        <v>#REF!</v>
      </c>
      <c r="E12" s="264">
        <v>461.68385740000542</v>
      </c>
      <c r="F12" s="239" t="e">
        <f>+#REF!</f>
        <v>#REF!</v>
      </c>
      <c r="G12" s="238" t="e">
        <f>ROUND(F12*E12,2)</f>
        <v>#REF!</v>
      </c>
      <c r="H12" s="240"/>
    </row>
    <row r="13" spans="2:8" x14ac:dyDescent="0.25">
      <c r="B13" s="171">
        <f t="shared" ref="B13:B22" si="0">+B12+0.01</f>
        <v>2.0299999999999994</v>
      </c>
      <c r="C13" s="124" t="e">
        <f>#REF!</f>
        <v>#REF!</v>
      </c>
      <c r="D13" s="216" t="e">
        <f>#REF!</f>
        <v>#REF!</v>
      </c>
      <c r="E13" s="264">
        <v>2.1986585600002528</v>
      </c>
      <c r="F13" s="239" t="e">
        <f>+#REF!</f>
        <v>#REF!</v>
      </c>
      <c r="G13" s="238" t="e">
        <f t="shared" ref="G13:G21" si="1">ROUND(F13*E13,2)</f>
        <v>#REF!</v>
      </c>
      <c r="H13" s="240"/>
    </row>
    <row r="14" spans="2:8" x14ac:dyDescent="0.25">
      <c r="B14" s="171"/>
      <c r="C14" s="124" t="e">
        <f>#REF!</f>
        <v>#REF!</v>
      </c>
      <c r="D14" s="216" t="e">
        <f>#REF!</f>
        <v>#REF!</v>
      </c>
      <c r="E14" s="264">
        <v>0.54966464000006321</v>
      </c>
      <c r="F14" s="239" t="e">
        <f>+#REF!</f>
        <v>#REF!</v>
      </c>
      <c r="G14" s="238" t="e">
        <f t="shared" si="1"/>
        <v>#REF!</v>
      </c>
      <c r="H14" s="240"/>
    </row>
    <row r="15" spans="2:8" ht="38.25" x14ac:dyDescent="0.25">
      <c r="B15" s="171">
        <f>+B13+0.01</f>
        <v>2.0399999999999991</v>
      </c>
      <c r="C15" s="124" t="s">
        <v>150</v>
      </c>
      <c r="D15" s="216" t="s">
        <v>39</v>
      </c>
      <c r="E15" s="264">
        <f>185.909633550003*0.2</f>
        <v>37.181926710000603</v>
      </c>
      <c r="F15" s="239" t="e">
        <f>+#REF!</f>
        <v>#REF!</v>
      </c>
      <c r="G15" s="238" t="e">
        <f t="shared" si="1"/>
        <v>#REF!</v>
      </c>
      <c r="H15" s="240"/>
    </row>
    <row r="16" spans="2:8" x14ac:dyDescent="0.25">
      <c r="B16" s="171"/>
      <c r="C16" s="124" t="s">
        <v>329</v>
      </c>
      <c r="D16" s="216" t="s">
        <v>39</v>
      </c>
      <c r="E16" s="287">
        <f>185.909633550003*0.8</f>
        <v>148.72770684000241</v>
      </c>
      <c r="F16" s="285">
        <v>125000</v>
      </c>
      <c r="G16" s="238">
        <f t="shared" si="1"/>
        <v>18590963.359999999</v>
      </c>
      <c r="H16" s="240"/>
    </row>
    <row r="17" spans="2:9" x14ac:dyDescent="0.25">
      <c r="B17" s="171">
        <f>+B15+0.01</f>
        <v>2.0499999999999989</v>
      </c>
      <c r="C17" s="124" t="s">
        <v>110</v>
      </c>
      <c r="D17" s="216" t="s">
        <v>105</v>
      </c>
      <c r="E17" s="264">
        <v>1432.9673190000231</v>
      </c>
      <c r="F17" s="239" t="e">
        <f>+#REF!</f>
        <v>#REF!</v>
      </c>
      <c r="G17" s="238" t="e">
        <f t="shared" si="1"/>
        <v>#REF!</v>
      </c>
      <c r="H17" s="240"/>
    </row>
    <row r="18" spans="2:9" x14ac:dyDescent="0.25">
      <c r="B18" s="171">
        <f t="shared" si="0"/>
        <v>2.0599999999999987</v>
      </c>
      <c r="C18" s="124" t="s">
        <v>109</v>
      </c>
      <c r="D18" s="216" t="s">
        <v>105</v>
      </c>
      <c r="E18" s="264">
        <v>159.21859100000256</v>
      </c>
      <c r="F18" s="239" t="e">
        <f>+#REF!</f>
        <v>#REF!</v>
      </c>
      <c r="G18" s="238" t="e">
        <f t="shared" si="1"/>
        <v>#REF!</v>
      </c>
      <c r="H18" s="240"/>
    </row>
    <row r="19" spans="2:9" x14ac:dyDescent="0.25">
      <c r="B19" s="171">
        <f t="shared" si="0"/>
        <v>2.0699999999999985</v>
      </c>
      <c r="C19" s="124" t="s">
        <v>106</v>
      </c>
      <c r="D19" s="216" t="s">
        <v>39</v>
      </c>
      <c r="E19" s="264">
        <v>86.098841492311905</v>
      </c>
      <c r="F19" s="239" t="e">
        <f>+#REF!</f>
        <v>#REF!</v>
      </c>
      <c r="G19" s="238" t="e">
        <f t="shared" si="1"/>
        <v>#REF!</v>
      </c>
      <c r="H19" s="240"/>
    </row>
    <row r="20" spans="2:9" ht="25.5" x14ac:dyDescent="0.25">
      <c r="B20" s="171">
        <f t="shared" si="0"/>
        <v>2.0799999999999983</v>
      </c>
      <c r="C20" s="124" t="s">
        <v>107</v>
      </c>
      <c r="D20" s="216" t="s">
        <v>39</v>
      </c>
      <c r="E20" s="264">
        <v>435.01624839348079</v>
      </c>
      <c r="F20" s="239" t="e">
        <f>+#REF!</f>
        <v>#REF!</v>
      </c>
      <c r="G20" s="238" t="e">
        <f t="shared" si="1"/>
        <v>#REF!</v>
      </c>
      <c r="H20" s="240"/>
    </row>
    <row r="21" spans="2:9" ht="25.5" x14ac:dyDescent="0.25">
      <c r="B21" s="171">
        <f t="shared" si="0"/>
        <v>2.0899999999999981</v>
      </c>
      <c r="C21" s="124" t="s">
        <v>108</v>
      </c>
      <c r="D21" s="216" t="s">
        <v>39</v>
      </c>
      <c r="E21" s="264">
        <v>138.20436456926859</v>
      </c>
      <c r="F21" s="239" t="e">
        <f>+#REF!</f>
        <v>#REF!</v>
      </c>
      <c r="G21" s="238" t="e">
        <f t="shared" si="1"/>
        <v>#REF!</v>
      </c>
      <c r="H21" s="240"/>
    </row>
    <row r="22" spans="2:9" x14ac:dyDescent="0.25">
      <c r="B22" s="171">
        <f t="shared" si="0"/>
        <v>2.0999999999999979</v>
      </c>
      <c r="C22" s="124" t="s">
        <v>111</v>
      </c>
      <c r="D22" s="216" t="s">
        <v>39</v>
      </c>
      <c r="E22" s="241">
        <f>+(((PI()*0.8^2)-(PI()*0.6^2))*2)*3</f>
        <v>5.2778756580308528</v>
      </c>
      <c r="F22" s="239" t="e">
        <f>+#REF!</f>
        <v>#REF!</v>
      </c>
      <c r="G22" s="238" t="e">
        <f>ROUND(F22*E22,2)</f>
        <v>#REF!</v>
      </c>
      <c r="H22" s="240"/>
    </row>
    <row r="23" spans="2:9" ht="25.5" x14ac:dyDescent="0.25">
      <c r="B23" s="171" t="e">
        <f>+#REF!+0.01</f>
        <v>#REF!</v>
      </c>
      <c r="C23" s="124" t="s">
        <v>153</v>
      </c>
      <c r="D23" s="216" t="s">
        <v>104</v>
      </c>
      <c r="E23" s="264">
        <f>+I23*F5</f>
        <v>3254.6865444849846</v>
      </c>
      <c r="F23" s="239" t="e">
        <f>+'APU ITEM DE PAGO'!#REF!</f>
        <v>#REF!</v>
      </c>
      <c r="G23" s="238" t="e">
        <f>ROUND(F23*E23,2)</f>
        <v>#REF!</v>
      </c>
      <c r="H23" s="240"/>
      <c r="I23" s="291">
        <f>+E11+E12+E13+E14+E15+E16-E20-E22</f>
        <v>325.46865444849846</v>
      </c>
    </row>
    <row r="24" spans="2:9" x14ac:dyDescent="0.25">
      <c r="B24" s="170">
        <f>+B10+1</f>
        <v>3</v>
      </c>
      <c r="C24" s="879" t="s">
        <v>27</v>
      </c>
      <c r="D24" s="879"/>
      <c r="E24" s="879"/>
      <c r="F24" s="879"/>
      <c r="G24" s="236" t="e">
        <f>SUM(G25:G30)</f>
        <v>#REF!</v>
      </c>
      <c r="H24" s="236" t="e">
        <f>SUM(H25:H30)</f>
        <v>#REF!</v>
      </c>
    </row>
    <row r="25" spans="2:9" x14ac:dyDescent="0.25">
      <c r="B25" s="171">
        <v>3.01</v>
      </c>
      <c r="C25" s="242" t="e">
        <f>#REF!</f>
        <v>#REF!</v>
      </c>
      <c r="D25" s="216" t="e">
        <f>#REF!</f>
        <v>#REF!</v>
      </c>
      <c r="E25" s="263">
        <v>12.230000000000686</v>
      </c>
      <c r="F25" s="240" t="e">
        <f>#REF!</f>
        <v>#REF!</v>
      </c>
      <c r="G25" s="238" t="e">
        <f>ROUND(F25*E25,2)</f>
        <v>#REF!</v>
      </c>
      <c r="H25" s="240"/>
    </row>
    <row r="26" spans="2:9" x14ac:dyDescent="0.25">
      <c r="B26" s="171">
        <f>+B25+0.01</f>
        <v>3.0199999999999996</v>
      </c>
      <c r="C26" s="242" t="e">
        <f>#REF!</f>
        <v>#REF!</v>
      </c>
      <c r="D26" s="216" t="e">
        <f>#REF!</f>
        <v>#REF!</v>
      </c>
      <c r="E26" s="263">
        <v>17</v>
      </c>
      <c r="F26" s="240" t="e">
        <f>#REF!</f>
        <v>#REF!</v>
      </c>
      <c r="G26" s="238" t="e">
        <f>ROUND(F26*E26,2)</f>
        <v>#REF!</v>
      </c>
      <c r="H26" s="240"/>
    </row>
    <row r="27" spans="2:9" x14ac:dyDescent="0.25">
      <c r="B27" s="171" t="e">
        <f>+#REF!+0.01</f>
        <v>#REF!</v>
      </c>
      <c r="C27" s="242" t="e">
        <f>#REF!</f>
        <v>#REF!</v>
      </c>
      <c r="D27" s="216" t="e">
        <f>#REF!</f>
        <v>#REF!</v>
      </c>
      <c r="E27" s="263">
        <v>5.0399394131662163</v>
      </c>
      <c r="F27" s="240" t="e">
        <f>#REF!</f>
        <v>#REF!</v>
      </c>
      <c r="G27" s="238" t="e">
        <f>ROUND(F27*E27,2)</f>
        <v>#REF!</v>
      </c>
      <c r="H27" s="240"/>
    </row>
    <row r="28" spans="2:9" ht="25.5" x14ac:dyDescent="0.25">
      <c r="B28" s="171">
        <v>3.07</v>
      </c>
      <c r="C28" s="124" t="s">
        <v>134</v>
      </c>
      <c r="D28" s="216" t="e">
        <f>+D27</f>
        <v>#REF!</v>
      </c>
      <c r="E28" s="265">
        <v>1.1000000000000001</v>
      </c>
      <c r="F28" s="240" t="e">
        <f>+'APU ITEM DE PAGO'!#REF!</f>
        <v>#REF!</v>
      </c>
      <c r="G28" s="238" t="e">
        <f>ROUND(F28*E28,2)</f>
        <v>#REF!</v>
      </c>
      <c r="H28" s="240"/>
    </row>
    <row r="29" spans="2:9" ht="51" x14ac:dyDescent="0.25">
      <c r="B29" s="171">
        <v>3.09</v>
      </c>
      <c r="C29" s="124" t="s">
        <v>243</v>
      </c>
      <c r="D29" s="216" t="s">
        <v>4</v>
      </c>
      <c r="E29" s="265">
        <v>1.5</v>
      </c>
      <c r="F29" s="240" t="e">
        <f>+'APU ITEM DE PAGO'!#REF!</f>
        <v>#REF!</v>
      </c>
      <c r="G29" s="238" t="e">
        <f>ROUND(F29*E29,2)</f>
        <v>#REF!</v>
      </c>
      <c r="H29" s="240"/>
    </row>
    <row r="30" spans="2:9" ht="38.25" x14ac:dyDescent="0.25">
      <c r="B30" s="243" t="e">
        <f>+'PPTO ALL'!#REF!</f>
        <v>#REF!</v>
      </c>
      <c r="C30" s="243" t="str">
        <f>+PPTOALL_B1109!$C$30</f>
        <v>Suministro, transporte e instalación de Concreto  f'c = 280 kg/cm2 para estructuras de protección de tuberías con profundidad clave menor a 1 m  en vías. Incluye acero de refuerzo</v>
      </c>
      <c r="D30" s="216" t="s">
        <v>39</v>
      </c>
      <c r="E30" s="243">
        <f>+((3.15)*((0.6*0.6)-(PI()/4*0.4^2)))</f>
        <v>0.73815932564768594</v>
      </c>
      <c r="F30" s="240" t="e">
        <f>+'APU ITEM DE PAGO'!#REF!</f>
        <v>#REF!</v>
      </c>
      <c r="G30" s="238" t="e">
        <f>+F30*E30</f>
        <v>#REF!</v>
      </c>
      <c r="H30" s="243" t="e">
        <f>+'PPTO ALL'!#REF!</f>
        <v>#REF!</v>
      </c>
    </row>
    <row r="31" spans="2:9" x14ac:dyDescent="0.25">
      <c r="B31" s="170">
        <f>+B24+1</f>
        <v>4</v>
      </c>
      <c r="C31" s="879" t="s">
        <v>129</v>
      </c>
      <c r="D31" s="879"/>
      <c r="E31" s="879"/>
      <c r="F31" s="879"/>
      <c r="G31" s="236" t="e">
        <f>SUM(G32:G39)</f>
        <v>#REF!</v>
      </c>
      <c r="H31" s="236" t="e">
        <f>SUM(H32:H39)</f>
        <v>#REF!</v>
      </c>
    </row>
    <row r="32" spans="2:9" ht="25.5" x14ac:dyDescent="0.25">
      <c r="B32" s="171">
        <f>+B31+0.01</f>
        <v>4.01</v>
      </c>
      <c r="C32" s="242" t="s">
        <v>121</v>
      </c>
      <c r="D32" s="215" t="s">
        <v>4</v>
      </c>
      <c r="E32" s="263">
        <v>0</v>
      </c>
      <c r="F32" s="240" t="e">
        <f>+'APU ITEM DE PAGO'!#REF!+'APU ITEM DE PAGO'!#REF!</f>
        <v>#REF!</v>
      </c>
      <c r="G32" s="238"/>
      <c r="H32" s="238" t="e">
        <f>ROUND(E32*F32,2)</f>
        <v>#REF!</v>
      </c>
    </row>
    <row r="33" spans="2:8" ht="25.5" x14ac:dyDescent="0.25">
      <c r="B33" s="171">
        <f t="shared" ref="B33:B39" si="2">+B32+0.01</f>
        <v>4.0199999999999996</v>
      </c>
      <c r="C33" s="242" t="s">
        <v>122</v>
      </c>
      <c r="D33" s="215" t="s">
        <v>4</v>
      </c>
      <c r="E33" s="263">
        <f>+E32</f>
        <v>0</v>
      </c>
      <c r="F33" s="240" t="e">
        <f>+'APU ITEM DE PAGO'!#REF!+'APU ITEM DE PAGO'!#REF!</f>
        <v>#REF!</v>
      </c>
      <c r="G33" s="238" t="e">
        <f t="shared" ref="G33:G39" si="3">ROUND(F33*E33,2)</f>
        <v>#REF!</v>
      </c>
      <c r="H33" s="240"/>
    </row>
    <row r="34" spans="2:8" x14ac:dyDescent="0.25">
      <c r="B34" s="171">
        <f t="shared" si="2"/>
        <v>4.0299999999999994</v>
      </c>
      <c r="C34" s="242" t="e">
        <f>#REF!</f>
        <v>#REF!</v>
      </c>
      <c r="D34" s="215" t="e">
        <f>#REF!</f>
        <v>#REF!</v>
      </c>
      <c r="E34" s="263">
        <v>441.6708902793502</v>
      </c>
      <c r="F34" s="240" t="e">
        <f>#REF!</f>
        <v>#REF!</v>
      </c>
      <c r="G34" s="238"/>
      <c r="H34" s="238" t="e">
        <f>ROUND(E34*F34,2)</f>
        <v>#REF!</v>
      </c>
    </row>
    <row r="35" spans="2:8" x14ac:dyDescent="0.25">
      <c r="B35" s="171">
        <f t="shared" si="2"/>
        <v>4.0399999999999991</v>
      </c>
      <c r="C35" s="242" t="e">
        <f>#REF!</f>
        <v>#REF!</v>
      </c>
      <c r="D35" s="215" t="e">
        <f>#REF!</f>
        <v>#REF!</v>
      </c>
      <c r="E35" s="263">
        <f>+E34</f>
        <v>441.6708902793502</v>
      </c>
      <c r="F35" s="240" t="e">
        <f>#REF!</f>
        <v>#REF!</v>
      </c>
      <c r="G35" s="238" t="e">
        <f t="shared" si="3"/>
        <v>#REF!</v>
      </c>
      <c r="H35" s="240"/>
    </row>
    <row r="36" spans="2:8" x14ac:dyDescent="0.25">
      <c r="B36" s="171">
        <f t="shared" si="2"/>
        <v>4.0499999999999989</v>
      </c>
      <c r="C36" s="242" t="e">
        <f>#REF!</f>
        <v>#REF!</v>
      </c>
      <c r="D36" s="215" t="e">
        <f>#REF!</f>
        <v>#REF!</v>
      </c>
      <c r="E36" s="263">
        <v>59.428529125501178</v>
      </c>
      <c r="F36" s="240" t="e">
        <f>#REF!</f>
        <v>#REF!</v>
      </c>
      <c r="G36" s="238"/>
      <c r="H36" s="238" t="e">
        <f>ROUND(E36*F36,2)</f>
        <v>#REF!</v>
      </c>
    </row>
    <row r="37" spans="2:8" x14ac:dyDescent="0.25">
      <c r="B37" s="171">
        <f t="shared" si="2"/>
        <v>4.0599999999999987</v>
      </c>
      <c r="C37" s="242" t="e">
        <f>#REF!</f>
        <v>#REF!</v>
      </c>
      <c r="D37" s="215" t="e">
        <f>#REF!</f>
        <v>#REF!</v>
      </c>
      <c r="E37" s="263">
        <f>+E36</f>
        <v>59.428529125501178</v>
      </c>
      <c r="F37" s="240" t="e">
        <f>#REF!</f>
        <v>#REF!</v>
      </c>
      <c r="G37" s="238" t="e">
        <f t="shared" si="3"/>
        <v>#REF!</v>
      </c>
      <c r="H37" s="240"/>
    </row>
    <row r="38" spans="2:8" x14ac:dyDescent="0.25">
      <c r="B38" s="171">
        <f t="shared" si="2"/>
        <v>4.0699999999999985</v>
      </c>
      <c r="C38" s="242" t="e">
        <f>#REF!</f>
        <v>#REF!</v>
      </c>
      <c r="D38" s="215" t="e">
        <f>#REF!</f>
        <v>#REF!</v>
      </c>
      <c r="E38" s="263">
        <v>6.3717658462941049</v>
      </c>
      <c r="F38" s="240" t="e">
        <f>#REF!</f>
        <v>#REF!</v>
      </c>
      <c r="G38" s="238"/>
      <c r="H38" s="238" t="e">
        <f>ROUND(E38*F38,2)</f>
        <v>#REF!</v>
      </c>
    </row>
    <row r="39" spans="2:8" x14ac:dyDescent="0.25">
      <c r="B39" s="171">
        <f t="shared" si="2"/>
        <v>4.0799999999999983</v>
      </c>
      <c r="C39" s="242" t="e">
        <f>#REF!</f>
        <v>#REF!</v>
      </c>
      <c r="D39" s="215" t="e">
        <f>#REF!</f>
        <v>#REF!</v>
      </c>
      <c r="E39" s="263">
        <f>+E38</f>
        <v>6.3717658462941049</v>
      </c>
      <c r="F39" s="240" t="e">
        <f>#REF!</f>
        <v>#REF!</v>
      </c>
      <c r="G39" s="238" t="e">
        <f t="shared" si="3"/>
        <v>#REF!</v>
      </c>
      <c r="H39" s="240"/>
    </row>
    <row r="40" spans="2:8" x14ac:dyDescent="0.25">
      <c r="B40" s="170">
        <f>+B31+1</f>
        <v>5</v>
      </c>
      <c r="C40" s="879" t="s">
        <v>41</v>
      </c>
      <c r="D40" s="879"/>
      <c r="E40" s="879"/>
      <c r="F40" s="879"/>
      <c r="G40" s="236" t="e">
        <f>SUM(G41:G47)</f>
        <v>#REF!</v>
      </c>
      <c r="H40" s="236" t="e">
        <f>SUM(H41:H47)</f>
        <v>#REF!</v>
      </c>
    </row>
    <row r="41" spans="2:8" x14ac:dyDescent="0.25">
      <c r="B41" s="171">
        <v>5.01</v>
      </c>
      <c r="C41" s="124" t="e">
        <f>+#REF!</f>
        <v>#REF!</v>
      </c>
      <c r="D41" s="216" t="s">
        <v>42</v>
      </c>
      <c r="E41" s="266">
        <f>100*(E28+E29)</f>
        <v>260</v>
      </c>
      <c r="F41" s="240" t="e">
        <f>+#REF!</f>
        <v>#REF!</v>
      </c>
      <c r="G41" s="238" t="e">
        <f>ROUND(F41*E41,2)</f>
        <v>#REF!</v>
      </c>
      <c r="H41" s="240"/>
    </row>
    <row r="42" spans="2:8" x14ac:dyDescent="0.25">
      <c r="B42" s="171">
        <f>+B41+0.01</f>
        <v>5.0199999999999996</v>
      </c>
      <c r="C42" s="124" t="e">
        <f>+#REF!</f>
        <v>#REF!</v>
      </c>
      <c r="D42" s="216" t="e">
        <f>+#REF!</f>
        <v>#REF!</v>
      </c>
      <c r="E42" s="266">
        <f>+E8*0.1</f>
        <v>52.478999999999999</v>
      </c>
      <c r="F42" s="240" t="e">
        <f>+#REF!</f>
        <v>#REF!</v>
      </c>
      <c r="G42" s="238" t="e">
        <f t="shared" ref="G42:G47" si="4">ROUND(F42*E42,2)</f>
        <v>#REF!</v>
      </c>
      <c r="H42" s="240"/>
    </row>
    <row r="43" spans="2:8" x14ac:dyDescent="0.25">
      <c r="B43" s="171" t="e">
        <f>+#REF!+0.01</f>
        <v>#REF!</v>
      </c>
      <c r="C43" s="124" t="e">
        <f>+#REF!</f>
        <v>#REF!</v>
      </c>
      <c r="D43" s="216" t="e">
        <f>+#REF!</f>
        <v>#REF!</v>
      </c>
      <c r="E43" s="266">
        <f>+E42</f>
        <v>52.478999999999999</v>
      </c>
      <c r="F43" s="240" t="e">
        <f>+#REF!</f>
        <v>#REF!</v>
      </c>
      <c r="G43" s="238" t="e">
        <f t="shared" si="4"/>
        <v>#REF!</v>
      </c>
      <c r="H43" s="240"/>
    </row>
    <row r="44" spans="2:8" x14ac:dyDescent="0.25">
      <c r="B44" s="171" t="e">
        <f>+B43+0.01</f>
        <v>#REF!</v>
      </c>
      <c r="C44" s="124" t="e">
        <f>+#REF!</f>
        <v>#REF!</v>
      </c>
      <c r="D44" s="216" t="e">
        <f>+#REF!</f>
        <v>#REF!</v>
      </c>
      <c r="E44" s="266">
        <v>50.959049999999991</v>
      </c>
      <c r="F44" s="240" t="e">
        <f>+#REF!</f>
        <v>#REF!</v>
      </c>
      <c r="G44" s="238" t="e">
        <f t="shared" si="4"/>
        <v>#REF!</v>
      </c>
      <c r="H44" s="240"/>
    </row>
    <row r="45" spans="2:8" x14ac:dyDescent="0.25">
      <c r="B45" s="171" t="e">
        <f>+#REF!+0.01</f>
        <v>#REF!</v>
      </c>
      <c r="C45" s="124" t="e">
        <f>+#REF!</f>
        <v>#REF!</v>
      </c>
      <c r="D45" s="216" t="e">
        <f>+#REF!</f>
        <v>#REF!</v>
      </c>
      <c r="E45" s="266">
        <v>685.74974999999995</v>
      </c>
      <c r="F45" s="240" t="e">
        <f>+#REF!</f>
        <v>#REF!</v>
      </c>
      <c r="G45" s="238" t="e">
        <f t="shared" si="4"/>
        <v>#REF!</v>
      </c>
      <c r="H45" s="240"/>
    </row>
    <row r="46" spans="2:8" x14ac:dyDescent="0.25">
      <c r="B46" s="171" t="e">
        <f>+B45+0.01</f>
        <v>#REF!</v>
      </c>
      <c r="C46" s="124" t="s">
        <v>174</v>
      </c>
      <c r="D46" s="216" t="s">
        <v>5</v>
      </c>
      <c r="E46" s="171">
        <v>19</v>
      </c>
      <c r="F46" s="240" t="e">
        <f>+'APU ITEM DE PAGO'!#REF!</f>
        <v>#REF!</v>
      </c>
      <c r="G46" s="238" t="e">
        <f t="shared" si="4"/>
        <v>#REF!</v>
      </c>
      <c r="H46" s="240"/>
    </row>
    <row r="47" spans="2:8" ht="38.25" x14ac:dyDescent="0.25">
      <c r="B47" s="171">
        <v>5.0999999999999996</v>
      </c>
      <c r="C47" s="124" t="s">
        <v>229</v>
      </c>
      <c r="D47" s="216" t="s">
        <v>9</v>
      </c>
      <c r="E47" s="267">
        <v>1</v>
      </c>
      <c r="F47" s="240" t="e">
        <f>+#REF!</f>
        <v>#REF!</v>
      </c>
      <c r="G47" s="238" t="e">
        <f t="shared" si="4"/>
        <v>#REF!</v>
      </c>
      <c r="H47" s="240" t="e">
        <f>+E47*#REF!</f>
        <v>#REF!</v>
      </c>
    </row>
    <row r="48" spans="2:8" ht="15.75" thickBot="1" x14ac:dyDescent="0.3">
      <c r="B48" s="244"/>
      <c r="C48" s="130"/>
      <c r="D48" s="244"/>
      <c r="E48" s="244"/>
      <c r="F48" s="244"/>
      <c r="G48" s="244"/>
      <c r="H48" s="244"/>
    </row>
    <row r="49" spans="2:8" x14ac:dyDescent="0.25">
      <c r="B49" s="244"/>
      <c r="C49" s="130"/>
      <c r="D49" s="244"/>
      <c r="E49" s="760" t="s">
        <v>99</v>
      </c>
      <c r="F49" s="761"/>
      <c r="G49" s="245" t="e">
        <f>+ROUND(G40+G31+G24+G10+G7,0)</f>
        <v>#REF!</v>
      </c>
      <c r="H49" s="246"/>
    </row>
    <row r="50" spans="2:8" x14ac:dyDescent="0.25">
      <c r="B50" s="244"/>
      <c r="C50" s="130"/>
      <c r="D50" s="244"/>
      <c r="E50" s="860" t="e">
        <f>+RESUMEN!E12</f>
        <v>#REF!</v>
      </c>
      <c r="F50" s="861"/>
      <c r="G50" s="247"/>
      <c r="H50" s="248"/>
    </row>
    <row r="51" spans="2:8" x14ac:dyDescent="0.25">
      <c r="B51" s="244"/>
      <c r="C51" s="130"/>
      <c r="D51" s="244"/>
      <c r="E51" s="862" t="e">
        <f>+RESUMEN!#REF!</f>
        <v>#REF!</v>
      </c>
      <c r="F51" s="863"/>
      <c r="G51" s="247"/>
      <c r="H51" s="249"/>
    </row>
    <row r="52" spans="2:8" x14ac:dyDescent="0.25">
      <c r="B52" s="244"/>
      <c r="C52" s="130"/>
      <c r="D52" s="244"/>
      <c r="E52" s="854">
        <f>+RESUMEN!E13</f>
        <v>0.05</v>
      </c>
      <c r="F52" s="855"/>
      <c r="G52" s="247"/>
      <c r="H52" s="250"/>
    </row>
    <row r="53" spans="2:8" x14ac:dyDescent="0.25">
      <c r="B53" s="244"/>
      <c r="C53" s="130"/>
      <c r="D53" s="244"/>
      <c r="E53" s="854" t="e">
        <f>+RESUMEN!#REF!</f>
        <v>#REF!</v>
      </c>
      <c r="F53" s="855"/>
      <c r="G53" s="247"/>
      <c r="H53" s="250"/>
    </row>
    <row r="54" spans="2:8" ht="14.45" customHeight="1" x14ac:dyDescent="0.25">
      <c r="B54" s="244"/>
      <c r="C54" s="130"/>
      <c r="D54" s="244"/>
      <c r="E54" s="856" t="s">
        <v>37</v>
      </c>
      <c r="F54" s="857"/>
      <c r="G54" s="251"/>
      <c r="H54" s="252"/>
    </row>
    <row r="55" spans="2:8" ht="15" customHeight="1" thickBot="1" x14ac:dyDescent="0.3">
      <c r="B55" s="244"/>
      <c r="C55" s="130"/>
      <c r="D55" s="244"/>
      <c r="E55" s="858" t="s">
        <v>45</v>
      </c>
      <c r="F55" s="859"/>
      <c r="G55" s="253"/>
      <c r="H55" s="254"/>
    </row>
    <row r="56" spans="2:8" ht="15.75" thickBot="1" x14ac:dyDescent="0.3">
      <c r="B56" s="244"/>
      <c r="C56" s="130"/>
      <c r="D56" s="130"/>
      <c r="E56" s="130"/>
      <c r="F56" s="130"/>
      <c r="G56" s="130"/>
      <c r="H56" s="130"/>
    </row>
    <row r="57" spans="2:8" ht="14.45" customHeight="1" x14ac:dyDescent="0.25">
      <c r="B57" s="244"/>
      <c r="C57" s="130"/>
      <c r="D57" s="244"/>
      <c r="E57" s="757" t="s">
        <v>100</v>
      </c>
      <c r="F57" s="758"/>
      <c r="G57" s="759"/>
      <c r="H57" s="255" t="e">
        <f>+H31+H40</f>
        <v>#REF!</v>
      </c>
    </row>
    <row r="58" spans="2:8" x14ac:dyDescent="0.25">
      <c r="B58" s="244"/>
      <c r="C58" s="130"/>
      <c r="D58" s="244"/>
      <c r="E58" s="880" t="e">
        <f>+RESUMEN!#REF!</f>
        <v>#REF!</v>
      </c>
      <c r="F58" s="881"/>
      <c r="G58" s="882"/>
      <c r="H58" s="256"/>
    </row>
    <row r="59" spans="2:8" ht="15" customHeight="1" thickBot="1" x14ac:dyDescent="0.3">
      <c r="B59" s="244"/>
      <c r="C59" s="130"/>
      <c r="D59" s="244"/>
      <c r="E59" s="870" t="s">
        <v>115</v>
      </c>
      <c r="F59" s="871"/>
      <c r="G59" s="872"/>
      <c r="H59" s="257"/>
    </row>
    <row r="60" spans="2:8" ht="15.75" thickBot="1" x14ac:dyDescent="0.3">
      <c r="B60" s="244"/>
      <c r="C60" s="130"/>
      <c r="D60" s="130"/>
      <c r="E60" s="130"/>
      <c r="F60" s="130"/>
      <c r="G60" s="130"/>
      <c r="H60" s="130"/>
    </row>
    <row r="61" spans="2:8" ht="14.45" customHeight="1" x14ac:dyDescent="0.25">
      <c r="B61" s="244"/>
      <c r="C61" s="130"/>
      <c r="D61" s="244"/>
      <c r="E61" s="876" t="s">
        <v>101</v>
      </c>
      <c r="F61" s="877"/>
      <c r="G61" s="878"/>
      <c r="H61" s="258">
        <f>+H59+G55</f>
        <v>0</v>
      </c>
    </row>
    <row r="62" spans="2:8" ht="14.45" customHeight="1" x14ac:dyDescent="0.25">
      <c r="B62" s="244"/>
      <c r="C62" s="130"/>
      <c r="D62" s="244"/>
      <c r="E62" s="867" t="e">
        <f>+RESUMEN!#REF!</f>
        <v>#REF!</v>
      </c>
      <c r="F62" s="868"/>
      <c r="G62" s="869"/>
      <c r="H62" s="259">
        <f>+H61*0.02</f>
        <v>0</v>
      </c>
    </row>
    <row r="63" spans="2:8" ht="15" customHeight="1" thickBot="1" x14ac:dyDescent="0.3">
      <c r="B63" s="244"/>
      <c r="C63" s="130"/>
      <c r="D63" s="244"/>
      <c r="E63" s="864" t="s">
        <v>46</v>
      </c>
      <c r="F63" s="865"/>
      <c r="G63" s="866"/>
      <c r="H63" s="260">
        <f>H61+H62</f>
        <v>0</v>
      </c>
    </row>
  </sheetData>
  <mergeCells count="22">
    <mergeCell ref="E63:G63"/>
    <mergeCell ref="E55:F55"/>
    <mergeCell ref="E57:G57"/>
    <mergeCell ref="E59:G59"/>
    <mergeCell ref="E61:G61"/>
    <mergeCell ref="E62:G62"/>
    <mergeCell ref="E58:G58"/>
    <mergeCell ref="E51:F51"/>
    <mergeCell ref="E52:F52"/>
    <mergeCell ref="E53:F53"/>
    <mergeCell ref="E54:F54"/>
    <mergeCell ref="C10:F10"/>
    <mergeCell ref="C24:F24"/>
    <mergeCell ref="C31:F31"/>
    <mergeCell ref="C40:F40"/>
    <mergeCell ref="E49:F49"/>
    <mergeCell ref="E50:F50"/>
    <mergeCell ref="B2:H2"/>
    <mergeCell ref="B3:H3"/>
    <mergeCell ref="B4:H4"/>
    <mergeCell ref="D5:E5"/>
    <mergeCell ref="C7:F7"/>
  </mergeCells>
  <pageMargins left="0.7" right="0.7" top="0.75" bottom="0.75" header="0.3" footer="0.3"/>
  <pageSetup paperSize="9" scale="52" orientation="portrait" horizontalDpi="1200" verticalDpi="120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Hoja39">
    <tabColor rgb="FFFFFF00"/>
  </sheetPr>
  <dimension ref="B1:I58"/>
  <sheetViews>
    <sheetView view="pageBreakPreview" zoomScaleNormal="100" zoomScaleSheetLayoutView="100" workbookViewId="0">
      <selection activeCell="G17" sqref="G17"/>
    </sheetView>
  </sheetViews>
  <sheetFormatPr baseColWidth="10" defaultRowHeight="15" x14ac:dyDescent="0.25"/>
  <cols>
    <col min="1" max="1" width="5.5703125" customWidth="1"/>
    <col min="2" max="2" width="6.28515625" customWidth="1"/>
    <col min="3" max="3" width="71.7109375" style="18" customWidth="1"/>
    <col min="4" max="4" width="8.5703125" customWidth="1"/>
    <col min="5" max="7" width="21" customWidth="1"/>
    <col min="8" max="8" width="14.2851562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t="e">
        <f>+#REF!</f>
        <v>#REF!</v>
      </c>
      <c r="G5" s="152" t="s">
        <v>152</v>
      </c>
      <c r="H5" s="153" t="e">
        <f>+#REF!</f>
        <v>#REF!</v>
      </c>
    </row>
    <row r="6" spans="2:8" ht="22.5"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ROUND(SUM(G8:G9),2)</f>
        <v>#REF!</v>
      </c>
      <c r="H7" s="236">
        <f>ROUND(SUM(H8:H9),2)</f>
        <v>0</v>
      </c>
    </row>
    <row r="8" spans="2:8" x14ac:dyDescent="0.25">
      <c r="B8" s="171">
        <v>1.01</v>
      </c>
      <c r="C8" s="121" t="s">
        <v>103</v>
      </c>
      <c r="D8" s="215">
        <f>+'APU ITEM DE PAGO'!H4</f>
        <v>0</v>
      </c>
      <c r="E8" s="261">
        <v>245.04999999999998</v>
      </c>
      <c r="F8" s="237">
        <f>+'APU ITEM DE PAGO'!H31</f>
        <v>0</v>
      </c>
      <c r="G8" s="238">
        <f>ROUND(F8*E8,2)</f>
        <v>0</v>
      </c>
      <c r="H8" s="238"/>
    </row>
    <row r="9" spans="2:8" x14ac:dyDescent="0.25">
      <c r="B9" s="171" t="e">
        <f>+#REF!+0.01</f>
        <v>#REF!</v>
      </c>
      <c r="C9" s="124" t="e">
        <f>+#REF!</f>
        <v>#REF!</v>
      </c>
      <c r="D9" s="216" t="e">
        <f>+'APU ITEM DE PAGO'!#REF!</f>
        <v>#REF!</v>
      </c>
      <c r="E9" s="262">
        <v>275.45999999999992</v>
      </c>
      <c r="F9" s="239" t="e">
        <f>+#REF!</f>
        <v>#REF!</v>
      </c>
      <c r="G9" s="238" t="e">
        <f>ROUND(F9*E9,2)</f>
        <v>#REF!</v>
      </c>
      <c r="H9" s="240"/>
    </row>
    <row r="10" spans="2:8" x14ac:dyDescent="0.25">
      <c r="B10" s="170">
        <f>+B7+1</f>
        <v>2</v>
      </c>
      <c r="C10" s="879" t="s">
        <v>7</v>
      </c>
      <c r="D10" s="879"/>
      <c r="E10" s="879"/>
      <c r="F10" s="879"/>
      <c r="G10" s="236" t="e">
        <f>ROUND(SUM(G11:G23),2)</f>
        <v>#REF!</v>
      </c>
      <c r="H10" s="236">
        <f>ROUND(SUM(H11:H23),2)</f>
        <v>0</v>
      </c>
    </row>
    <row r="11" spans="2:8" x14ac:dyDescent="0.25">
      <c r="B11" s="171">
        <v>2.0099999999999998</v>
      </c>
      <c r="C11" s="124" t="e">
        <f>#REF!</f>
        <v>#REF!</v>
      </c>
      <c r="D11" s="216" t="e">
        <f>#REF!</f>
        <v>#REF!</v>
      </c>
      <c r="E11" s="263">
        <v>46.994383040000002</v>
      </c>
      <c r="F11" s="239" t="e">
        <f>+#REF!</f>
        <v>#REF!</v>
      </c>
      <c r="G11" s="238" t="e">
        <f>ROUND(F11*E11,2)</f>
        <v>#REF!</v>
      </c>
      <c r="H11" s="240"/>
    </row>
    <row r="12" spans="2:8" x14ac:dyDescent="0.25">
      <c r="B12" s="171">
        <f>+B11+0.01</f>
        <v>2.0199999999999996</v>
      </c>
      <c r="C12" s="124" t="e">
        <f>#REF!</f>
        <v>#REF!</v>
      </c>
      <c r="D12" s="216" t="e">
        <f>#REF!</f>
        <v>#REF!</v>
      </c>
      <c r="E12" s="264">
        <v>187.97753216000001</v>
      </c>
      <c r="F12" s="239" t="e">
        <f>+#REF!</f>
        <v>#REF!</v>
      </c>
      <c r="G12" s="238" t="e">
        <f>ROUND(F12*E12,2)</f>
        <v>#REF!</v>
      </c>
      <c r="H12" s="240"/>
    </row>
    <row r="13" spans="2:8" x14ac:dyDescent="0.25">
      <c r="B13" s="171">
        <f t="shared" ref="B13:B22" si="0">+B12+0.01</f>
        <v>2.0299999999999994</v>
      </c>
      <c r="C13" s="124" t="e">
        <f>#REF!</f>
        <v>#REF!</v>
      </c>
      <c r="D13" s="216" t="e">
        <f>#REF!</f>
        <v>#REF!</v>
      </c>
      <c r="E13" s="264">
        <v>0.4124534400000055</v>
      </c>
      <c r="F13" s="239" t="e">
        <f>+#REF!</f>
        <v>#REF!</v>
      </c>
      <c r="G13" s="238" t="e">
        <f t="shared" ref="G13:G21" si="1">ROUND(F13*E13,2)</f>
        <v>#REF!</v>
      </c>
      <c r="H13" s="240"/>
    </row>
    <row r="14" spans="2:8" x14ac:dyDescent="0.25">
      <c r="B14" s="171"/>
      <c r="C14" s="124" t="e">
        <f>#REF!</f>
        <v>#REF!</v>
      </c>
      <c r="D14" s="216" t="e">
        <f>#REF!</f>
        <v>#REF!</v>
      </c>
      <c r="E14" s="264">
        <v>0.10311336000000138</v>
      </c>
      <c r="F14" s="239" t="e">
        <f>+#REF!</f>
        <v>#REF!</v>
      </c>
      <c r="G14" s="238" t="e">
        <f t="shared" si="1"/>
        <v>#REF!</v>
      </c>
      <c r="H14" s="240"/>
    </row>
    <row r="15" spans="2:8" ht="38.25" x14ac:dyDescent="0.25">
      <c r="B15" s="171">
        <f>+B13+0.01</f>
        <v>2.0399999999999991</v>
      </c>
      <c r="C15" s="124" t="s">
        <v>150</v>
      </c>
      <c r="D15" s="216" t="s">
        <v>39</v>
      </c>
      <c r="E15" s="264">
        <f>81.287778*0.2</f>
        <v>16.2575556</v>
      </c>
      <c r="F15" s="239" t="e">
        <f>+#REF!</f>
        <v>#REF!</v>
      </c>
      <c r="G15" s="238" t="e">
        <f t="shared" si="1"/>
        <v>#REF!</v>
      </c>
      <c r="H15" s="240"/>
    </row>
    <row r="16" spans="2:8" x14ac:dyDescent="0.25">
      <c r="B16" s="171"/>
      <c r="C16" s="124" t="s">
        <v>329</v>
      </c>
      <c r="D16" s="216" t="s">
        <v>39</v>
      </c>
      <c r="E16" s="287">
        <f>81.287778*0.8</f>
        <v>65.0302224</v>
      </c>
      <c r="F16" s="285">
        <v>125000</v>
      </c>
      <c r="G16" s="238">
        <f t="shared" si="1"/>
        <v>8128777.7999999998</v>
      </c>
      <c r="H16" s="240"/>
    </row>
    <row r="17" spans="2:9" x14ac:dyDescent="0.25">
      <c r="B17" s="171">
        <f>+B15+0.01</f>
        <v>2.0499999999999989</v>
      </c>
      <c r="C17" s="124" t="s">
        <v>110</v>
      </c>
      <c r="D17" s="216" t="s">
        <v>105</v>
      </c>
      <c r="E17" s="264">
        <v>650.71894499999996</v>
      </c>
      <c r="F17" s="239" t="e">
        <f>+#REF!</f>
        <v>#REF!</v>
      </c>
      <c r="G17" s="238" t="e">
        <f t="shared" si="1"/>
        <v>#REF!</v>
      </c>
      <c r="H17" s="240"/>
    </row>
    <row r="18" spans="2:9" x14ac:dyDescent="0.25">
      <c r="B18" s="171">
        <f>+B17+0.01</f>
        <v>2.0599999999999987</v>
      </c>
      <c r="C18" s="124" t="s">
        <v>109</v>
      </c>
      <c r="D18" s="216" t="s">
        <v>105</v>
      </c>
      <c r="E18" s="264">
        <v>72.302104999999997</v>
      </c>
      <c r="F18" s="239" t="e">
        <f>+#REF!</f>
        <v>#REF!</v>
      </c>
      <c r="G18" s="238" t="e">
        <f t="shared" si="1"/>
        <v>#REF!</v>
      </c>
      <c r="H18" s="240"/>
    </row>
    <row r="19" spans="2:9" x14ac:dyDescent="0.25">
      <c r="B19" s="171">
        <f t="shared" si="0"/>
        <v>2.0699999999999985</v>
      </c>
      <c r="C19" s="124" t="s">
        <v>106</v>
      </c>
      <c r="D19" s="216" t="s">
        <v>39</v>
      </c>
      <c r="E19" s="264">
        <v>38.237547207883637</v>
      </c>
      <c r="F19" s="239" t="e">
        <f>+#REF!</f>
        <v>#REF!</v>
      </c>
      <c r="G19" s="238" t="e">
        <f t="shared" si="1"/>
        <v>#REF!</v>
      </c>
      <c r="H19" s="240"/>
    </row>
    <row r="20" spans="2:9" ht="25.5" x14ac:dyDescent="0.25">
      <c r="B20" s="171">
        <f t="shared" si="0"/>
        <v>2.0799999999999983</v>
      </c>
      <c r="C20" s="124" t="s">
        <v>107</v>
      </c>
      <c r="D20" s="216" t="s">
        <v>39</v>
      </c>
      <c r="E20" s="264">
        <v>178.59933773528252</v>
      </c>
      <c r="F20" s="239" t="e">
        <f>+#REF!</f>
        <v>#REF!</v>
      </c>
      <c r="G20" s="238" t="e">
        <f t="shared" si="1"/>
        <v>#REF!</v>
      </c>
      <c r="H20" s="240"/>
    </row>
    <row r="21" spans="2:9" ht="25.5" x14ac:dyDescent="0.25">
      <c r="B21" s="171">
        <f t="shared" si="0"/>
        <v>2.0899999999999981</v>
      </c>
      <c r="C21" s="124" t="s">
        <v>108</v>
      </c>
      <c r="D21" s="216" t="s">
        <v>39</v>
      </c>
      <c r="E21" s="264">
        <v>53.929773655635522</v>
      </c>
      <c r="F21" s="239" t="e">
        <f>+#REF!</f>
        <v>#REF!</v>
      </c>
      <c r="G21" s="238" t="e">
        <f t="shared" si="1"/>
        <v>#REF!</v>
      </c>
      <c r="H21" s="240"/>
    </row>
    <row r="22" spans="2:9" x14ac:dyDescent="0.25">
      <c r="B22" s="171">
        <f t="shared" si="0"/>
        <v>2.0999999999999979</v>
      </c>
      <c r="C22" s="124" t="s">
        <v>111</v>
      </c>
      <c r="D22" s="216" t="s">
        <v>39</v>
      </c>
      <c r="E22" s="241">
        <f>+(((PI()*0.8^2)-(PI()*0.6^2))*2)*1</f>
        <v>1.7592918860102844</v>
      </c>
      <c r="F22" s="239" t="e">
        <f>+#REF!</f>
        <v>#REF!</v>
      </c>
      <c r="G22" s="238" t="e">
        <f>ROUND(F22*E22,2)</f>
        <v>#REF!</v>
      </c>
      <c r="H22" s="240"/>
    </row>
    <row r="23" spans="2:9" ht="25.5" x14ac:dyDescent="0.25">
      <c r="B23" s="171" t="e">
        <f>+#REF!+0.01</f>
        <v>#REF!</v>
      </c>
      <c r="C23" s="124" t="s">
        <v>153</v>
      </c>
      <c r="D23" s="216" t="s">
        <v>104</v>
      </c>
      <c r="E23" s="264" t="e">
        <f>+I23*F5</f>
        <v>#REF!</v>
      </c>
      <c r="F23" s="239" t="e">
        <f>+'APU ITEM DE PAGO'!#REF!</f>
        <v>#REF!</v>
      </c>
      <c r="G23" s="238" t="e">
        <f>ROUND(F23*E23,2)</f>
        <v>#REF!</v>
      </c>
      <c r="H23" s="240"/>
      <c r="I23" s="291">
        <f>+E11+E12+E13+E14+E15+E16-E20+E22</f>
        <v>139.93521415072777</v>
      </c>
    </row>
    <row r="24" spans="2:9" x14ac:dyDescent="0.25">
      <c r="B24" s="170">
        <f>+B10+1</f>
        <v>3</v>
      </c>
      <c r="C24" s="879" t="s">
        <v>27</v>
      </c>
      <c r="D24" s="879"/>
      <c r="E24" s="879"/>
      <c r="F24" s="879"/>
      <c r="G24" s="236" t="e">
        <f>SUM(G25:G29)</f>
        <v>#REF!</v>
      </c>
      <c r="H24" s="236">
        <f>SUM(H25:H29)</f>
        <v>0</v>
      </c>
    </row>
    <row r="25" spans="2:9" x14ac:dyDescent="0.25">
      <c r="B25" s="171">
        <v>3.01</v>
      </c>
      <c r="C25" s="242" t="e">
        <f>#REF!</f>
        <v>#REF!</v>
      </c>
      <c r="D25" s="216" t="e">
        <f>#REF!</f>
        <v>#REF!</v>
      </c>
      <c r="E25" s="263">
        <v>5.669999999999999</v>
      </c>
      <c r="F25" s="240" t="e">
        <f>#REF!</f>
        <v>#REF!</v>
      </c>
      <c r="G25" s="238" t="e">
        <f>ROUND(F25*E25,2)</f>
        <v>#REF!</v>
      </c>
      <c r="H25" s="240"/>
    </row>
    <row r="26" spans="2:9" x14ac:dyDescent="0.25">
      <c r="B26" s="171">
        <f>+B25+0.01</f>
        <v>3.0199999999999996</v>
      </c>
      <c r="C26" s="242" t="e">
        <f>#REF!</f>
        <v>#REF!</v>
      </c>
      <c r="D26" s="216" t="e">
        <f>#REF!</f>
        <v>#REF!</v>
      </c>
      <c r="E26" s="263">
        <v>8</v>
      </c>
      <c r="F26" s="240" t="e">
        <f>#REF!</f>
        <v>#REF!</v>
      </c>
      <c r="G26" s="238" t="e">
        <f>ROUND(F26*E26,2)</f>
        <v>#REF!</v>
      </c>
      <c r="H26" s="240"/>
    </row>
    <row r="27" spans="2:9" x14ac:dyDescent="0.25">
      <c r="B27" s="171" t="e">
        <f>+#REF!+0.01</f>
        <v>#REF!</v>
      </c>
      <c r="C27" s="242" t="e">
        <f>#REF!</f>
        <v>#REF!</v>
      </c>
      <c r="D27" s="216" t="e">
        <f>#REF!</f>
        <v>#REF!</v>
      </c>
      <c r="E27" s="263">
        <v>2.0398527042251731</v>
      </c>
      <c r="F27" s="240" t="e">
        <f>#REF!</f>
        <v>#REF!</v>
      </c>
      <c r="G27" s="238" t="e">
        <f>ROUND(F27*E27,2)</f>
        <v>#REF!</v>
      </c>
      <c r="H27" s="240"/>
    </row>
    <row r="28" spans="2:9" x14ac:dyDescent="0.25">
      <c r="B28" s="171">
        <v>3.07</v>
      </c>
      <c r="C28" s="124" t="s">
        <v>134</v>
      </c>
      <c r="D28" s="216" t="e">
        <f>+D27</f>
        <v>#REF!</v>
      </c>
      <c r="E28" s="265">
        <v>1.1000000000000001</v>
      </c>
      <c r="F28" s="240" t="e">
        <f>+'APU ITEM DE PAGO'!#REF!</f>
        <v>#REF!</v>
      </c>
      <c r="G28" s="238" t="e">
        <f>ROUND(F28*E28,2)</f>
        <v>#REF!</v>
      </c>
      <c r="H28" s="240"/>
    </row>
    <row r="29" spans="2:9" ht="51" x14ac:dyDescent="0.25">
      <c r="B29" s="171">
        <v>3.09</v>
      </c>
      <c r="C29" s="124" t="s">
        <v>243</v>
      </c>
      <c r="D29" s="216" t="s">
        <v>4</v>
      </c>
      <c r="E29" s="265">
        <v>2</v>
      </c>
      <c r="F29" s="240" t="e">
        <f>+'APU ITEM DE PAGO'!#REF!</f>
        <v>#REF!</v>
      </c>
      <c r="G29" s="238" t="e">
        <f>ROUND(F29*E29,2)</f>
        <v>#REF!</v>
      </c>
      <c r="H29" s="240"/>
    </row>
    <row r="30" spans="2:9" x14ac:dyDescent="0.25">
      <c r="B30" s="170">
        <f>+B24+1</f>
        <v>4</v>
      </c>
      <c r="C30" s="879" t="s">
        <v>129</v>
      </c>
      <c r="D30" s="879"/>
      <c r="E30" s="879"/>
      <c r="F30" s="879"/>
      <c r="G30" s="236" t="e">
        <f>SUM(G31:G34)</f>
        <v>#REF!</v>
      </c>
      <c r="H30" s="236" t="e">
        <f>SUM(H31:H34)</f>
        <v>#REF!</v>
      </c>
    </row>
    <row r="31" spans="2:9" ht="25.5" x14ac:dyDescent="0.25">
      <c r="B31" s="171">
        <f>+B30+0.01</f>
        <v>4.01</v>
      </c>
      <c r="C31" s="242" t="s">
        <v>121</v>
      </c>
      <c r="D31" s="215" t="s">
        <v>4</v>
      </c>
      <c r="E31" s="263">
        <v>0</v>
      </c>
      <c r="F31" s="240" t="e">
        <f>+'APU ITEM DE PAGO'!#REF!+'APU ITEM DE PAGO'!#REF!</f>
        <v>#REF!</v>
      </c>
      <c r="G31" s="238"/>
      <c r="H31" s="238" t="e">
        <f>ROUND(E31*F31,2)</f>
        <v>#REF!</v>
      </c>
    </row>
    <row r="32" spans="2:9" ht="25.5" x14ac:dyDescent="0.25">
      <c r="B32" s="171">
        <f>+B31+0.01</f>
        <v>4.0199999999999996</v>
      </c>
      <c r="C32" s="242" t="s">
        <v>122</v>
      </c>
      <c r="D32" s="215" t="s">
        <v>4</v>
      </c>
      <c r="E32" s="263">
        <f>+E31</f>
        <v>0</v>
      </c>
      <c r="F32" s="240" t="e">
        <f>+'APU ITEM DE PAGO'!#REF!+'APU ITEM DE PAGO'!#REF!</f>
        <v>#REF!</v>
      </c>
      <c r="G32" s="238" t="e">
        <f>ROUND(F32*E32,2)</f>
        <v>#REF!</v>
      </c>
      <c r="H32" s="240"/>
    </row>
    <row r="33" spans="2:8" x14ac:dyDescent="0.25">
      <c r="B33" s="171">
        <f>+B32+0.01</f>
        <v>4.0299999999999994</v>
      </c>
      <c r="C33" s="242" t="e">
        <f>#REF!</f>
        <v>#REF!</v>
      </c>
      <c r="D33" s="215" t="e">
        <f>#REF!</f>
        <v>#REF!</v>
      </c>
      <c r="E33" s="263">
        <v>241.74985203488859</v>
      </c>
      <c r="F33" s="240" t="e">
        <f>#REF!</f>
        <v>#REF!</v>
      </c>
      <c r="G33" s="238"/>
      <c r="H33" s="238" t="e">
        <f>ROUND(E33*F33,2)</f>
        <v>#REF!</v>
      </c>
    </row>
    <row r="34" spans="2:8" x14ac:dyDescent="0.25">
      <c r="B34" s="171">
        <f>+B33+0.01</f>
        <v>4.0399999999999991</v>
      </c>
      <c r="C34" s="242" t="e">
        <f>#REF!</f>
        <v>#REF!</v>
      </c>
      <c r="D34" s="215" t="e">
        <f>#REF!</f>
        <v>#REF!</v>
      </c>
      <c r="E34" s="263">
        <f>+E33</f>
        <v>241.74985203488859</v>
      </c>
      <c r="F34" s="240" t="e">
        <f>#REF!</f>
        <v>#REF!</v>
      </c>
      <c r="G34" s="238" t="e">
        <f>ROUND(F34*E34,2)</f>
        <v>#REF!</v>
      </c>
      <c r="H34" s="240"/>
    </row>
    <row r="35" spans="2:8" x14ac:dyDescent="0.25">
      <c r="B35" s="170">
        <f>+B30+1</f>
        <v>5</v>
      </c>
      <c r="C35" s="879" t="s">
        <v>41</v>
      </c>
      <c r="D35" s="879"/>
      <c r="E35" s="879"/>
      <c r="F35" s="879"/>
      <c r="G35" s="236" t="e">
        <f>SUM(G36:G42)</f>
        <v>#REF!</v>
      </c>
      <c r="H35" s="236" t="e">
        <f>SUM(H36:H42)</f>
        <v>#REF!</v>
      </c>
    </row>
    <row r="36" spans="2:8" x14ac:dyDescent="0.25">
      <c r="B36" s="171">
        <v>5.01</v>
      </c>
      <c r="C36" s="124" t="e">
        <f>+#REF!</f>
        <v>#REF!</v>
      </c>
      <c r="D36" s="216" t="s">
        <v>42</v>
      </c>
      <c r="E36" s="266">
        <f>100*(E28+E29)</f>
        <v>310</v>
      </c>
      <c r="F36" s="240" t="e">
        <f>+#REF!</f>
        <v>#REF!</v>
      </c>
      <c r="G36" s="238" t="e">
        <f>ROUND(F36*E36,2)</f>
        <v>#REF!</v>
      </c>
      <c r="H36" s="240"/>
    </row>
    <row r="37" spans="2:8" x14ac:dyDescent="0.25">
      <c r="B37" s="171">
        <f>+B36+0.01</f>
        <v>5.0199999999999996</v>
      </c>
      <c r="C37" s="124" t="e">
        <f>+#REF!</f>
        <v>#REF!</v>
      </c>
      <c r="D37" s="216" t="e">
        <f>+#REF!</f>
        <v>#REF!</v>
      </c>
      <c r="E37" s="266">
        <f>+E8*0.1</f>
        <v>24.504999999999999</v>
      </c>
      <c r="F37" s="240" t="e">
        <f>+#REF!</f>
        <v>#REF!</v>
      </c>
      <c r="G37" s="238" t="e">
        <f t="shared" ref="G37:G42" si="2">ROUND(F37*E37,2)</f>
        <v>#REF!</v>
      </c>
      <c r="H37" s="240"/>
    </row>
    <row r="38" spans="2:8" x14ac:dyDescent="0.25">
      <c r="B38" s="171" t="e">
        <f>+#REF!+0.01</f>
        <v>#REF!</v>
      </c>
      <c r="C38" s="124" t="e">
        <f>+#REF!</f>
        <v>#REF!</v>
      </c>
      <c r="D38" s="216" t="e">
        <f>+#REF!</f>
        <v>#REF!</v>
      </c>
      <c r="E38" s="266">
        <f>+E37</f>
        <v>24.504999999999999</v>
      </c>
      <c r="F38" s="240" t="e">
        <f>+#REF!</f>
        <v>#REF!</v>
      </c>
      <c r="G38" s="238" t="e">
        <f t="shared" si="2"/>
        <v>#REF!</v>
      </c>
      <c r="H38" s="240"/>
    </row>
    <row r="39" spans="2:8" x14ac:dyDescent="0.25">
      <c r="B39" s="171" t="e">
        <f>+B38+0.01</f>
        <v>#REF!</v>
      </c>
      <c r="C39" s="124" t="e">
        <f>+#REF!</f>
        <v>#REF!</v>
      </c>
      <c r="D39" s="216" t="e">
        <f>+#REF!</f>
        <v>#REF!</v>
      </c>
      <c r="E39" s="266">
        <v>21.963999999999995</v>
      </c>
      <c r="F39" s="240" t="e">
        <f>+#REF!</f>
        <v>#REF!</v>
      </c>
      <c r="G39" s="238" t="e">
        <f t="shared" si="2"/>
        <v>#REF!</v>
      </c>
      <c r="H39" s="240"/>
    </row>
    <row r="40" spans="2:8" x14ac:dyDescent="0.25">
      <c r="B40" s="171" t="e">
        <f>+#REF!+0.01</f>
        <v>#REF!</v>
      </c>
      <c r="C40" s="124" t="e">
        <f>+#REF!</f>
        <v>#REF!</v>
      </c>
      <c r="D40" s="216" t="e">
        <f>+#REF!</f>
        <v>#REF!</v>
      </c>
      <c r="E40" s="266">
        <v>275.45999999999992</v>
      </c>
      <c r="F40" s="240" t="e">
        <f>+#REF!</f>
        <v>#REF!</v>
      </c>
      <c r="G40" s="238" t="e">
        <f t="shared" si="2"/>
        <v>#REF!</v>
      </c>
      <c r="H40" s="240"/>
    </row>
    <row r="41" spans="2:8" x14ac:dyDescent="0.25">
      <c r="B41" s="171" t="e">
        <f>+B40+0.01</f>
        <v>#REF!</v>
      </c>
      <c r="C41" s="124" t="s">
        <v>174</v>
      </c>
      <c r="D41" s="216" t="s">
        <v>5</v>
      </c>
      <c r="E41" s="171">
        <v>4</v>
      </c>
      <c r="F41" s="240" t="e">
        <f>+'APU ITEM DE PAGO'!#REF!</f>
        <v>#REF!</v>
      </c>
      <c r="G41" s="238" t="e">
        <f t="shared" si="2"/>
        <v>#REF!</v>
      </c>
      <c r="H41" s="240"/>
    </row>
    <row r="42" spans="2:8" ht="38.25" x14ac:dyDescent="0.25">
      <c r="B42" s="171">
        <v>5.0999999999999996</v>
      </c>
      <c r="C42" s="124" t="s">
        <v>229</v>
      </c>
      <c r="D42" s="216" t="s">
        <v>9</v>
      </c>
      <c r="E42" s="267">
        <v>1</v>
      </c>
      <c r="F42" s="240" t="e">
        <f>+#REF!</f>
        <v>#REF!</v>
      </c>
      <c r="G42" s="238" t="e">
        <f t="shared" si="2"/>
        <v>#REF!</v>
      </c>
      <c r="H42" s="240" t="e">
        <f>+E42*#REF!</f>
        <v>#REF!</v>
      </c>
    </row>
    <row r="43" spans="2:8" ht="15.75" thickBot="1" x14ac:dyDescent="0.3">
      <c r="B43" s="244"/>
      <c r="C43" s="130"/>
      <c r="D43" s="244"/>
      <c r="E43" s="244"/>
      <c r="F43" s="244"/>
      <c r="G43" s="244"/>
      <c r="H43" s="244"/>
    </row>
    <row r="44" spans="2:8" x14ac:dyDescent="0.25">
      <c r="B44" s="244"/>
      <c r="C44" s="130"/>
      <c r="D44" s="244"/>
      <c r="E44" s="760" t="s">
        <v>99</v>
      </c>
      <c r="F44" s="761"/>
      <c r="G44" s="245" t="e">
        <f>+ROUND(G35+G30+G24+G10+G7,0)</f>
        <v>#REF!</v>
      </c>
      <c r="H44" s="246"/>
    </row>
    <row r="45" spans="2:8" x14ac:dyDescent="0.25">
      <c r="B45" s="244"/>
      <c r="C45" s="130"/>
      <c r="D45" s="244"/>
      <c r="E45" s="860" t="e">
        <f>+RESUMEN!E12</f>
        <v>#REF!</v>
      </c>
      <c r="F45" s="861"/>
      <c r="G45" s="247"/>
      <c r="H45" s="248"/>
    </row>
    <row r="46" spans="2:8" x14ac:dyDescent="0.25">
      <c r="B46" s="244"/>
      <c r="C46" s="130"/>
      <c r="D46" s="244"/>
      <c r="E46" s="862" t="e">
        <f>+RESUMEN!#REF!</f>
        <v>#REF!</v>
      </c>
      <c r="F46" s="863"/>
      <c r="G46" s="247"/>
      <c r="H46" s="249"/>
    </row>
    <row r="47" spans="2:8" x14ac:dyDescent="0.25">
      <c r="B47" s="244"/>
      <c r="C47" s="130"/>
      <c r="D47" s="244"/>
      <c r="E47" s="854">
        <f>+RESUMEN!E13</f>
        <v>0.05</v>
      </c>
      <c r="F47" s="855"/>
      <c r="G47" s="247"/>
      <c r="H47" s="250"/>
    </row>
    <row r="48" spans="2:8" x14ac:dyDescent="0.25">
      <c r="B48" s="244"/>
      <c r="C48" s="130"/>
      <c r="D48" s="244"/>
      <c r="E48" s="854" t="e">
        <f>+RESUMEN!#REF!</f>
        <v>#REF!</v>
      </c>
      <c r="F48" s="855"/>
      <c r="G48" s="247"/>
      <c r="H48" s="250"/>
    </row>
    <row r="49" spans="2:8" x14ac:dyDescent="0.25">
      <c r="B49" s="244"/>
      <c r="C49" s="130"/>
      <c r="D49" s="244"/>
      <c r="E49" s="856" t="s">
        <v>37</v>
      </c>
      <c r="F49" s="857"/>
      <c r="G49" s="251"/>
      <c r="H49" s="252"/>
    </row>
    <row r="50" spans="2:8" ht="15.75" thickBot="1" x14ac:dyDescent="0.3">
      <c r="B50" s="244"/>
      <c r="C50" s="130"/>
      <c r="D50" s="244"/>
      <c r="E50" s="858" t="s">
        <v>45</v>
      </c>
      <c r="F50" s="859"/>
      <c r="G50" s="253"/>
      <c r="H50" s="254"/>
    </row>
    <row r="51" spans="2:8" ht="15.75" thickBot="1" x14ac:dyDescent="0.3">
      <c r="B51" s="244"/>
      <c r="C51" s="130"/>
      <c r="D51" s="130"/>
      <c r="E51" s="130"/>
      <c r="F51" s="130"/>
      <c r="G51" s="130"/>
      <c r="H51" s="130"/>
    </row>
    <row r="52" spans="2:8" x14ac:dyDescent="0.25">
      <c r="B52" s="244"/>
      <c r="C52" s="130"/>
      <c r="D52" s="244"/>
      <c r="E52" s="757" t="s">
        <v>100</v>
      </c>
      <c r="F52" s="758"/>
      <c r="G52" s="759"/>
      <c r="H52" s="255" t="e">
        <f>+H30+H35</f>
        <v>#REF!</v>
      </c>
    </row>
    <row r="53" spans="2:8" x14ac:dyDescent="0.25">
      <c r="B53" s="244"/>
      <c r="C53" s="130"/>
      <c r="D53" s="244"/>
      <c r="E53" s="880" t="e">
        <f>+RESUMEN!#REF!</f>
        <v>#REF!</v>
      </c>
      <c r="F53" s="881"/>
      <c r="G53" s="882"/>
      <c r="H53" s="256"/>
    </row>
    <row r="54" spans="2:8" ht="15.75" thickBot="1" x14ac:dyDescent="0.3">
      <c r="B54" s="244"/>
      <c r="C54" s="130"/>
      <c r="D54" s="244"/>
      <c r="E54" s="870" t="s">
        <v>115</v>
      </c>
      <c r="F54" s="871"/>
      <c r="G54" s="872"/>
      <c r="H54" s="257"/>
    </row>
    <row r="55" spans="2:8" ht="15.75" thickBot="1" x14ac:dyDescent="0.3">
      <c r="B55" s="244"/>
      <c r="C55" s="130"/>
      <c r="D55" s="130"/>
      <c r="E55" s="130"/>
      <c r="F55" s="130"/>
      <c r="G55" s="130"/>
      <c r="H55" s="130"/>
    </row>
    <row r="56" spans="2:8" x14ac:dyDescent="0.25">
      <c r="B56" s="244"/>
      <c r="C56" s="130"/>
      <c r="D56" s="244"/>
      <c r="E56" s="876" t="s">
        <v>101</v>
      </c>
      <c r="F56" s="877"/>
      <c r="G56" s="878"/>
      <c r="H56" s="258">
        <f>+H54+G50</f>
        <v>0</v>
      </c>
    </row>
    <row r="57" spans="2:8" x14ac:dyDescent="0.25">
      <c r="B57" s="244"/>
      <c r="C57" s="130"/>
      <c r="D57" s="244"/>
      <c r="E57" s="867" t="e">
        <f>+RESUMEN!#REF!</f>
        <v>#REF!</v>
      </c>
      <c r="F57" s="868"/>
      <c r="G57" s="869"/>
      <c r="H57" s="259">
        <f>+H56*0.02</f>
        <v>0</v>
      </c>
    </row>
    <row r="58" spans="2:8" ht="15.75" thickBot="1" x14ac:dyDescent="0.3">
      <c r="B58" s="244"/>
      <c r="C58" s="130"/>
      <c r="D58" s="244"/>
      <c r="E58" s="864" t="s">
        <v>46</v>
      </c>
      <c r="F58" s="865"/>
      <c r="G58" s="866"/>
      <c r="H58" s="260">
        <f>H56+H57</f>
        <v>0</v>
      </c>
    </row>
  </sheetData>
  <mergeCells count="22">
    <mergeCell ref="E58:G58"/>
    <mergeCell ref="E50:F50"/>
    <mergeCell ref="E52:G52"/>
    <mergeCell ref="E54:G54"/>
    <mergeCell ref="E56:G56"/>
    <mergeCell ref="E57:G57"/>
    <mergeCell ref="E53:G53"/>
    <mergeCell ref="E46:F46"/>
    <mergeCell ref="E47:F47"/>
    <mergeCell ref="E48:F48"/>
    <mergeCell ref="E49:F49"/>
    <mergeCell ref="C10:F10"/>
    <mergeCell ref="C24:F24"/>
    <mergeCell ref="C30:F30"/>
    <mergeCell ref="C35:F35"/>
    <mergeCell ref="E44:F44"/>
    <mergeCell ref="E45:F45"/>
    <mergeCell ref="B2:H2"/>
    <mergeCell ref="B3:H3"/>
    <mergeCell ref="B4:H4"/>
    <mergeCell ref="D5:E5"/>
    <mergeCell ref="C7:F7"/>
  </mergeCells>
  <pageMargins left="0.7" right="0.7" top="0.75" bottom="0.75" header="0.3" footer="0.3"/>
  <pageSetup paperSize="9" scale="53" orientation="portrait" horizontalDpi="1200" verticalDpi="12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Hoja40">
    <tabColor rgb="FFFFFF00"/>
  </sheetPr>
  <dimension ref="B1:I62"/>
  <sheetViews>
    <sheetView view="pageBreakPreview" zoomScale="85" zoomScaleNormal="100" zoomScaleSheetLayoutView="85" workbookViewId="0">
      <selection activeCell="G17" sqref="G17"/>
    </sheetView>
  </sheetViews>
  <sheetFormatPr baseColWidth="10" defaultRowHeight="15" x14ac:dyDescent="0.25"/>
  <cols>
    <col min="1" max="1" width="4.140625" customWidth="1"/>
    <col min="2" max="2" width="6" customWidth="1"/>
    <col min="3" max="3" width="89" style="18" customWidth="1"/>
    <col min="4" max="4" width="9.7109375" customWidth="1"/>
    <col min="5" max="7" width="16.28515625" customWidth="1"/>
    <col min="8" max="8" width="14.710937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ROUND(SUM(G8:G10),2)</f>
        <v>#REF!</v>
      </c>
      <c r="H7" s="236">
        <f>ROUND(SUM(H8:H10),2)</f>
        <v>0</v>
      </c>
    </row>
    <row r="8" spans="2:8" x14ac:dyDescent="0.25">
      <c r="B8" s="171">
        <v>1.01</v>
      </c>
      <c r="C8" s="121" t="s">
        <v>103</v>
      </c>
      <c r="D8" s="215">
        <f>+'APU ITEM DE PAGO'!H4</f>
        <v>0</v>
      </c>
      <c r="E8" s="261">
        <v>433.6699999999999</v>
      </c>
      <c r="F8" s="237">
        <f>+'APU ITEM DE PAGO'!H31</f>
        <v>0</v>
      </c>
      <c r="G8" s="238">
        <f>ROUND(F8*E8,2)</f>
        <v>0</v>
      </c>
      <c r="H8" s="238"/>
    </row>
    <row r="9" spans="2:8" x14ac:dyDescent="0.25">
      <c r="B9" s="171" t="e">
        <f>+#REF!+0.01</f>
        <v>#REF!</v>
      </c>
      <c r="C9" s="124" t="e">
        <f>+#REF!</f>
        <v>#REF!</v>
      </c>
      <c r="D9" s="216" t="e">
        <f>+'APU ITEM DE PAGO'!#REF!</f>
        <v>#REF!</v>
      </c>
      <c r="E9" s="262">
        <v>192.51199999999997</v>
      </c>
      <c r="F9" s="239" t="e">
        <f>+#REF!</f>
        <v>#REF!</v>
      </c>
      <c r="G9" s="238" t="e">
        <f>ROUND(F9*E9,2)</f>
        <v>#REF!</v>
      </c>
      <c r="H9" s="240"/>
    </row>
    <row r="10" spans="2:8" x14ac:dyDescent="0.25">
      <c r="B10" s="171" t="e">
        <f>+B9+0.01</f>
        <v>#REF!</v>
      </c>
      <c r="C10" s="124" t="e">
        <f>+#REF!</f>
        <v>#REF!</v>
      </c>
      <c r="D10" s="216" t="e">
        <f>+'APU ITEM DE PAGO'!#REF!</f>
        <v>#REF!</v>
      </c>
      <c r="E10" s="262">
        <v>184.14149999999998</v>
      </c>
      <c r="F10" s="239" t="e">
        <f>+#REF!</f>
        <v>#REF!</v>
      </c>
      <c r="G10" s="238" t="e">
        <f>ROUND(F10*E10,2)</f>
        <v>#REF!</v>
      </c>
      <c r="H10" s="240"/>
    </row>
    <row r="11" spans="2:8" x14ac:dyDescent="0.25">
      <c r="B11" s="170">
        <f>+B7+1</f>
        <v>2</v>
      </c>
      <c r="C11" s="879" t="s">
        <v>7</v>
      </c>
      <c r="D11" s="879"/>
      <c r="E11" s="879"/>
      <c r="F11" s="879"/>
      <c r="G11" s="236" t="e">
        <f>ROUND(SUM(G12:G24),2)</f>
        <v>#REF!</v>
      </c>
      <c r="H11" s="236">
        <f>ROUND(SUM(H12:H24),2)</f>
        <v>0</v>
      </c>
    </row>
    <row r="12" spans="2:8" x14ac:dyDescent="0.25">
      <c r="B12" s="171">
        <v>2.0099999999999998</v>
      </c>
      <c r="C12" s="124" t="e">
        <f>#REF!</f>
        <v>#REF!</v>
      </c>
      <c r="D12" s="216" t="e">
        <f>#REF!</f>
        <v>#REF!</v>
      </c>
      <c r="E12" s="263">
        <v>100.22563788000029</v>
      </c>
      <c r="F12" s="239" t="e">
        <f>+#REF!</f>
        <v>#REF!</v>
      </c>
      <c r="G12" s="238" t="e">
        <f>ROUND(F12*E12,2)</f>
        <v>#REF!</v>
      </c>
      <c r="H12" s="240"/>
    </row>
    <row r="13" spans="2:8" x14ac:dyDescent="0.25">
      <c r="B13" s="171">
        <f>+B12+0.01</f>
        <v>2.0199999999999996</v>
      </c>
      <c r="C13" s="124" t="e">
        <f>#REF!</f>
        <v>#REF!</v>
      </c>
      <c r="D13" s="216" t="e">
        <f>#REF!</f>
        <v>#REF!</v>
      </c>
      <c r="E13" s="264">
        <v>400.90255152000117</v>
      </c>
      <c r="F13" s="239" t="e">
        <f>+#REF!</f>
        <v>#REF!</v>
      </c>
      <c r="G13" s="238" t="e">
        <f>ROUND(F13*E13,2)</f>
        <v>#REF!</v>
      </c>
      <c r="H13" s="240"/>
    </row>
    <row r="14" spans="2:8" x14ac:dyDescent="0.25">
      <c r="B14" s="171">
        <f t="shared" ref="B14:B23" si="0">+B13+0.01</f>
        <v>2.0299999999999994</v>
      </c>
      <c r="C14" s="124" t="e">
        <f>#REF!</f>
        <v>#REF!</v>
      </c>
      <c r="D14" s="216" t="e">
        <f>#REF!</f>
        <v>#REF!</v>
      </c>
      <c r="E14" s="264">
        <v>50.315879039999466</v>
      </c>
      <c r="F14" s="239" t="e">
        <f>+#REF!</f>
        <v>#REF!</v>
      </c>
      <c r="G14" s="238" t="e">
        <f t="shared" ref="G14:G22" si="1">ROUND(F14*E14,2)</f>
        <v>#REF!</v>
      </c>
      <c r="H14" s="240"/>
    </row>
    <row r="15" spans="2:8" x14ac:dyDescent="0.25">
      <c r="B15" s="171"/>
      <c r="C15" s="124" t="e">
        <f>#REF!</f>
        <v>#REF!</v>
      </c>
      <c r="D15" s="216" t="e">
        <f>#REF!</f>
        <v>#REF!</v>
      </c>
      <c r="E15" s="264">
        <v>12.578969759999866</v>
      </c>
      <c r="F15" s="239" t="e">
        <f>+#REF!</f>
        <v>#REF!</v>
      </c>
      <c r="G15" s="238" t="e">
        <f t="shared" si="1"/>
        <v>#REF!</v>
      </c>
      <c r="H15" s="240"/>
    </row>
    <row r="16" spans="2:8" ht="38.25" x14ac:dyDescent="0.25">
      <c r="B16" s="171">
        <f>+B14+0.01</f>
        <v>2.0399999999999991</v>
      </c>
      <c r="C16" s="124" t="s">
        <v>150</v>
      </c>
      <c r="D16" s="216" t="s">
        <v>39</v>
      </c>
      <c r="E16" s="264">
        <f>202.8235878*0.2</f>
        <v>40.564717560000005</v>
      </c>
      <c r="F16" s="239" t="e">
        <f>+#REF!</f>
        <v>#REF!</v>
      </c>
      <c r="G16" s="238" t="e">
        <f t="shared" si="1"/>
        <v>#REF!</v>
      </c>
      <c r="H16" s="240"/>
    </row>
    <row r="17" spans="2:9" x14ac:dyDescent="0.25">
      <c r="B17" s="171"/>
      <c r="C17" s="124" t="s">
        <v>329</v>
      </c>
      <c r="D17" s="216" t="s">
        <v>39</v>
      </c>
      <c r="E17" s="287">
        <f>202.8235878*0.8</f>
        <v>162.25887024000002</v>
      </c>
      <c r="F17" s="285">
        <v>125000</v>
      </c>
      <c r="G17" s="238">
        <f t="shared" si="1"/>
        <v>20282358.780000001</v>
      </c>
      <c r="H17" s="240"/>
    </row>
    <row r="18" spans="2:9" x14ac:dyDescent="0.25">
      <c r="B18" s="171">
        <f>+B16+0.01</f>
        <v>2.0499999999999989</v>
      </c>
      <c r="C18" s="124" t="s">
        <v>110</v>
      </c>
      <c r="D18" s="216" t="s">
        <v>105</v>
      </c>
      <c r="E18" s="264">
        <v>1510.1168490000027</v>
      </c>
      <c r="F18" s="239" t="e">
        <f>+#REF!</f>
        <v>#REF!</v>
      </c>
      <c r="G18" s="238" t="e">
        <f t="shared" si="1"/>
        <v>#REF!</v>
      </c>
      <c r="H18" s="240"/>
    </row>
    <row r="19" spans="2:9" x14ac:dyDescent="0.25">
      <c r="B19" s="171">
        <f t="shared" si="0"/>
        <v>2.0599999999999987</v>
      </c>
      <c r="C19" s="124" t="s">
        <v>109</v>
      </c>
      <c r="D19" s="216" t="s">
        <v>105</v>
      </c>
      <c r="E19" s="264">
        <v>167.79076100000032</v>
      </c>
      <c r="F19" s="239" t="e">
        <f>+#REF!</f>
        <v>#REF!</v>
      </c>
      <c r="G19" s="238" t="e">
        <f t="shared" si="1"/>
        <v>#REF!</v>
      </c>
      <c r="H19" s="240"/>
    </row>
    <row r="20" spans="2:9" x14ac:dyDescent="0.25">
      <c r="B20" s="171">
        <f t="shared" si="0"/>
        <v>2.0699999999999985</v>
      </c>
      <c r="C20" s="124" t="s">
        <v>106</v>
      </c>
      <c r="D20" s="216" t="s">
        <v>39</v>
      </c>
      <c r="E20" s="264">
        <v>89.99164498637181</v>
      </c>
      <c r="F20" s="239" t="e">
        <f>+#REF!</f>
        <v>#REF!</v>
      </c>
      <c r="G20" s="238" t="e">
        <f t="shared" si="1"/>
        <v>#REF!</v>
      </c>
      <c r="H20" s="240"/>
    </row>
    <row r="21" spans="2:9" ht="25.5" x14ac:dyDescent="0.25">
      <c r="B21" s="171">
        <f t="shared" si="0"/>
        <v>2.0799999999999983</v>
      </c>
      <c r="C21" s="124" t="s">
        <v>107</v>
      </c>
      <c r="D21" s="216" t="s">
        <v>39</v>
      </c>
      <c r="E21" s="264">
        <v>422.6481410917861</v>
      </c>
      <c r="F21" s="239" t="e">
        <f>+#REF!</f>
        <v>#REF!</v>
      </c>
      <c r="G21" s="238" t="e">
        <f t="shared" si="1"/>
        <v>#REF!</v>
      </c>
      <c r="H21" s="240"/>
    </row>
    <row r="22" spans="2:9" x14ac:dyDescent="0.25">
      <c r="B22" s="171">
        <f t="shared" si="0"/>
        <v>2.0899999999999981</v>
      </c>
      <c r="C22" s="124" t="s">
        <v>108</v>
      </c>
      <c r="D22" s="216" t="s">
        <v>39</v>
      </c>
      <c r="E22" s="264">
        <v>124.0059137165763</v>
      </c>
      <c r="F22" s="239" t="e">
        <f>+#REF!</f>
        <v>#REF!</v>
      </c>
      <c r="G22" s="238" t="e">
        <f t="shared" si="1"/>
        <v>#REF!</v>
      </c>
      <c r="H22" s="240"/>
    </row>
    <row r="23" spans="2:9" x14ac:dyDescent="0.25">
      <c r="B23" s="171">
        <f t="shared" si="0"/>
        <v>2.0999999999999979</v>
      </c>
      <c r="C23" s="124" t="s">
        <v>111</v>
      </c>
      <c r="D23" s="216" t="s">
        <v>39</v>
      </c>
      <c r="E23" s="241">
        <f>+(((PI()*0.8^2)-(PI()*0.6^2))*2)*1</f>
        <v>1.7592918860102844</v>
      </c>
      <c r="F23" s="239" t="e">
        <f>+#REF!</f>
        <v>#REF!</v>
      </c>
      <c r="G23" s="238" t="e">
        <f>ROUND(F23*E23,2)</f>
        <v>#REF!</v>
      </c>
      <c r="H23" s="240"/>
    </row>
    <row r="24" spans="2:9" ht="25.5" x14ac:dyDescent="0.25">
      <c r="B24" s="171" t="e">
        <f>+#REF!+0.01</f>
        <v>#REF!</v>
      </c>
      <c r="C24" s="124" t="s">
        <v>153</v>
      </c>
      <c r="D24" s="216" t="s">
        <v>104</v>
      </c>
      <c r="E24" s="264">
        <f>+I24*F5</f>
        <v>3459.5777679422486</v>
      </c>
      <c r="F24" s="239" t="e">
        <f>+'APU ITEM DE PAGO'!#REF!</f>
        <v>#REF!</v>
      </c>
      <c r="G24" s="238" t="e">
        <f>ROUND(F24*E24,2)</f>
        <v>#REF!</v>
      </c>
      <c r="H24" s="240"/>
      <c r="I24" s="291">
        <f>+E12+E13+E14+E15+E16+E17+E23-E21</f>
        <v>345.95777679422486</v>
      </c>
    </row>
    <row r="25" spans="2:9" x14ac:dyDescent="0.25">
      <c r="B25" s="170">
        <f>+B11+1</f>
        <v>3</v>
      </c>
      <c r="C25" s="879" t="s">
        <v>27</v>
      </c>
      <c r="D25" s="879"/>
      <c r="E25" s="879"/>
      <c r="F25" s="879"/>
      <c r="G25" s="236" t="e">
        <f>SUM(G26:G31)</f>
        <v>#REF!</v>
      </c>
      <c r="H25" s="236" t="e">
        <f>SUM(H26:H31)</f>
        <v>#REF!</v>
      </c>
    </row>
    <row r="26" spans="2:9" x14ac:dyDescent="0.25">
      <c r="B26" s="171">
        <v>3.01</v>
      </c>
      <c r="C26" s="242" t="e">
        <f>#REF!</f>
        <v>#REF!</v>
      </c>
      <c r="D26" s="216" t="e">
        <f>#REF!</f>
        <v>#REF!</v>
      </c>
      <c r="E26" s="263">
        <v>13.740000000000007</v>
      </c>
      <c r="F26" s="240" t="e">
        <f>#REF!</f>
        <v>#REF!</v>
      </c>
      <c r="G26" s="238" t="e">
        <f>ROUND(F26*E26,2)</f>
        <v>#REF!</v>
      </c>
      <c r="H26" s="240"/>
    </row>
    <row r="27" spans="2:9" x14ac:dyDescent="0.25">
      <c r="B27" s="171">
        <f>+B26+0.01</f>
        <v>3.0199999999999996</v>
      </c>
      <c r="C27" s="242" t="e">
        <f>#REF!</f>
        <v>#REF!</v>
      </c>
      <c r="D27" s="216" t="e">
        <f>#REF!</f>
        <v>#REF!</v>
      </c>
      <c r="E27" s="263">
        <v>13</v>
      </c>
      <c r="F27" s="240" t="e">
        <f>#REF!</f>
        <v>#REF!</v>
      </c>
      <c r="G27" s="238" t="e">
        <f>ROUND(F27*E27,2)</f>
        <v>#REF!</v>
      </c>
      <c r="H27" s="240"/>
    </row>
    <row r="28" spans="2:9" x14ac:dyDescent="0.25">
      <c r="B28" s="171" t="e">
        <f>+#REF!+0.01</f>
        <v>#REF!</v>
      </c>
      <c r="C28" s="242" t="e">
        <f>#REF!</f>
        <v>#REF!</v>
      </c>
      <c r="D28" s="216" t="e">
        <f>#REF!</f>
        <v>#REF!</v>
      </c>
      <c r="E28" s="263">
        <v>3.5307099525296888</v>
      </c>
      <c r="F28" s="240" t="e">
        <f>#REF!</f>
        <v>#REF!</v>
      </c>
      <c r="G28" s="238" t="e">
        <f>ROUND(F28*E28,2)</f>
        <v>#REF!</v>
      </c>
      <c r="H28" s="240"/>
    </row>
    <row r="29" spans="2:9" x14ac:dyDescent="0.25">
      <c r="B29" s="171">
        <v>3.07</v>
      </c>
      <c r="C29" s="124" t="s">
        <v>134</v>
      </c>
      <c r="D29" s="216" t="e">
        <f>+D28</f>
        <v>#REF!</v>
      </c>
      <c r="E29" s="265">
        <v>1.1000000000000001</v>
      </c>
      <c r="F29" s="240" t="e">
        <f>+'APU ITEM DE PAGO'!#REF!</f>
        <v>#REF!</v>
      </c>
      <c r="G29" s="238" t="e">
        <f>ROUND(F29*E29,2)</f>
        <v>#REF!</v>
      </c>
      <c r="H29" s="240"/>
    </row>
    <row r="30" spans="2:9" ht="51" x14ac:dyDescent="0.25">
      <c r="B30" s="171">
        <v>3.09</v>
      </c>
      <c r="C30" s="124" t="s">
        <v>243</v>
      </c>
      <c r="D30" s="216" t="s">
        <v>4</v>
      </c>
      <c r="E30" s="265">
        <v>2</v>
      </c>
      <c r="F30" s="240" t="e">
        <f>+'APU ITEM DE PAGO'!#REF!</f>
        <v>#REF!</v>
      </c>
      <c r="G30" s="238" t="e">
        <f>ROUND(F30*E30,2)</f>
        <v>#REF!</v>
      </c>
      <c r="H30" s="240"/>
    </row>
    <row r="31" spans="2:9" ht="25.5" x14ac:dyDescent="0.25">
      <c r="B31" s="243" t="e">
        <f>+'PPTO ALL'!#REF!</f>
        <v>#REF!</v>
      </c>
      <c r="C31" s="243" t="str">
        <f>+PPTOALL_B1109!$C$30</f>
        <v>Suministro, transporte e instalación de Concreto  f'c = 280 kg/cm2 para estructuras de protección de tuberías con profundidad clave menor a 1 m  en vías. Incluye acero de refuerzo</v>
      </c>
      <c r="D31" s="216" t="s">
        <v>39</v>
      </c>
      <c r="E31" s="243">
        <f>+((3)*((0.6*0.6)-(PI()/4*0.4^2)))</f>
        <v>0.70300888156922481</v>
      </c>
      <c r="F31" s="240" t="e">
        <f>+'APU ITEM DE PAGO'!#REF!</f>
        <v>#REF!</v>
      </c>
      <c r="G31" s="238" t="e">
        <f>+F31*E31</f>
        <v>#REF!</v>
      </c>
      <c r="H31" s="243" t="e">
        <f>+'PPTO ALL'!#REF!</f>
        <v>#REF!</v>
      </c>
    </row>
    <row r="32" spans="2:9" x14ac:dyDescent="0.25">
      <c r="B32" s="170">
        <f>+B25+1</f>
        <v>4</v>
      </c>
      <c r="C32" s="879" t="s">
        <v>129</v>
      </c>
      <c r="D32" s="879"/>
      <c r="E32" s="879"/>
      <c r="F32" s="879"/>
      <c r="G32" s="236" t="e">
        <f>SUM(G33:G38)</f>
        <v>#REF!</v>
      </c>
      <c r="H32" s="236" t="e">
        <f>SUM(H33:H38)</f>
        <v>#REF!</v>
      </c>
    </row>
    <row r="33" spans="2:8" ht="25.5" x14ac:dyDescent="0.25">
      <c r="B33" s="171">
        <f>+B32+0.01</f>
        <v>4.01</v>
      </c>
      <c r="C33" s="242" t="s">
        <v>121</v>
      </c>
      <c r="D33" s="215" t="s">
        <v>4</v>
      </c>
      <c r="E33" s="263">
        <v>0</v>
      </c>
      <c r="F33" s="240" t="e">
        <f>+'APU ITEM DE PAGO'!#REF!+'APU ITEM DE PAGO'!#REF!</f>
        <v>#REF!</v>
      </c>
      <c r="G33" s="238"/>
      <c r="H33" s="238" t="e">
        <f>ROUND(E33*F33,2)</f>
        <v>#REF!</v>
      </c>
    </row>
    <row r="34" spans="2:8" ht="25.5" x14ac:dyDescent="0.25">
      <c r="B34" s="171">
        <f>+B33+0.01</f>
        <v>4.0199999999999996</v>
      </c>
      <c r="C34" s="242" t="s">
        <v>122</v>
      </c>
      <c r="D34" s="215" t="s">
        <v>4</v>
      </c>
      <c r="E34" s="263">
        <f>+E33</f>
        <v>0</v>
      </c>
      <c r="F34" s="240" t="e">
        <f>+'APU ITEM DE PAGO'!#REF!+'APU ITEM DE PAGO'!#REF!</f>
        <v>#REF!</v>
      </c>
      <c r="G34" s="238" t="e">
        <f>ROUND(F34*E34,2)</f>
        <v>#REF!</v>
      </c>
      <c r="H34" s="240"/>
    </row>
    <row r="35" spans="2:8" x14ac:dyDescent="0.25">
      <c r="B35" s="171">
        <f>+B34+0.01</f>
        <v>4.0299999999999994</v>
      </c>
      <c r="C35" s="242" t="e">
        <f>#REF!</f>
        <v>#REF!</v>
      </c>
      <c r="D35" s="215" t="e">
        <f>#REF!</f>
        <v>#REF!</v>
      </c>
      <c r="E35" s="263">
        <v>162.52058995738963</v>
      </c>
      <c r="F35" s="240" t="e">
        <f>#REF!</f>
        <v>#REF!</v>
      </c>
      <c r="G35" s="238"/>
      <c r="H35" s="238" t="e">
        <f>ROUND(E35*F35,2)</f>
        <v>#REF!</v>
      </c>
    </row>
    <row r="36" spans="2:8" x14ac:dyDescent="0.25">
      <c r="B36" s="171">
        <f>+B35+0.01</f>
        <v>4.0399999999999991</v>
      </c>
      <c r="C36" s="242" t="e">
        <f>#REF!</f>
        <v>#REF!</v>
      </c>
      <c r="D36" s="215" t="e">
        <f>#REF!</f>
        <v>#REF!</v>
      </c>
      <c r="E36" s="263">
        <f>+E35</f>
        <v>162.52058995738963</v>
      </c>
      <c r="F36" s="240" t="e">
        <f>#REF!</f>
        <v>#REF!</v>
      </c>
      <c r="G36" s="238" t="e">
        <f>ROUND(F36*E36,2)</f>
        <v>#REF!</v>
      </c>
      <c r="H36" s="240"/>
    </row>
    <row r="37" spans="2:8" x14ac:dyDescent="0.25">
      <c r="B37" s="171" t="e">
        <f>+#REF!+0.01</f>
        <v>#REF!</v>
      </c>
      <c r="C37" s="242" t="e">
        <f>#REF!</f>
        <v>#REF!</v>
      </c>
      <c r="D37" s="215" t="e">
        <f>#REF!</f>
        <v>#REF!</v>
      </c>
      <c r="E37" s="263">
        <v>259.54676873324149</v>
      </c>
      <c r="F37" s="240" t="e">
        <f>#REF!</f>
        <v>#REF!</v>
      </c>
      <c r="G37" s="238"/>
      <c r="H37" s="238" t="e">
        <f>ROUND(E37*F37,2)</f>
        <v>#REF!</v>
      </c>
    </row>
    <row r="38" spans="2:8" x14ac:dyDescent="0.25">
      <c r="B38" s="171" t="e">
        <f>+B37+0.01</f>
        <v>#REF!</v>
      </c>
      <c r="C38" s="242" t="e">
        <f>#REF!</f>
        <v>#REF!</v>
      </c>
      <c r="D38" s="215" t="e">
        <f>#REF!</f>
        <v>#REF!</v>
      </c>
      <c r="E38" s="263">
        <f>+E37</f>
        <v>259.54676873324149</v>
      </c>
      <c r="F38" s="240" t="e">
        <f>#REF!</f>
        <v>#REF!</v>
      </c>
      <c r="G38" s="238" t="e">
        <f>ROUND(F38*E38,2)</f>
        <v>#REF!</v>
      </c>
      <c r="H38" s="240"/>
    </row>
    <row r="39" spans="2:8" x14ac:dyDescent="0.25">
      <c r="B39" s="170">
        <f>+B32+1</f>
        <v>5</v>
      </c>
      <c r="C39" s="879" t="s">
        <v>41</v>
      </c>
      <c r="D39" s="879"/>
      <c r="E39" s="879"/>
      <c r="F39" s="879"/>
      <c r="G39" s="236" t="e">
        <f>SUM(G40:G46)</f>
        <v>#REF!</v>
      </c>
      <c r="H39" s="236">
        <f>SUM(H40:H46)</f>
        <v>0</v>
      </c>
    </row>
    <row r="40" spans="2:8" x14ac:dyDescent="0.25">
      <c r="B40" s="171">
        <v>5.01</v>
      </c>
      <c r="C40" s="124" t="e">
        <f>+#REF!</f>
        <v>#REF!</v>
      </c>
      <c r="D40" s="216" t="s">
        <v>42</v>
      </c>
      <c r="E40" s="266">
        <f>100*(E29+E30)</f>
        <v>310</v>
      </c>
      <c r="F40" s="240" t="e">
        <f>+#REF!</f>
        <v>#REF!</v>
      </c>
      <c r="G40" s="238" t="e">
        <f>ROUND(F40*E40,2)</f>
        <v>#REF!</v>
      </c>
      <c r="H40" s="240"/>
    </row>
    <row r="41" spans="2:8" x14ac:dyDescent="0.25">
      <c r="B41" s="171">
        <f>+B40+0.01</f>
        <v>5.0199999999999996</v>
      </c>
      <c r="C41" s="124" t="e">
        <f>+#REF!</f>
        <v>#REF!</v>
      </c>
      <c r="D41" s="216" t="e">
        <f>+#REF!</f>
        <v>#REF!</v>
      </c>
      <c r="E41" s="266">
        <f>+E8*0.1</f>
        <v>43.36699999999999</v>
      </c>
      <c r="F41" s="240" t="e">
        <f>+#REF!</f>
        <v>#REF!</v>
      </c>
      <c r="G41" s="238" t="e">
        <f t="shared" ref="G41:G46" si="2">ROUND(F41*E41,2)</f>
        <v>#REF!</v>
      </c>
      <c r="H41" s="240"/>
    </row>
    <row r="42" spans="2:8" x14ac:dyDescent="0.25">
      <c r="B42" s="171" t="e">
        <f>+#REF!+0.01</f>
        <v>#REF!</v>
      </c>
      <c r="C42" s="124" t="e">
        <f>+#REF!</f>
        <v>#REF!</v>
      </c>
      <c r="D42" s="216" t="e">
        <f>+#REF!</f>
        <v>#REF!</v>
      </c>
      <c r="E42" s="266">
        <f>+E41</f>
        <v>43.36699999999999</v>
      </c>
      <c r="F42" s="240" t="e">
        <f>+#REF!</f>
        <v>#REF!</v>
      </c>
      <c r="G42" s="238" t="e">
        <f t="shared" si="2"/>
        <v>#REF!</v>
      </c>
      <c r="H42" s="240"/>
    </row>
    <row r="43" spans="2:8" x14ac:dyDescent="0.25">
      <c r="B43" s="171" t="e">
        <f>+B42+0.01</f>
        <v>#REF!</v>
      </c>
      <c r="C43" s="124" t="e">
        <f>+#REF!</f>
        <v>#REF!</v>
      </c>
      <c r="D43" s="216" t="e">
        <f>+#REF!</f>
        <v>#REF!</v>
      </c>
      <c r="E43" s="266">
        <v>74.529699999999977</v>
      </c>
      <c r="F43" s="240" t="e">
        <f>+#REF!</f>
        <v>#REF!</v>
      </c>
      <c r="G43" s="238" t="e">
        <f t="shared" si="2"/>
        <v>#REF!</v>
      </c>
      <c r="H43" s="240"/>
    </row>
    <row r="44" spans="2:8" x14ac:dyDescent="0.25">
      <c r="B44" s="171" t="e">
        <f>+B43+0.01</f>
        <v>#REF!</v>
      </c>
      <c r="C44" s="124" t="e">
        <f>+#REF!</f>
        <v>#REF!</v>
      </c>
      <c r="D44" s="216" t="e">
        <f>+#REF!</f>
        <v>#REF!</v>
      </c>
      <c r="E44" s="266">
        <v>38.502399999999994</v>
      </c>
      <c r="F44" s="240" t="e">
        <f>+#REF!</f>
        <v>#REF!</v>
      </c>
      <c r="G44" s="238" t="e">
        <f t="shared" si="2"/>
        <v>#REF!</v>
      </c>
      <c r="H44" s="240"/>
    </row>
    <row r="45" spans="2:8" x14ac:dyDescent="0.25">
      <c r="B45" s="171" t="e">
        <f>+B44+0.01</f>
        <v>#REF!</v>
      </c>
      <c r="C45" s="124" t="e">
        <f>+#REF!</f>
        <v>#REF!</v>
      </c>
      <c r="D45" s="216" t="e">
        <f>+#REF!</f>
        <v>#REF!</v>
      </c>
      <c r="E45" s="266">
        <v>184.14149999999998</v>
      </c>
      <c r="F45" s="240" t="e">
        <f>+#REF!</f>
        <v>#REF!</v>
      </c>
      <c r="G45" s="238" t="e">
        <f t="shared" si="2"/>
        <v>#REF!</v>
      </c>
      <c r="H45" s="240"/>
    </row>
    <row r="46" spans="2:8" x14ac:dyDescent="0.25">
      <c r="B46" s="171" t="e">
        <f>+B45+0.01</f>
        <v>#REF!</v>
      </c>
      <c r="C46" s="124" t="s">
        <v>174</v>
      </c>
      <c r="D46" s="216" t="s">
        <v>5</v>
      </c>
      <c r="E46" s="171">
        <v>9</v>
      </c>
      <c r="F46" s="240" t="e">
        <f>+'APU ITEM DE PAGO'!#REF!</f>
        <v>#REF!</v>
      </c>
      <c r="G46" s="238" t="e">
        <f t="shared" si="2"/>
        <v>#REF!</v>
      </c>
      <c r="H46" s="240"/>
    </row>
    <row r="47" spans="2:8" ht="15.75" thickBot="1" x14ac:dyDescent="0.3">
      <c r="B47" s="244"/>
      <c r="C47" s="130"/>
      <c r="D47" s="244"/>
      <c r="E47" s="244"/>
      <c r="F47" s="244"/>
      <c r="G47" s="244"/>
      <c r="H47" s="244"/>
    </row>
    <row r="48" spans="2:8" x14ac:dyDescent="0.25">
      <c r="B48" s="244"/>
      <c r="C48" s="130"/>
      <c r="D48" s="244"/>
      <c r="E48" s="760" t="s">
        <v>99</v>
      </c>
      <c r="F48" s="761"/>
      <c r="G48" s="245" t="e">
        <f>+ROUND(G39+G32+G25+G11+G7,0)</f>
        <v>#REF!</v>
      </c>
      <c r="H48" s="246"/>
    </row>
    <row r="49" spans="2:8" x14ac:dyDescent="0.25">
      <c r="B49" s="244"/>
      <c r="C49" s="130"/>
      <c r="D49" s="244"/>
      <c r="E49" s="860" t="e">
        <f>+RESUMEN!E12</f>
        <v>#REF!</v>
      </c>
      <c r="F49" s="861"/>
      <c r="G49" s="247"/>
      <c r="H49" s="248"/>
    </row>
    <row r="50" spans="2:8" x14ac:dyDescent="0.25">
      <c r="B50" s="244"/>
      <c r="C50" s="130"/>
      <c r="D50" s="244"/>
      <c r="E50" s="862" t="e">
        <f>+RESUMEN!#REF!</f>
        <v>#REF!</v>
      </c>
      <c r="F50" s="863"/>
      <c r="G50" s="247"/>
      <c r="H50" s="249"/>
    </row>
    <row r="51" spans="2:8" x14ac:dyDescent="0.25">
      <c r="B51" s="244"/>
      <c r="C51" s="130"/>
      <c r="D51" s="244"/>
      <c r="E51" s="854">
        <f>+RESUMEN!E13</f>
        <v>0.05</v>
      </c>
      <c r="F51" s="855"/>
      <c r="G51" s="247"/>
      <c r="H51" s="250"/>
    </row>
    <row r="52" spans="2:8" x14ac:dyDescent="0.25">
      <c r="B52" s="244"/>
      <c r="C52" s="130"/>
      <c r="D52" s="244"/>
      <c r="E52" s="854" t="e">
        <f>+RESUMEN!#REF!</f>
        <v>#REF!</v>
      </c>
      <c r="F52" s="855"/>
      <c r="G52" s="247"/>
      <c r="H52" s="250"/>
    </row>
    <row r="53" spans="2:8" x14ac:dyDescent="0.25">
      <c r="B53" s="244"/>
      <c r="C53" s="130"/>
      <c r="D53" s="244"/>
      <c r="E53" s="856" t="s">
        <v>37</v>
      </c>
      <c r="F53" s="857"/>
      <c r="G53" s="251"/>
      <c r="H53" s="252"/>
    </row>
    <row r="54" spans="2:8" ht="15.75" thickBot="1" x14ac:dyDescent="0.3">
      <c r="B54" s="244"/>
      <c r="C54" s="130"/>
      <c r="D54" s="244"/>
      <c r="E54" s="858" t="s">
        <v>45</v>
      </c>
      <c r="F54" s="859"/>
      <c r="G54" s="253"/>
      <c r="H54" s="254"/>
    </row>
    <row r="55" spans="2:8" ht="15.75" thickBot="1" x14ac:dyDescent="0.3">
      <c r="B55" s="244"/>
      <c r="C55" s="130"/>
      <c r="D55" s="130"/>
      <c r="E55" s="130"/>
      <c r="F55" s="130"/>
      <c r="G55" s="130"/>
      <c r="H55" s="130"/>
    </row>
    <row r="56" spans="2:8" x14ac:dyDescent="0.25">
      <c r="B56" s="244"/>
      <c r="C56" s="130"/>
      <c r="D56" s="244"/>
      <c r="E56" s="757" t="s">
        <v>100</v>
      </c>
      <c r="F56" s="758"/>
      <c r="G56" s="759"/>
      <c r="H56" s="255" t="e">
        <f>+H32+H39</f>
        <v>#REF!</v>
      </c>
    </row>
    <row r="57" spans="2:8" x14ac:dyDescent="0.25">
      <c r="B57" s="244"/>
      <c r="C57" s="130"/>
      <c r="D57" s="244"/>
      <c r="E57" s="880" t="e">
        <f>+RESUMEN!#REF!</f>
        <v>#REF!</v>
      </c>
      <c r="F57" s="881"/>
      <c r="G57" s="882"/>
      <c r="H57" s="256"/>
    </row>
    <row r="58" spans="2:8" ht="15.75" thickBot="1" x14ac:dyDescent="0.3">
      <c r="B58" s="244"/>
      <c r="C58" s="130"/>
      <c r="D58" s="244"/>
      <c r="E58" s="870" t="s">
        <v>115</v>
      </c>
      <c r="F58" s="871"/>
      <c r="G58" s="872"/>
      <c r="H58" s="257"/>
    </row>
    <row r="59" spans="2:8" ht="15.75" thickBot="1" x14ac:dyDescent="0.3">
      <c r="B59" s="244"/>
      <c r="C59" s="130"/>
      <c r="D59" s="130"/>
      <c r="E59" s="130"/>
      <c r="F59" s="130"/>
      <c r="G59" s="130"/>
      <c r="H59" s="130"/>
    </row>
    <row r="60" spans="2:8" x14ac:dyDescent="0.25">
      <c r="B60" s="244"/>
      <c r="C60" s="130"/>
      <c r="D60" s="244"/>
      <c r="E60" s="876" t="s">
        <v>101</v>
      </c>
      <c r="F60" s="877"/>
      <c r="G60" s="878"/>
      <c r="H60" s="258">
        <f>+H58+G54</f>
        <v>0</v>
      </c>
    </row>
    <row r="61" spans="2:8" x14ac:dyDescent="0.25">
      <c r="B61" s="244"/>
      <c r="C61" s="130"/>
      <c r="D61" s="244"/>
      <c r="E61" s="867" t="e">
        <f>+RESUMEN!#REF!</f>
        <v>#REF!</v>
      </c>
      <c r="F61" s="868"/>
      <c r="G61" s="869"/>
      <c r="H61" s="259">
        <f>+H60*0.02</f>
        <v>0</v>
      </c>
    </row>
    <row r="62" spans="2:8" ht="15.75" thickBot="1" x14ac:dyDescent="0.3">
      <c r="B62" s="244"/>
      <c r="C62" s="130"/>
      <c r="D62" s="244"/>
      <c r="E62" s="864" t="s">
        <v>46</v>
      </c>
      <c r="F62" s="865"/>
      <c r="G62" s="866"/>
      <c r="H62" s="260">
        <f>H60+H61</f>
        <v>0</v>
      </c>
    </row>
  </sheetData>
  <mergeCells count="22">
    <mergeCell ref="E62:G62"/>
    <mergeCell ref="E54:F54"/>
    <mergeCell ref="E56:G56"/>
    <mergeCell ref="E58:G58"/>
    <mergeCell ref="E60:G60"/>
    <mergeCell ref="E61:G61"/>
    <mergeCell ref="E57:G57"/>
    <mergeCell ref="E50:F50"/>
    <mergeCell ref="E51:F51"/>
    <mergeCell ref="E52:F52"/>
    <mergeCell ref="E53:F53"/>
    <mergeCell ref="C11:F11"/>
    <mergeCell ref="C25:F25"/>
    <mergeCell ref="C32:F32"/>
    <mergeCell ref="C39:F39"/>
    <mergeCell ref="E48:F48"/>
    <mergeCell ref="E49:F49"/>
    <mergeCell ref="B2:H2"/>
    <mergeCell ref="B3:H3"/>
    <mergeCell ref="B4:H4"/>
    <mergeCell ref="D5:E5"/>
    <mergeCell ref="C7:F7"/>
  </mergeCells>
  <pageMargins left="0.7" right="0.7" top="0.75" bottom="0.75" header="0.3" footer="0.3"/>
  <pageSetup paperSize="9" scale="52" orientation="portrait" horizontalDpi="1200" verticalDpi="120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Hoja41">
    <tabColor rgb="FFFFFF00"/>
  </sheetPr>
  <dimension ref="B1:I64"/>
  <sheetViews>
    <sheetView view="pageBreakPreview" topLeftCell="A34" zoomScale="80" zoomScaleNormal="100" zoomScaleSheetLayoutView="80" workbookViewId="0">
      <selection activeCell="G17" sqref="G17"/>
    </sheetView>
  </sheetViews>
  <sheetFormatPr baseColWidth="10" defaultRowHeight="15" x14ac:dyDescent="0.25"/>
  <cols>
    <col min="1" max="1" width="5.28515625" customWidth="1"/>
    <col min="2" max="2" width="7.42578125" customWidth="1"/>
    <col min="3" max="3" width="101" style="18" customWidth="1"/>
    <col min="4" max="4" width="8.42578125" customWidth="1"/>
    <col min="5" max="7" width="25.7109375" customWidth="1"/>
    <col min="8" max="8" width="21.85546875" bestFit="1"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x14ac:dyDescent="0.25">
      <c r="B5" s="44"/>
      <c r="C5" s="113"/>
      <c r="D5" s="752" t="s">
        <v>151</v>
      </c>
      <c r="E5" s="753"/>
      <c r="F5" s="153">
        <v>10</v>
      </c>
      <c r="G5" s="152" t="s">
        <v>152</v>
      </c>
      <c r="H5" s="153" t="e">
        <f>+#REF!</f>
        <v>#REF!</v>
      </c>
    </row>
    <row r="6" spans="2:8"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ROUND(SUM(G8:G10),2)</f>
        <v>#REF!</v>
      </c>
      <c r="H7" s="236">
        <f>ROUND(SUM(H8:H10),2)</f>
        <v>0</v>
      </c>
    </row>
    <row r="8" spans="2:8" x14ac:dyDescent="0.25">
      <c r="B8" s="171">
        <v>1.01</v>
      </c>
      <c r="C8" s="121" t="s">
        <v>103</v>
      </c>
      <c r="D8" s="215">
        <f>+'APU ITEM DE PAGO'!H4</f>
        <v>0</v>
      </c>
      <c r="E8" s="261">
        <v>370.88</v>
      </c>
      <c r="F8" s="237">
        <f>+'APU ITEM DE PAGO'!H31</f>
        <v>0</v>
      </c>
      <c r="G8" s="238">
        <f>ROUND(F8*E8,2)</f>
        <v>0</v>
      </c>
      <c r="H8" s="238"/>
    </row>
    <row r="9" spans="2:8" x14ac:dyDescent="0.25">
      <c r="B9" s="171" t="e">
        <f>+#REF!+0.01</f>
        <v>#REF!</v>
      </c>
      <c r="C9" s="124" t="e">
        <f>+#REF!</f>
        <v>#REF!</v>
      </c>
      <c r="D9" s="216" t="e">
        <f>+'APU ITEM DE PAGO'!#REF!</f>
        <v>#REF!</v>
      </c>
      <c r="E9" s="262">
        <v>57.444500000000005</v>
      </c>
      <c r="F9" s="239" t="e">
        <f>+#REF!</f>
        <v>#REF!</v>
      </c>
      <c r="G9" s="238" t="e">
        <f>ROUND(F9*E9,2)</f>
        <v>#REF!</v>
      </c>
      <c r="H9" s="240"/>
    </row>
    <row r="10" spans="2:8" x14ac:dyDescent="0.25">
      <c r="B10" s="171" t="e">
        <f>+B9+0.01</f>
        <v>#REF!</v>
      </c>
      <c r="C10" s="124" t="e">
        <f>+#REF!</f>
        <v>#REF!</v>
      </c>
      <c r="D10" s="216" t="e">
        <f>+'APU ITEM DE PAGO'!#REF!</f>
        <v>#REF!</v>
      </c>
      <c r="E10" s="262">
        <v>213.94275000000002</v>
      </c>
      <c r="F10" s="239" t="e">
        <f>+#REF!</f>
        <v>#REF!</v>
      </c>
      <c r="G10" s="238" t="e">
        <f>ROUND(F10*E10,2)</f>
        <v>#REF!</v>
      </c>
      <c r="H10" s="240"/>
    </row>
    <row r="11" spans="2:8" x14ac:dyDescent="0.25">
      <c r="B11" s="170">
        <f>+B7+1</f>
        <v>2</v>
      </c>
      <c r="C11" s="879" t="s">
        <v>7</v>
      </c>
      <c r="D11" s="879"/>
      <c r="E11" s="879"/>
      <c r="F11" s="879"/>
      <c r="G11" s="236" t="e">
        <f>ROUND(SUM(G12:G24),2)</f>
        <v>#REF!</v>
      </c>
      <c r="H11" s="236">
        <f>ROUND(SUM(H12:H24),2)</f>
        <v>0</v>
      </c>
    </row>
    <row r="12" spans="2:8" x14ac:dyDescent="0.25">
      <c r="B12" s="171">
        <v>2.0099999999999998</v>
      </c>
      <c r="C12" s="124" t="e">
        <f>#REF!</f>
        <v>#REF!</v>
      </c>
      <c r="D12" s="216" t="e">
        <f>#REF!</f>
        <v>#REF!</v>
      </c>
      <c r="E12" s="263">
        <v>83.155054284999494</v>
      </c>
      <c r="F12" s="239" t="e">
        <f>+#REF!</f>
        <v>#REF!</v>
      </c>
      <c r="G12" s="238" t="e">
        <f>ROUND(F12*E12,2)</f>
        <v>#REF!</v>
      </c>
      <c r="H12" s="240"/>
    </row>
    <row r="13" spans="2:8" x14ac:dyDescent="0.25">
      <c r="B13" s="171">
        <f>+B12+0.01</f>
        <v>2.0199999999999996</v>
      </c>
      <c r="C13" s="124" t="e">
        <f>#REF!</f>
        <v>#REF!</v>
      </c>
      <c r="D13" s="216" t="e">
        <f>#REF!</f>
        <v>#REF!</v>
      </c>
      <c r="E13" s="264">
        <v>332.62021713999798</v>
      </c>
      <c r="F13" s="239" t="e">
        <f>+#REF!</f>
        <v>#REF!</v>
      </c>
      <c r="G13" s="238" t="e">
        <f>ROUND(F13*E13,2)</f>
        <v>#REF!</v>
      </c>
      <c r="H13" s="240"/>
    </row>
    <row r="14" spans="2:8" x14ac:dyDescent="0.25">
      <c r="B14" s="171">
        <f t="shared" ref="B14:B23" si="0">+B13+0.01</f>
        <v>2.0299999999999994</v>
      </c>
      <c r="C14" s="124" t="e">
        <f>#REF!</f>
        <v>#REF!</v>
      </c>
      <c r="D14" s="216" t="e">
        <f>#REF!</f>
        <v>#REF!</v>
      </c>
      <c r="E14" s="264">
        <v>12.074516580000124</v>
      </c>
      <c r="F14" s="239" t="e">
        <f>+#REF!</f>
        <v>#REF!</v>
      </c>
      <c r="G14" s="238" t="e">
        <f t="shared" ref="G14:G22" si="1">ROUND(F14*E14,2)</f>
        <v>#REF!</v>
      </c>
      <c r="H14" s="240"/>
    </row>
    <row r="15" spans="2:8" x14ac:dyDescent="0.25">
      <c r="B15" s="171"/>
      <c r="C15" s="124" t="e">
        <f>#REF!</f>
        <v>#REF!</v>
      </c>
      <c r="D15" s="216" t="e">
        <f>#REF!</f>
        <v>#REF!</v>
      </c>
      <c r="E15" s="264">
        <v>3.0186291450000309</v>
      </c>
      <c r="F15" s="239" t="e">
        <f>+#REF!</f>
        <v>#REF!</v>
      </c>
      <c r="G15" s="238" t="e">
        <f t="shared" si="1"/>
        <v>#REF!</v>
      </c>
      <c r="H15" s="240"/>
    </row>
    <row r="16" spans="2:8" ht="25.5" x14ac:dyDescent="0.25">
      <c r="B16" s="171">
        <f>+B14+0.01</f>
        <v>2.0399999999999991</v>
      </c>
      <c r="C16" s="124" t="s">
        <v>150</v>
      </c>
      <c r="D16" s="216" t="s">
        <v>39</v>
      </c>
      <c r="E16" s="264">
        <f>150.591607349999*0.2</f>
        <v>30.118321469999803</v>
      </c>
      <c r="F16" s="239" t="e">
        <f>+#REF!</f>
        <v>#REF!</v>
      </c>
      <c r="G16" s="238" t="e">
        <f t="shared" si="1"/>
        <v>#REF!</v>
      </c>
      <c r="H16" s="240"/>
    </row>
    <row r="17" spans="2:9" x14ac:dyDescent="0.25">
      <c r="B17" s="171"/>
      <c r="C17" s="124" t="s">
        <v>329</v>
      </c>
      <c r="D17" s="216" t="s">
        <v>39</v>
      </c>
      <c r="E17" s="287">
        <f>150.591607349999*0.8</f>
        <v>120.47328587999921</v>
      </c>
      <c r="F17" s="285">
        <v>125000</v>
      </c>
      <c r="G17" s="238">
        <f t="shared" si="1"/>
        <v>15059160.73</v>
      </c>
      <c r="H17" s="240"/>
    </row>
    <row r="18" spans="2:9" x14ac:dyDescent="0.25">
      <c r="B18" s="171">
        <f>+B16+0.01</f>
        <v>2.0499999999999989</v>
      </c>
      <c r="C18" s="124" t="s">
        <v>110</v>
      </c>
      <c r="D18" s="216" t="s">
        <v>105</v>
      </c>
      <c r="E18" s="264">
        <v>1118.5218899999902</v>
      </c>
      <c r="F18" s="239" t="e">
        <f>+#REF!</f>
        <v>#REF!</v>
      </c>
      <c r="G18" s="238" t="e">
        <f t="shared" si="1"/>
        <v>#REF!</v>
      </c>
      <c r="H18" s="240"/>
    </row>
    <row r="19" spans="2:9" x14ac:dyDescent="0.25">
      <c r="B19" s="171">
        <f t="shared" si="0"/>
        <v>2.0599999999999987</v>
      </c>
      <c r="C19" s="124" t="s">
        <v>109</v>
      </c>
      <c r="D19" s="216" t="s">
        <v>105</v>
      </c>
      <c r="E19" s="264">
        <v>124.2802099999989</v>
      </c>
      <c r="F19" s="239" t="e">
        <f>+#REF!</f>
        <v>#REF!</v>
      </c>
      <c r="G19" s="238" t="e">
        <f t="shared" si="1"/>
        <v>#REF!</v>
      </c>
      <c r="H19" s="240"/>
    </row>
    <row r="20" spans="2:9" x14ac:dyDescent="0.25">
      <c r="B20" s="171">
        <f t="shared" si="0"/>
        <v>2.0699999999999985</v>
      </c>
      <c r="C20" s="124" t="s">
        <v>106</v>
      </c>
      <c r="D20" s="216" t="s">
        <v>39</v>
      </c>
      <c r="E20" s="264">
        <v>65.629389175116444</v>
      </c>
      <c r="F20" s="239" t="e">
        <f>+#REF!</f>
        <v>#REF!</v>
      </c>
      <c r="G20" s="238" t="e">
        <f t="shared" si="1"/>
        <v>#REF!</v>
      </c>
      <c r="H20" s="240"/>
    </row>
    <row r="21" spans="2:9" x14ac:dyDescent="0.25">
      <c r="B21" s="171">
        <f t="shared" si="0"/>
        <v>2.0799999999999983</v>
      </c>
      <c r="C21" s="124" t="s">
        <v>107</v>
      </c>
      <c r="D21" s="216" t="s">
        <v>39</v>
      </c>
      <c r="E21" s="264">
        <v>335.75245425809908</v>
      </c>
      <c r="F21" s="239" t="e">
        <f>+#REF!</f>
        <v>#REF!</v>
      </c>
      <c r="G21" s="238" t="e">
        <f t="shared" si="1"/>
        <v>#REF!</v>
      </c>
      <c r="H21" s="240"/>
    </row>
    <row r="22" spans="2:9" x14ac:dyDescent="0.25">
      <c r="B22" s="171">
        <f t="shared" si="0"/>
        <v>2.0899999999999981</v>
      </c>
      <c r="C22" s="124" t="s">
        <v>108</v>
      </c>
      <c r="D22" s="216" t="s">
        <v>39</v>
      </c>
      <c r="E22" s="264">
        <v>100.06550720270084</v>
      </c>
      <c r="F22" s="239" t="e">
        <f>+#REF!</f>
        <v>#REF!</v>
      </c>
      <c r="G22" s="238" t="e">
        <f t="shared" si="1"/>
        <v>#REF!</v>
      </c>
      <c r="H22" s="240"/>
    </row>
    <row r="23" spans="2:9" x14ac:dyDescent="0.25">
      <c r="B23" s="171">
        <f t="shared" si="0"/>
        <v>2.0999999999999979</v>
      </c>
      <c r="C23" s="124" t="s">
        <v>111</v>
      </c>
      <c r="D23" s="216" t="s">
        <v>39</v>
      </c>
      <c r="E23" s="241">
        <f>+(((PI()*0.8^2)-(PI()*0.6^2))*2)*1</f>
        <v>1.7592918860102844</v>
      </c>
      <c r="F23" s="239" t="e">
        <f>+#REF!</f>
        <v>#REF!</v>
      </c>
      <c r="G23" s="238" t="e">
        <f>ROUND(F23*E23,2)</f>
        <v>#REF!</v>
      </c>
      <c r="H23" s="240"/>
    </row>
    <row r="24" spans="2:9" x14ac:dyDescent="0.25">
      <c r="B24" s="171" t="e">
        <f>+#REF!+0.01</f>
        <v>#REF!</v>
      </c>
      <c r="C24" s="124" t="s">
        <v>153</v>
      </c>
      <c r="D24" s="216" t="s">
        <v>104</v>
      </c>
      <c r="E24" s="264">
        <v>6142.689256047438</v>
      </c>
      <c r="F24" s="239" t="e">
        <f>+'APU ITEM DE PAGO'!#REF!</f>
        <v>#REF!</v>
      </c>
      <c r="G24" s="238" t="e">
        <f>ROUND(F24*E24,2)</f>
        <v>#REF!</v>
      </c>
      <c r="H24" s="240"/>
      <c r="I24" s="291">
        <f>+E12+E13+E14+E15+E16+E23-E21+E17</f>
        <v>247.4668621279078</v>
      </c>
    </row>
    <row r="25" spans="2:9" x14ac:dyDescent="0.25">
      <c r="B25" s="170">
        <f>+B11+1</f>
        <v>3</v>
      </c>
      <c r="C25" s="879" t="s">
        <v>27</v>
      </c>
      <c r="D25" s="879"/>
      <c r="E25" s="879"/>
      <c r="F25" s="879"/>
      <c r="G25" s="236" t="e">
        <f>SUM(G26:G31)</f>
        <v>#REF!</v>
      </c>
      <c r="H25" s="236" t="e">
        <f>SUM(H26:H31)</f>
        <v>#REF!</v>
      </c>
    </row>
    <row r="26" spans="2:9" x14ac:dyDescent="0.25">
      <c r="B26" s="171">
        <v>3.01</v>
      </c>
      <c r="C26" s="242" t="e">
        <f>#REF!</f>
        <v>#REF!</v>
      </c>
      <c r="D26" s="216" t="e">
        <f>#REF!</f>
        <v>#REF!</v>
      </c>
      <c r="E26" s="263">
        <v>11.289999999999843</v>
      </c>
      <c r="F26" s="240" t="e">
        <f>#REF!</f>
        <v>#REF!</v>
      </c>
      <c r="G26" s="238" t="e">
        <f>ROUND(F26*E26,2)</f>
        <v>#REF!</v>
      </c>
      <c r="H26" s="240"/>
    </row>
    <row r="27" spans="2:9" x14ac:dyDescent="0.25">
      <c r="B27" s="171">
        <f>+B26+0.01</f>
        <v>3.0199999999999996</v>
      </c>
      <c r="C27" s="242" t="e">
        <f>#REF!</f>
        <v>#REF!</v>
      </c>
      <c r="D27" s="216" t="e">
        <f>#REF!</f>
        <v>#REF!</v>
      </c>
      <c r="E27" s="263">
        <v>12</v>
      </c>
      <c r="F27" s="240" t="e">
        <f>#REF!</f>
        <v>#REF!</v>
      </c>
      <c r="G27" s="238" t="e">
        <f>ROUND(F27*E27,2)</f>
        <v>#REF!</v>
      </c>
      <c r="H27" s="240"/>
    </row>
    <row r="28" spans="2:9" x14ac:dyDescent="0.25">
      <c r="B28" s="171" t="e">
        <f>+#REF!+0.01</f>
        <v>#REF!</v>
      </c>
      <c r="C28" s="242" t="e">
        <f>#REF!</f>
        <v>#REF!</v>
      </c>
      <c r="D28" s="216" t="e">
        <f>#REF!</f>
        <v>#REF!</v>
      </c>
      <c r="E28" s="263">
        <v>5.2378692670174178</v>
      </c>
      <c r="F28" s="240" t="e">
        <f>#REF!</f>
        <v>#REF!</v>
      </c>
      <c r="G28" s="238" t="e">
        <f>ROUND(F28*E28,2)</f>
        <v>#REF!</v>
      </c>
      <c r="H28" s="240"/>
    </row>
    <row r="29" spans="2:9" x14ac:dyDescent="0.25">
      <c r="B29" s="171">
        <v>3.07</v>
      </c>
      <c r="C29" s="124" t="s">
        <v>134</v>
      </c>
      <c r="D29" s="216" t="e">
        <f>+D28</f>
        <v>#REF!</v>
      </c>
      <c r="E29" s="265">
        <v>1.1000000000000001</v>
      </c>
      <c r="F29" s="240" t="e">
        <f>+'APU ITEM DE PAGO'!#REF!</f>
        <v>#REF!</v>
      </c>
      <c r="G29" s="238" t="e">
        <f>ROUND(F29*E29,2)</f>
        <v>#REF!</v>
      </c>
      <c r="H29" s="240"/>
    </row>
    <row r="30" spans="2:9" ht="38.25" x14ac:dyDescent="0.25">
      <c r="B30" s="171">
        <v>3.09</v>
      </c>
      <c r="C30" s="124" t="s">
        <v>243</v>
      </c>
      <c r="D30" s="216" t="s">
        <v>4</v>
      </c>
      <c r="E30" s="265">
        <v>1.5</v>
      </c>
      <c r="F30" s="240" t="e">
        <f>+'APU ITEM DE PAGO'!#REF!</f>
        <v>#REF!</v>
      </c>
      <c r="G30" s="238" t="e">
        <f>ROUND(F30*E30,2)</f>
        <v>#REF!</v>
      </c>
      <c r="H30" s="240"/>
    </row>
    <row r="31" spans="2:9" ht="25.5" x14ac:dyDescent="0.25">
      <c r="B31" s="243" t="e">
        <f>+'PPTO ALL'!#REF!</f>
        <v>#REF!</v>
      </c>
      <c r="C31" s="243" t="str">
        <f>+PPTOALL_B1109!$C$30</f>
        <v>Suministro, transporte e instalación de Concreto  f'c = 280 kg/cm2 para estructuras de protección de tuberías con profundidad clave menor a 1 m  en vías. Incluye acero de refuerzo</v>
      </c>
      <c r="D31" s="216" t="s">
        <v>39</v>
      </c>
      <c r="E31" s="243">
        <f>+((3.6)*((0.65*0.65)-(PI()/4*0.45^2)))</f>
        <v>0.9484447388832602</v>
      </c>
      <c r="F31" s="240" t="e">
        <f>+'APU ITEM DE PAGO'!#REF!</f>
        <v>#REF!</v>
      </c>
      <c r="G31" s="238" t="e">
        <f>+F31*E31</f>
        <v>#REF!</v>
      </c>
      <c r="H31" s="243" t="e">
        <f>+'PPTO ALL'!#REF!</f>
        <v>#REF!</v>
      </c>
    </row>
    <row r="32" spans="2:9" x14ac:dyDescent="0.25">
      <c r="B32" s="170">
        <f>+B25+1</f>
        <v>4</v>
      </c>
      <c r="C32" s="879" t="s">
        <v>129</v>
      </c>
      <c r="D32" s="879"/>
      <c r="E32" s="879"/>
      <c r="F32" s="879"/>
      <c r="G32" s="236" t="e">
        <f>SUM(G33:G40)</f>
        <v>#REF!</v>
      </c>
      <c r="H32" s="236" t="e">
        <f>SUM(H33:H40)</f>
        <v>#REF!</v>
      </c>
    </row>
    <row r="33" spans="2:8" ht="25.5" x14ac:dyDescent="0.25">
      <c r="B33" s="171">
        <f>+B32+0.01</f>
        <v>4.01</v>
      </c>
      <c r="C33" s="242" t="s">
        <v>121</v>
      </c>
      <c r="D33" s="215" t="s">
        <v>4</v>
      </c>
      <c r="E33" s="263">
        <v>0</v>
      </c>
      <c r="F33" s="240" t="e">
        <f>+'APU ITEM DE PAGO'!#REF!+'APU ITEM DE PAGO'!#REF!</f>
        <v>#REF!</v>
      </c>
      <c r="G33" s="238"/>
      <c r="H33" s="238" t="e">
        <f>ROUND(E33*F33,2)</f>
        <v>#REF!</v>
      </c>
    </row>
    <row r="34" spans="2:8" ht="25.5" x14ac:dyDescent="0.25">
      <c r="B34" s="171">
        <f t="shared" ref="B34:B40" si="2">+B33+0.01</f>
        <v>4.0199999999999996</v>
      </c>
      <c r="C34" s="242" t="s">
        <v>122</v>
      </c>
      <c r="D34" s="215" t="s">
        <v>4</v>
      </c>
      <c r="E34" s="263">
        <f>+E33</f>
        <v>0</v>
      </c>
      <c r="F34" s="240" t="e">
        <f>+'APU ITEM DE PAGO'!#REF!+'APU ITEM DE PAGO'!#REF!</f>
        <v>#REF!</v>
      </c>
      <c r="G34" s="238" t="e">
        <f t="shared" ref="G34:G40" si="3">ROUND(F34*E34,2)</f>
        <v>#REF!</v>
      </c>
      <c r="H34" s="240"/>
    </row>
    <row r="35" spans="2:8" x14ac:dyDescent="0.25">
      <c r="B35" s="171">
        <f t="shared" si="2"/>
        <v>4.0299999999999994</v>
      </c>
      <c r="C35" s="242" t="e">
        <f>#REF!</f>
        <v>#REF!</v>
      </c>
      <c r="D35" s="215" t="e">
        <f>#REF!</f>
        <v>#REF!</v>
      </c>
      <c r="E35" s="263">
        <v>273.43455453138358</v>
      </c>
      <c r="F35" s="240" t="e">
        <f>#REF!</f>
        <v>#REF!</v>
      </c>
      <c r="G35" s="238"/>
      <c r="H35" s="238" t="e">
        <f>ROUND(E35*F35,2)</f>
        <v>#REF!</v>
      </c>
    </row>
    <row r="36" spans="2:8" x14ac:dyDescent="0.25">
      <c r="B36" s="171">
        <f t="shared" si="2"/>
        <v>4.0399999999999991</v>
      </c>
      <c r="C36" s="242" t="e">
        <f>#REF!</f>
        <v>#REF!</v>
      </c>
      <c r="D36" s="215" t="e">
        <f>#REF!</f>
        <v>#REF!</v>
      </c>
      <c r="E36" s="263">
        <f>+E35</f>
        <v>273.43455453138358</v>
      </c>
      <c r="F36" s="240" t="e">
        <f>#REF!</f>
        <v>#REF!</v>
      </c>
      <c r="G36" s="238" t="e">
        <f t="shared" si="3"/>
        <v>#REF!</v>
      </c>
      <c r="H36" s="240"/>
    </row>
    <row r="37" spans="2:8" x14ac:dyDescent="0.25">
      <c r="B37" s="171">
        <f t="shared" si="2"/>
        <v>4.0499999999999989</v>
      </c>
      <c r="C37" s="242" t="e">
        <f>#REF!</f>
        <v>#REF!</v>
      </c>
      <c r="D37" s="215" t="e">
        <f>#REF!</f>
        <v>#REF!</v>
      </c>
      <c r="E37" s="263">
        <v>38.247654047440669</v>
      </c>
      <c r="F37" s="240" t="e">
        <f>#REF!</f>
        <v>#REF!</v>
      </c>
      <c r="G37" s="238"/>
      <c r="H37" s="238" t="e">
        <f>ROUND(E37*F37,2)</f>
        <v>#REF!</v>
      </c>
    </row>
    <row r="38" spans="2:8" x14ac:dyDescent="0.25">
      <c r="B38" s="171">
        <f t="shared" si="2"/>
        <v>4.0599999999999987</v>
      </c>
      <c r="C38" s="242" t="e">
        <f>#REF!</f>
        <v>#REF!</v>
      </c>
      <c r="D38" s="215" t="e">
        <f>#REF!</f>
        <v>#REF!</v>
      </c>
      <c r="E38" s="263">
        <f>+E37</f>
        <v>38.247654047440669</v>
      </c>
      <c r="F38" s="240" t="e">
        <f>#REF!</f>
        <v>#REF!</v>
      </c>
      <c r="G38" s="238" t="e">
        <f t="shared" si="3"/>
        <v>#REF!</v>
      </c>
      <c r="H38" s="240"/>
    </row>
    <row r="39" spans="2:8" x14ac:dyDescent="0.25">
      <c r="B39" s="171" t="e">
        <f>+#REF!+0.01</f>
        <v>#REF!</v>
      </c>
      <c r="C39" s="242" t="e">
        <f>#REF!</f>
        <v>#REF!</v>
      </c>
      <c r="D39" s="215" t="e">
        <f>#REF!</f>
        <v>#REF!</v>
      </c>
      <c r="E39" s="263">
        <v>50.61148947260719</v>
      </c>
      <c r="F39" s="240" t="e">
        <f>#REF!</f>
        <v>#REF!</v>
      </c>
      <c r="G39" s="238"/>
      <c r="H39" s="238" t="e">
        <f>ROUND(E39*F39,2)</f>
        <v>#REF!</v>
      </c>
    </row>
    <row r="40" spans="2:8" x14ac:dyDescent="0.25">
      <c r="B40" s="171" t="e">
        <f t="shared" si="2"/>
        <v>#REF!</v>
      </c>
      <c r="C40" s="242" t="e">
        <f>#REF!</f>
        <v>#REF!</v>
      </c>
      <c r="D40" s="215" t="e">
        <f>#REF!</f>
        <v>#REF!</v>
      </c>
      <c r="E40" s="263">
        <f>+E39</f>
        <v>50.61148947260719</v>
      </c>
      <c r="F40" s="240" t="e">
        <f>#REF!</f>
        <v>#REF!</v>
      </c>
      <c r="G40" s="238" t="e">
        <f t="shared" si="3"/>
        <v>#REF!</v>
      </c>
      <c r="H40" s="240"/>
    </row>
    <row r="41" spans="2:8" x14ac:dyDescent="0.25">
      <c r="B41" s="170">
        <f>+B32+1</f>
        <v>5</v>
      </c>
      <c r="C41" s="879" t="s">
        <v>41</v>
      </c>
      <c r="D41" s="879"/>
      <c r="E41" s="879"/>
      <c r="F41" s="879"/>
      <c r="G41" s="236" t="e">
        <f>SUM(G42:G48)</f>
        <v>#REF!</v>
      </c>
      <c r="H41" s="236">
        <f>SUM(H42:H48)</f>
        <v>0</v>
      </c>
    </row>
    <row r="42" spans="2:8" x14ac:dyDescent="0.25">
      <c r="B42" s="171">
        <v>5.01</v>
      </c>
      <c r="C42" s="124" t="e">
        <f>+#REF!</f>
        <v>#REF!</v>
      </c>
      <c r="D42" s="216" t="s">
        <v>42</v>
      </c>
      <c r="E42" s="266">
        <f>100*(E29+E30)</f>
        <v>260</v>
      </c>
      <c r="F42" s="240" t="e">
        <f>+#REF!</f>
        <v>#REF!</v>
      </c>
      <c r="G42" s="238" t="e">
        <f>ROUND(F42*E42,2)</f>
        <v>#REF!</v>
      </c>
      <c r="H42" s="240"/>
    </row>
    <row r="43" spans="2:8" x14ac:dyDescent="0.25">
      <c r="B43" s="171">
        <f>+B42+0.01</f>
        <v>5.0199999999999996</v>
      </c>
      <c r="C43" s="124" t="e">
        <f>+#REF!</f>
        <v>#REF!</v>
      </c>
      <c r="D43" s="216" t="e">
        <f>+#REF!</f>
        <v>#REF!</v>
      </c>
      <c r="E43" s="266">
        <f>+E8*0.1</f>
        <v>37.088000000000001</v>
      </c>
      <c r="F43" s="240" t="e">
        <f>+#REF!</f>
        <v>#REF!</v>
      </c>
      <c r="G43" s="238" t="e">
        <f t="shared" ref="G43:G48" si="4">ROUND(F43*E43,2)</f>
        <v>#REF!</v>
      </c>
      <c r="H43" s="240"/>
    </row>
    <row r="44" spans="2:8" x14ac:dyDescent="0.25">
      <c r="B44" s="171" t="e">
        <f>+#REF!+0.01</f>
        <v>#REF!</v>
      </c>
      <c r="C44" s="124" t="e">
        <f>+#REF!</f>
        <v>#REF!</v>
      </c>
      <c r="D44" s="216" t="e">
        <f>+#REF!</f>
        <v>#REF!</v>
      </c>
      <c r="E44" s="266">
        <f>+E43</f>
        <v>37.088000000000001</v>
      </c>
      <c r="F44" s="240" t="e">
        <f>+#REF!</f>
        <v>#REF!</v>
      </c>
      <c r="G44" s="238" t="e">
        <f t="shared" si="4"/>
        <v>#REF!</v>
      </c>
      <c r="H44" s="240"/>
    </row>
    <row r="45" spans="2:8" x14ac:dyDescent="0.25">
      <c r="B45" s="171" t="e">
        <f>+B44+0.01</f>
        <v>#REF!</v>
      </c>
      <c r="C45" s="124" t="e">
        <f>+#REF!</f>
        <v>#REF!</v>
      </c>
      <c r="D45" s="216" t="e">
        <f>+#REF!</f>
        <v>#REF!</v>
      </c>
      <c r="E45" s="266">
        <v>38.656999999999996</v>
      </c>
      <c r="F45" s="240" t="e">
        <f>+#REF!</f>
        <v>#REF!</v>
      </c>
      <c r="G45" s="238" t="e">
        <f t="shared" si="4"/>
        <v>#REF!</v>
      </c>
      <c r="H45" s="240"/>
    </row>
    <row r="46" spans="2:8" x14ac:dyDescent="0.25">
      <c r="B46" s="171" t="e">
        <f>+B45+0.01</f>
        <v>#REF!</v>
      </c>
      <c r="C46" s="124" t="e">
        <f>+#REF!</f>
        <v>#REF!</v>
      </c>
      <c r="D46" s="216" t="e">
        <f>+#REF!</f>
        <v>#REF!</v>
      </c>
      <c r="E46" s="266">
        <v>11.488900000000001</v>
      </c>
      <c r="F46" s="240" t="e">
        <f>+#REF!</f>
        <v>#REF!</v>
      </c>
      <c r="G46" s="238" t="e">
        <f t="shared" si="4"/>
        <v>#REF!</v>
      </c>
      <c r="H46" s="240"/>
    </row>
    <row r="47" spans="2:8" x14ac:dyDescent="0.25">
      <c r="B47" s="171" t="e">
        <f>+B46+0.01</f>
        <v>#REF!</v>
      </c>
      <c r="C47" s="124" t="e">
        <f>+#REF!</f>
        <v>#REF!</v>
      </c>
      <c r="D47" s="216" t="e">
        <f>+#REF!</f>
        <v>#REF!</v>
      </c>
      <c r="E47" s="266">
        <v>213.94275000000002</v>
      </c>
      <c r="F47" s="240" t="e">
        <f>+#REF!</f>
        <v>#REF!</v>
      </c>
      <c r="G47" s="238" t="e">
        <f t="shared" si="4"/>
        <v>#REF!</v>
      </c>
      <c r="H47" s="240"/>
    </row>
    <row r="48" spans="2:8" x14ac:dyDescent="0.25">
      <c r="B48" s="171" t="e">
        <f>+B47+0.01</f>
        <v>#REF!</v>
      </c>
      <c r="C48" s="124" t="s">
        <v>174</v>
      </c>
      <c r="D48" s="216" t="s">
        <v>5</v>
      </c>
      <c r="E48" s="171">
        <v>7</v>
      </c>
      <c r="F48" s="240" t="e">
        <f>+'APU ITEM DE PAGO'!#REF!</f>
        <v>#REF!</v>
      </c>
      <c r="G48" s="238" t="e">
        <f t="shared" si="4"/>
        <v>#REF!</v>
      </c>
      <c r="H48" s="240"/>
    </row>
    <row r="49" spans="2:8" ht="15.75" thickBot="1" x14ac:dyDescent="0.3">
      <c r="B49" s="244"/>
      <c r="C49" s="130"/>
      <c r="D49" s="244"/>
      <c r="E49" s="244"/>
      <c r="F49" s="244"/>
      <c r="G49" s="244"/>
      <c r="H49" s="244"/>
    </row>
    <row r="50" spans="2:8" x14ac:dyDescent="0.25">
      <c r="B50" s="244"/>
      <c r="C50" s="130"/>
      <c r="D50" s="244"/>
      <c r="E50" s="760" t="s">
        <v>99</v>
      </c>
      <c r="F50" s="761"/>
      <c r="G50" s="245" t="e">
        <f>ROUND(+G41+G32+G25+G11+G7,0)</f>
        <v>#REF!</v>
      </c>
      <c r="H50" s="246"/>
    </row>
    <row r="51" spans="2:8" x14ac:dyDescent="0.25">
      <c r="B51" s="244"/>
      <c r="C51" s="130"/>
      <c r="D51" s="244"/>
      <c r="E51" s="860" t="e">
        <f>+RESUMEN!E12</f>
        <v>#REF!</v>
      </c>
      <c r="F51" s="861"/>
      <c r="G51" s="247"/>
      <c r="H51" s="248"/>
    </row>
    <row r="52" spans="2:8" x14ac:dyDescent="0.25">
      <c r="B52" s="244"/>
      <c r="C52" s="130"/>
      <c r="D52" s="244"/>
      <c r="E52" s="862" t="e">
        <f>+RESUMEN!#REF!</f>
        <v>#REF!</v>
      </c>
      <c r="F52" s="863"/>
      <c r="G52" s="247"/>
      <c r="H52" s="249"/>
    </row>
    <row r="53" spans="2:8" x14ac:dyDescent="0.25">
      <c r="B53" s="244"/>
      <c r="C53" s="130"/>
      <c r="D53" s="244"/>
      <c r="E53" s="854">
        <f>+RESUMEN!E13</f>
        <v>0.05</v>
      </c>
      <c r="F53" s="855"/>
      <c r="G53" s="247"/>
      <c r="H53" s="250"/>
    </row>
    <row r="54" spans="2:8" x14ac:dyDescent="0.25">
      <c r="B54" s="244"/>
      <c r="C54" s="130"/>
      <c r="D54" s="244"/>
      <c r="E54" s="854" t="e">
        <f>+RESUMEN!#REF!</f>
        <v>#REF!</v>
      </c>
      <c r="F54" s="855"/>
      <c r="G54" s="247"/>
      <c r="H54" s="250"/>
    </row>
    <row r="55" spans="2:8" x14ac:dyDescent="0.25">
      <c r="B55" s="244"/>
      <c r="C55" s="130"/>
      <c r="D55" s="244"/>
      <c r="E55" s="856" t="s">
        <v>37</v>
      </c>
      <c r="F55" s="857"/>
      <c r="G55" s="251"/>
      <c r="H55" s="252"/>
    </row>
    <row r="56" spans="2:8" ht="15.75" thickBot="1" x14ac:dyDescent="0.3">
      <c r="B56" s="244"/>
      <c r="C56" s="130"/>
      <c r="D56" s="244"/>
      <c r="E56" s="858" t="s">
        <v>45</v>
      </c>
      <c r="F56" s="859"/>
      <c r="G56" s="253"/>
      <c r="H56" s="254"/>
    </row>
    <row r="57" spans="2:8" ht="15.75" thickBot="1" x14ac:dyDescent="0.3">
      <c r="B57" s="244"/>
      <c r="C57" s="130"/>
      <c r="D57" s="130"/>
      <c r="E57" s="130"/>
      <c r="F57" s="130"/>
      <c r="G57" s="130"/>
      <c r="H57" s="130"/>
    </row>
    <row r="58" spans="2:8" x14ac:dyDescent="0.25">
      <c r="B58" s="244"/>
      <c r="C58" s="130"/>
      <c r="D58" s="244"/>
      <c r="E58" s="757" t="s">
        <v>100</v>
      </c>
      <c r="F58" s="758"/>
      <c r="G58" s="759"/>
      <c r="H58" s="255" t="e">
        <f>+H32+H41</f>
        <v>#REF!</v>
      </c>
    </row>
    <row r="59" spans="2:8" x14ac:dyDescent="0.25">
      <c r="B59" s="244"/>
      <c r="C59" s="130"/>
      <c r="D59" s="244"/>
      <c r="E59" s="880" t="e">
        <f>+RESUMEN!#REF!</f>
        <v>#REF!</v>
      </c>
      <c r="F59" s="881"/>
      <c r="G59" s="882"/>
      <c r="H59" s="256"/>
    </row>
    <row r="60" spans="2:8" ht="15.75" thickBot="1" x14ac:dyDescent="0.3">
      <c r="B60" s="244"/>
      <c r="C60" s="130"/>
      <c r="D60" s="244"/>
      <c r="E60" s="870" t="s">
        <v>115</v>
      </c>
      <c r="F60" s="871"/>
      <c r="G60" s="872"/>
      <c r="H60" s="257"/>
    </row>
    <row r="61" spans="2:8" ht="15.75" thickBot="1" x14ac:dyDescent="0.3">
      <c r="B61" s="244"/>
      <c r="C61" s="130"/>
      <c r="D61" s="130"/>
      <c r="E61" s="130"/>
      <c r="F61" s="130"/>
      <c r="G61" s="130"/>
      <c r="H61" s="130"/>
    </row>
    <row r="62" spans="2:8" x14ac:dyDescent="0.25">
      <c r="B62" s="244"/>
      <c r="C62" s="130"/>
      <c r="D62" s="244"/>
      <c r="E62" s="876" t="s">
        <v>101</v>
      </c>
      <c r="F62" s="877"/>
      <c r="G62" s="878"/>
      <c r="H62" s="258">
        <f>+H60+G56</f>
        <v>0</v>
      </c>
    </row>
    <row r="63" spans="2:8" x14ac:dyDescent="0.25">
      <c r="B63" s="244"/>
      <c r="C63" s="130"/>
      <c r="D63" s="244"/>
      <c r="E63" s="867" t="e">
        <f>+RESUMEN!#REF!</f>
        <v>#REF!</v>
      </c>
      <c r="F63" s="868"/>
      <c r="G63" s="869"/>
      <c r="H63" s="259">
        <f>+H62*0.02</f>
        <v>0</v>
      </c>
    </row>
    <row r="64" spans="2:8" ht="15.75" thickBot="1" x14ac:dyDescent="0.3">
      <c r="B64" s="244"/>
      <c r="C64" s="130"/>
      <c r="D64" s="244"/>
      <c r="E64" s="864" t="s">
        <v>46</v>
      </c>
      <c r="F64" s="865"/>
      <c r="G64" s="866"/>
      <c r="H64" s="260">
        <f>H62+H63</f>
        <v>0</v>
      </c>
    </row>
  </sheetData>
  <mergeCells count="22">
    <mergeCell ref="E64:G64"/>
    <mergeCell ref="E56:F56"/>
    <mergeCell ref="E58:G58"/>
    <mergeCell ref="E60:G60"/>
    <mergeCell ref="E62:G62"/>
    <mergeCell ref="E63:G63"/>
    <mergeCell ref="E59:G59"/>
    <mergeCell ref="E52:F52"/>
    <mergeCell ref="E53:F53"/>
    <mergeCell ref="E54:F54"/>
    <mergeCell ref="E55:F55"/>
    <mergeCell ref="C11:F11"/>
    <mergeCell ref="C25:F25"/>
    <mergeCell ref="C32:F32"/>
    <mergeCell ref="C41:F41"/>
    <mergeCell ref="E50:F50"/>
    <mergeCell ref="E51:F51"/>
    <mergeCell ref="B2:H2"/>
    <mergeCell ref="B3:H3"/>
    <mergeCell ref="B4:H4"/>
    <mergeCell ref="D5:E5"/>
    <mergeCell ref="C7:F7"/>
  </mergeCells>
  <pageMargins left="0.7" right="0.7" top="0.75" bottom="0.75" header="0.3" footer="0.3"/>
  <pageSetup paperSize="9" scale="40" orientation="portrait" horizontalDpi="1200" verticalDpi="120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Hoja42">
    <tabColor rgb="FFFFFF00"/>
  </sheetPr>
  <dimension ref="B1:I60"/>
  <sheetViews>
    <sheetView view="pageBreakPreview" zoomScale="85" zoomScaleNormal="100" zoomScaleSheetLayoutView="85" workbookViewId="0">
      <selection activeCell="G17" sqref="G17"/>
    </sheetView>
  </sheetViews>
  <sheetFormatPr baseColWidth="10" defaultRowHeight="15" x14ac:dyDescent="0.25"/>
  <cols>
    <col min="1" max="1" width="4.42578125" customWidth="1"/>
    <col min="2" max="2" width="6.85546875" customWidth="1"/>
    <col min="3" max="3" width="89.28515625" style="18" customWidth="1"/>
    <col min="4" max="4" width="8.5703125" customWidth="1"/>
    <col min="5" max="7" width="17" customWidth="1"/>
    <col min="8" max="8" width="14.14062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ht="22.5"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ROUND(SUM(G8:G9),2)</f>
        <v>#REF!</v>
      </c>
      <c r="H7" s="236">
        <f>ROUND(SUM(H8:H9),2)</f>
        <v>0</v>
      </c>
    </row>
    <row r="8" spans="2:8" x14ac:dyDescent="0.25">
      <c r="B8" s="171">
        <v>1.01</v>
      </c>
      <c r="C8" s="121" t="s">
        <v>103</v>
      </c>
      <c r="D8" s="215">
        <f>+'APU ITEM DE PAGO'!H4</f>
        <v>0</v>
      </c>
      <c r="E8" s="261">
        <v>289.27000000000004</v>
      </c>
      <c r="F8" s="237">
        <f>+'APU ITEM DE PAGO'!H31</f>
        <v>0</v>
      </c>
      <c r="G8" s="238">
        <f>ROUND(F8*E8,2)</f>
        <v>0</v>
      </c>
      <c r="H8" s="238"/>
    </row>
    <row r="9" spans="2:8" x14ac:dyDescent="0.25">
      <c r="B9" s="171" t="e">
        <f>+#REF!+0.01</f>
        <v>#REF!</v>
      </c>
      <c r="C9" s="124" t="e">
        <f>+#REF!</f>
        <v>#REF!</v>
      </c>
      <c r="D9" s="216" t="e">
        <f>+'APU ITEM DE PAGO'!#REF!</f>
        <v>#REF!</v>
      </c>
      <c r="E9" s="262">
        <v>351.47474999999997</v>
      </c>
      <c r="F9" s="239" t="e">
        <f>+#REF!</f>
        <v>#REF!</v>
      </c>
      <c r="G9" s="238" t="e">
        <f>ROUND(F9*E9,2)</f>
        <v>#REF!</v>
      </c>
      <c r="H9" s="240"/>
    </row>
    <row r="10" spans="2:8" x14ac:dyDescent="0.25">
      <c r="B10" s="170">
        <f>+B7+1</f>
        <v>2</v>
      </c>
      <c r="C10" s="879" t="s">
        <v>7</v>
      </c>
      <c r="D10" s="879"/>
      <c r="E10" s="879"/>
      <c r="F10" s="879"/>
      <c r="G10" s="236" t="e">
        <f>ROUND(SUM(G11:G22),2)</f>
        <v>#REF!</v>
      </c>
      <c r="H10" s="236">
        <f>ROUND(SUM(H11:H22),2)</f>
        <v>0</v>
      </c>
    </row>
    <row r="11" spans="2:8" x14ac:dyDescent="0.25">
      <c r="B11" s="171">
        <v>2.0099999999999998</v>
      </c>
      <c r="C11" s="124" t="e">
        <f>#REF!</f>
        <v>#REF!</v>
      </c>
      <c r="D11" s="216" t="e">
        <f>#REF!</f>
        <v>#REF!</v>
      </c>
      <c r="E11" s="263">
        <v>62.169826269999987</v>
      </c>
      <c r="F11" s="239" t="e">
        <f>+#REF!</f>
        <v>#REF!</v>
      </c>
      <c r="G11" s="238" t="e">
        <f>ROUND(F11*E11,2)</f>
        <v>#REF!</v>
      </c>
      <c r="H11" s="240"/>
    </row>
    <row r="12" spans="2:8" x14ac:dyDescent="0.25">
      <c r="B12" s="171">
        <f>+B11+0.01</f>
        <v>2.0199999999999996</v>
      </c>
      <c r="C12" s="124" t="e">
        <f>#REF!</f>
        <v>#REF!</v>
      </c>
      <c r="D12" s="216" t="e">
        <f>#REF!</f>
        <v>#REF!</v>
      </c>
      <c r="E12" s="264">
        <v>248.67930507999995</v>
      </c>
      <c r="F12" s="239" t="e">
        <f>+#REF!</f>
        <v>#REF!</v>
      </c>
      <c r="G12" s="238" t="e">
        <f>ROUND(F12*E12,2)</f>
        <v>#REF!</v>
      </c>
      <c r="H12" s="240"/>
    </row>
    <row r="13" spans="2:8" x14ac:dyDescent="0.25">
      <c r="B13" s="171">
        <f t="shared" ref="B13:B21" si="0">+B12+0.01</f>
        <v>2.0299999999999994</v>
      </c>
      <c r="C13" s="124" t="e">
        <f>#REF!</f>
        <v>#REF!</v>
      </c>
      <c r="D13" s="216" t="e">
        <f>#REF!</f>
        <v>#REF!</v>
      </c>
      <c r="E13" s="264">
        <v>22.699756800000003</v>
      </c>
      <c r="F13" s="239" t="e">
        <f>+#REF!</f>
        <v>#REF!</v>
      </c>
      <c r="G13" s="238" t="e">
        <f t="shared" ref="G13:G21" si="1">ROUND(F13*E13,2)</f>
        <v>#REF!</v>
      </c>
      <c r="H13" s="240"/>
    </row>
    <row r="14" spans="2:8" x14ac:dyDescent="0.25">
      <c r="B14" s="171"/>
      <c r="C14" s="124" t="e">
        <f>#REF!</f>
        <v>#REF!</v>
      </c>
      <c r="D14" s="216" t="e">
        <f>#REF!</f>
        <v>#REF!</v>
      </c>
      <c r="E14" s="264">
        <v>5.6749392000000007</v>
      </c>
      <c r="F14" s="239" t="e">
        <f>+#REF!</f>
        <v>#REF!</v>
      </c>
      <c r="G14" s="238" t="e">
        <f t="shared" si="1"/>
        <v>#REF!</v>
      </c>
      <c r="H14" s="240"/>
    </row>
    <row r="15" spans="2:8" ht="38.25" x14ac:dyDescent="0.25">
      <c r="B15" s="171">
        <f>+B13+0.01</f>
        <v>2.0399999999999991</v>
      </c>
      <c r="C15" s="124" t="s">
        <v>150</v>
      </c>
      <c r="D15" s="216" t="s">
        <v>39</v>
      </c>
      <c r="E15" s="264">
        <f>121.01478315*0.2</f>
        <v>24.202956630000003</v>
      </c>
      <c r="F15" s="239" t="e">
        <f>+#REF!</f>
        <v>#REF!</v>
      </c>
      <c r="G15" s="238" t="e">
        <f t="shared" si="1"/>
        <v>#REF!</v>
      </c>
      <c r="H15" s="240"/>
    </row>
    <row r="16" spans="2:8" x14ac:dyDescent="0.25">
      <c r="B16" s="171"/>
      <c r="C16" s="124" t="s">
        <v>329</v>
      </c>
      <c r="D16" s="216" t="s">
        <v>39</v>
      </c>
      <c r="E16" s="287">
        <f>121.01478315*0.8</f>
        <v>96.811826520000011</v>
      </c>
      <c r="F16" s="285">
        <v>125000</v>
      </c>
      <c r="G16" s="238">
        <f t="shared" si="1"/>
        <v>12101478.32</v>
      </c>
      <c r="H16" s="240"/>
    </row>
    <row r="17" spans="2:9" x14ac:dyDescent="0.25">
      <c r="B17" s="171">
        <f>+B15+0.01</f>
        <v>2.0499999999999989</v>
      </c>
      <c r="C17" s="124" t="s">
        <v>110</v>
      </c>
      <c r="D17" s="216" t="s">
        <v>105</v>
      </c>
      <c r="E17" s="264">
        <v>925.00401599999998</v>
      </c>
      <c r="F17" s="239" t="e">
        <f>+#REF!</f>
        <v>#REF!</v>
      </c>
      <c r="G17" s="238" t="e">
        <f t="shared" si="1"/>
        <v>#REF!</v>
      </c>
      <c r="H17" s="240"/>
    </row>
    <row r="18" spans="2:9" x14ac:dyDescent="0.25">
      <c r="B18" s="171">
        <f t="shared" si="0"/>
        <v>2.0599999999999987</v>
      </c>
      <c r="C18" s="124" t="s">
        <v>109</v>
      </c>
      <c r="D18" s="216" t="s">
        <v>105</v>
      </c>
      <c r="E18" s="264">
        <v>102.77822400000001</v>
      </c>
      <c r="F18" s="239" t="e">
        <f>+#REF!</f>
        <v>#REF!</v>
      </c>
      <c r="G18" s="238" t="e">
        <f t="shared" si="1"/>
        <v>#REF!</v>
      </c>
      <c r="H18" s="240"/>
    </row>
    <row r="19" spans="2:9" x14ac:dyDescent="0.25">
      <c r="B19" s="171">
        <f t="shared" si="0"/>
        <v>2.0699999999999985</v>
      </c>
      <c r="C19" s="124" t="s">
        <v>106</v>
      </c>
      <c r="D19" s="216" t="s">
        <v>39</v>
      </c>
      <c r="E19" s="264">
        <v>48.813263241326375</v>
      </c>
      <c r="F19" s="239" t="e">
        <f>+#REF!</f>
        <v>#REF!</v>
      </c>
      <c r="G19" s="238" t="e">
        <f t="shared" si="1"/>
        <v>#REF!</v>
      </c>
      <c r="H19" s="240"/>
    </row>
    <row r="20" spans="2:9" ht="25.5" x14ac:dyDescent="0.25">
      <c r="B20" s="171">
        <f t="shared" si="0"/>
        <v>2.0799999999999983</v>
      </c>
      <c r="C20" s="124" t="s">
        <v>107</v>
      </c>
      <c r="D20" s="216" t="s">
        <v>39</v>
      </c>
      <c r="E20" s="264">
        <v>274.41731457813711</v>
      </c>
      <c r="F20" s="239" t="e">
        <f>+#REF!</f>
        <v>#REF!</v>
      </c>
      <c r="G20" s="238" t="e">
        <f t="shared" si="1"/>
        <v>#REF!</v>
      </c>
      <c r="H20" s="240"/>
    </row>
    <row r="21" spans="2:9" x14ac:dyDescent="0.25">
      <c r="B21" s="171">
        <f t="shared" si="0"/>
        <v>2.0899999999999981</v>
      </c>
      <c r="C21" s="124" t="s">
        <v>108</v>
      </c>
      <c r="D21" s="216" t="s">
        <v>39</v>
      </c>
      <c r="E21" s="264">
        <v>80.160752671802896</v>
      </c>
      <c r="F21" s="239" t="e">
        <f>+#REF!</f>
        <v>#REF!</v>
      </c>
      <c r="G21" s="238" t="e">
        <f t="shared" si="1"/>
        <v>#REF!</v>
      </c>
      <c r="H21" s="240"/>
    </row>
    <row r="22" spans="2:9" ht="25.5" x14ac:dyDescent="0.25">
      <c r="B22" s="171" t="e">
        <f>+#REF!+0.01</f>
        <v>#REF!</v>
      </c>
      <c r="C22" s="124" t="s">
        <v>153</v>
      </c>
      <c r="D22" s="216" t="s">
        <v>104</v>
      </c>
      <c r="E22" s="264">
        <f>+I22*F5</f>
        <v>1858.2129592186284</v>
      </c>
      <c r="F22" s="239" t="e">
        <f>+'APU ITEM DE PAGO'!#REF!</f>
        <v>#REF!</v>
      </c>
      <c r="G22" s="238" t="e">
        <f>ROUND(F22*E22,2)</f>
        <v>#REF!</v>
      </c>
      <c r="H22" s="240"/>
      <c r="I22" s="291">
        <f>+E11+E12+E13+E14+E15+E16-E20</f>
        <v>185.82129592186283</v>
      </c>
    </row>
    <row r="23" spans="2:9" x14ac:dyDescent="0.25">
      <c r="B23" s="170">
        <f>+B10+1</f>
        <v>3</v>
      </c>
      <c r="C23" s="879" t="s">
        <v>27</v>
      </c>
      <c r="D23" s="879"/>
      <c r="E23" s="879"/>
      <c r="F23" s="879"/>
      <c r="G23" s="236" t="e">
        <f>SUM(G24:G29)</f>
        <v>#REF!</v>
      </c>
      <c r="H23" s="236">
        <f>SUM(H24:H29)</f>
        <v>0</v>
      </c>
    </row>
    <row r="24" spans="2:9" x14ac:dyDescent="0.25">
      <c r="B24" s="171">
        <v>3.01</v>
      </c>
      <c r="C24" s="242" t="e">
        <f>#REF!</f>
        <v>#REF!</v>
      </c>
      <c r="D24" s="216" t="e">
        <f>#REF!</f>
        <v>#REF!</v>
      </c>
      <c r="E24" s="263">
        <v>6.7099999999999982</v>
      </c>
      <c r="F24" s="240" t="e">
        <f>#REF!</f>
        <v>#REF!</v>
      </c>
      <c r="G24" s="238" t="e">
        <f t="shared" ref="G24:G29" si="2">ROUND(F24*E24,2)</f>
        <v>#REF!</v>
      </c>
      <c r="H24" s="240"/>
    </row>
    <row r="25" spans="2:9" x14ac:dyDescent="0.25">
      <c r="B25" s="171">
        <f>+B24+0.01</f>
        <v>3.0199999999999996</v>
      </c>
      <c r="C25" s="242" t="e">
        <f>#REF!</f>
        <v>#REF!</v>
      </c>
      <c r="D25" s="216" t="e">
        <f>#REF!</f>
        <v>#REF!</v>
      </c>
      <c r="E25" s="263">
        <v>8</v>
      </c>
      <c r="F25" s="240" t="e">
        <f>#REF!</f>
        <v>#REF!</v>
      </c>
      <c r="G25" s="238" t="e">
        <f t="shared" si="2"/>
        <v>#REF!</v>
      </c>
      <c r="H25" s="240"/>
    </row>
    <row r="26" spans="2:9" x14ac:dyDescent="0.25">
      <c r="B26" s="171" t="e">
        <f>+#REF!+0.01</f>
        <v>#REF!</v>
      </c>
      <c r="C26" s="242" t="e">
        <f>#REF!</f>
        <v>#REF!</v>
      </c>
      <c r="D26" s="216" t="e">
        <f>#REF!</f>
        <v>#REF!</v>
      </c>
      <c r="E26" s="263">
        <v>3.2796151004608443</v>
      </c>
      <c r="F26" s="240" t="e">
        <f>#REF!</f>
        <v>#REF!</v>
      </c>
      <c r="G26" s="238" t="e">
        <f t="shared" si="2"/>
        <v>#REF!</v>
      </c>
      <c r="H26" s="240"/>
    </row>
    <row r="27" spans="2:9" ht="25.5" x14ac:dyDescent="0.25">
      <c r="B27" s="171" t="e">
        <f>+B26+0.01</f>
        <v>#REF!</v>
      </c>
      <c r="C27" s="242" t="s">
        <v>310</v>
      </c>
      <c r="D27" s="216" t="s">
        <v>26</v>
      </c>
      <c r="E27" s="263">
        <v>2</v>
      </c>
      <c r="F27" s="240" t="e">
        <f>+'APU ITEM DE PAGO'!#REF!</f>
        <v>#REF!</v>
      </c>
      <c r="G27" s="238" t="e">
        <f t="shared" si="2"/>
        <v>#REF!</v>
      </c>
      <c r="H27" s="240"/>
    </row>
    <row r="28" spans="2:9" x14ac:dyDescent="0.25">
      <c r="B28" s="171">
        <v>3.07</v>
      </c>
      <c r="C28" s="124" t="s">
        <v>134</v>
      </c>
      <c r="D28" s="216" t="e">
        <f>+D26</f>
        <v>#REF!</v>
      </c>
      <c r="E28" s="265">
        <v>1.1000000000000001</v>
      </c>
      <c r="F28" s="240" t="e">
        <f>+'APU ITEM DE PAGO'!#REF!</f>
        <v>#REF!</v>
      </c>
      <c r="G28" s="238" t="e">
        <f t="shared" si="2"/>
        <v>#REF!</v>
      </c>
      <c r="H28" s="240"/>
    </row>
    <row r="29" spans="2:9" ht="51" x14ac:dyDescent="0.25">
      <c r="B29" s="171">
        <v>3.09</v>
      </c>
      <c r="C29" s="124" t="s">
        <v>243</v>
      </c>
      <c r="D29" s="216" t="s">
        <v>4</v>
      </c>
      <c r="E29" s="265">
        <v>1.5</v>
      </c>
      <c r="F29" s="240" t="e">
        <f>+'APU ITEM DE PAGO'!#REF!</f>
        <v>#REF!</v>
      </c>
      <c r="G29" s="238" t="e">
        <f t="shared" si="2"/>
        <v>#REF!</v>
      </c>
      <c r="H29" s="240"/>
    </row>
    <row r="30" spans="2:9" x14ac:dyDescent="0.25">
      <c r="B30" s="170">
        <f>+B23+1</f>
        <v>4</v>
      </c>
      <c r="C30" s="879" t="s">
        <v>129</v>
      </c>
      <c r="D30" s="879"/>
      <c r="E30" s="879"/>
      <c r="F30" s="879"/>
      <c r="G30" s="236" t="e">
        <f>SUM(G31:G36)</f>
        <v>#REF!</v>
      </c>
      <c r="H30" s="236" t="e">
        <f>SUM(H31:H36)</f>
        <v>#REF!</v>
      </c>
    </row>
    <row r="31" spans="2:9" ht="25.5" x14ac:dyDescent="0.25">
      <c r="B31" s="171">
        <f t="shared" ref="B31:B36" si="3">+B30+0.01</f>
        <v>4.01</v>
      </c>
      <c r="C31" s="242" t="s">
        <v>121</v>
      </c>
      <c r="D31" s="215" t="s">
        <v>4</v>
      </c>
      <c r="E31" s="263">
        <v>0</v>
      </c>
      <c r="F31" s="240" t="e">
        <f>+'APU ITEM DE PAGO'!#REF!+'APU ITEM DE PAGO'!#REF!</f>
        <v>#REF!</v>
      </c>
      <c r="G31" s="238"/>
      <c r="H31" s="238" t="e">
        <f>ROUND(E31*F31,2)</f>
        <v>#REF!</v>
      </c>
    </row>
    <row r="32" spans="2:9" ht="25.5" x14ac:dyDescent="0.25">
      <c r="B32" s="171">
        <f t="shared" si="3"/>
        <v>4.0199999999999996</v>
      </c>
      <c r="C32" s="242" t="s">
        <v>122</v>
      </c>
      <c r="D32" s="215" t="s">
        <v>4</v>
      </c>
      <c r="E32" s="263">
        <f>+E31</f>
        <v>0</v>
      </c>
      <c r="F32" s="240" t="e">
        <f>+'APU ITEM DE PAGO'!#REF!+'APU ITEM DE PAGO'!#REF!</f>
        <v>#REF!</v>
      </c>
      <c r="G32" s="238" t="e">
        <f>ROUND(F32*E32,2)</f>
        <v>#REF!</v>
      </c>
      <c r="H32" s="240"/>
    </row>
    <row r="33" spans="2:8" x14ac:dyDescent="0.25">
      <c r="B33" s="171">
        <f t="shared" si="3"/>
        <v>4.0299999999999994</v>
      </c>
      <c r="C33" s="242" t="e">
        <f>#REF!</f>
        <v>#REF!</v>
      </c>
      <c r="D33" s="215" t="e">
        <f>#REF!</f>
        <v>#REF!</v>
      </c>
      <c r="E33" s="263">
        <v>222.51519304785879</v>
      </c>
      <c r="F33" s="240" t="e">
        <f>#REF!</f>
        <v>#REF!</v>
      </c>
      <c r="G33" s="238"/>
      <c r="H33" s="238" t="e">
        <f>ROUND(E33*F33,2)</f>
        <v>#REF!</v>
      </c>
    </row>
    <row r="34" spans="2:8" x14ac:dyDescent="0.25">
      <c r="B34" s="171">
        <f t="shared" si="3"/>
        <v>4.0399999999999991</v>
      </c>
      <c r="C34" s="242" t="e">
        <f>#REF!</f>
        <v>#REF!</v>
      </c>
      <c r="D34" s="215" t="e">
        <f>#REF!</f>
        <v>#REF!</v>
      </c>
      <c r="E34" s="263">
        <f>+E33</f>
        <v>222.51519304785879</v>
      </c>
      <c r="F34" s="240" t="e">
        <f>#REF!</f>
        <v>#REF!</v>
      </c>
      <c r="G34" s="238" t="e">
        <f>ROUND(F34*E34,2)</f>
        <v>#REF!</v>
      </c>
      <c r="H34" s="240"/>
    </row>
    <row r="35" spans="2:8" x14ac:dyDescent="0.25">
      <c r="B35" s="171">
        <f t="shared" si="3"/>
        <v>4.0499999999999989</v>
      </c>
      <c r="C35" s="242" t="e">
        <f>#REF!</f>
        <v>#REF!</v>
      </c>
      <c r="D35" s="215" t="e">
        <f>#REF!</f>
        <v>#REF!</v>
      </c>
      <c r="E35" s="263">
        <v>65.609831684909366</v>
      </c>
      <c r="F35" s="240" t="e">
        <f>#REF!</f>
        <v>#REF!</v>
      </c>
      <c r="G35" s="238"/>
      <c r="H35" s="238" t="e">
        <f>ROUND(E35*F35,2)</f>
        <v>#REF!</v>
      </c>
    </row>
    <row r="36" spans="2:8" x14ac:dyDescent="0.25">
      <c r="B36" s="171">
        <f t="shared" si="3"/>
        <v>4.0599999999999987</v>
      </c>
      <c r="C36" s="242" t="e">
        <f>#REF!</f>
        <v>#REF!</v>
      </c>
      <c r="D36" s="215" t="e">
        <f>#REF!</f>
        <v>#REF!</v>
      </c>
      <c r="E36" s="263">
        <f>+E35</f>
        <v>65.609831684909366</v>
      </c>
      <c r="F36" s="240" t="e">
        <f>#REF!</f>
        <v>#REF!</v>
      </c>
      <c r="G36" s="238" t="e">
        <f>ROUND(F36*E36,2)</f>
        <v>#REF!</v>
      </c>
      <c r="H36" s="240"/>
    </row>
    <row r="37" spans="2:8" x14ac:dyDescent="0.25">
      <c r="B37" s="170">
        <f>+B30+1</f>
        <v>5</v>
      </c>
      <c r="C37" s="879" t="s">
        <v>41</v>
      </c>
      <c r="D37" s="879"/>
      <c r="E37" s="879"/>
      <c r="F37" s="879"/>
      <c r="G37" s="236" t="e">
        <f>SUM(G38:G44)</f>
        <v>#REF!</v>
      </c>
      <c r="H37" s="236" t="e">
        <f>SUM(H38:H44)</f>
        <v>#REF!</v>
      </c>
    </row>
    <row r="38" spans="2:8" x14ac:dyDescent="0.25">
      <c r="B38" s="171">
        <v>5.01</v>
      </c>
      <c r="C38" s="124" t="e">
        <f>+#REF!</f>
        <v>#REF!</v>
      </c>
      <c r="D38" s="216" t="s">
        <v>42</v>
      </c>
      <c r="E38" s="266">
        <f>100*(E28+E29)</f>
        <v>260</v>
      </c>
      <c r="F38" s="240" t="e">
        <f>+#REF!</f>
        <v>#REF!</v>
      </c>
      <c r="G38" s="238" t="e">
        <f>ROUND(F38*E38,2)</f>
        <v>#REF!</v>
      </c>
      <c r="H38" s="240"/>
    </row>
    <row r="39" spans="2:8" x14ac:dyDescent="0.25">
      <c r="B39" s="171">
        <f>+B38+0.01</f>
        <v>5.0199999999999996</v>
      </c>
      <c r="C39" s="124" t="e">
        <f>+#REF!</f>
        <v>#REF!</v>
      </c>
      <c r="D39" s="216" t="e">
        <f>+#REF!</f>
        <v>#REF!</v>
      </c>
      <c r="E39" s="266">
        <f>+E8*0.1</f>
        <v>28.927000000000007</v>
      </c>
      <c r="F39" s="240" t="e">
        <f>+#REF!</f>
        <v>#REF!</v>
      </c>
      <c r="G39" s="238" t="e">
        <f t="shared" ref="G39:G44" si="4">ROUND(F39*E39,2)</f>
        <v>#REF!</v>
      </c>
      <c r="H39" s="240"/>
    </row>
    <row r="40" spans="2:8" x14ac:dyDescent="0.25">
      <c r="B40" s="171" t="e">
        <f>+#REF!+0.01</f>
        <v>#REF!</v>
      </c>
      <c r="C40" s="124" t="e">
        <f>+#REF!</f>
        <v>#REF!</v>
      </c>
      <c r="D40" s="216" t="e">
        <f>+#REF!</f>
        <v>#REF!</v>
      </c>
      <c r="E40" s="266">
        <f>+E39</f>
        <v>28.927000000000007</v>
      </c>
      <c r="F40" s="240" t="e">
        <f>+#REF!</f>
        <v>#REF!</v>
      </c>
      <c r="G40" s="238" t="e">
        <f t="shared" si="4"/>
        <v>#REF!</v>
      </c>
      <c r="H40" s="240"/>
    </row>
    <row r="41" spans="2:8" x14ac:dyDescent="0.25">
      <c r="B41" s="171" t="e">
        <f>+B40+0.01</f>
        <v>#REF!</v>
      </c>
      <c r="C41" s="124" t="e">
        <f>+#REF!</f>
        <v>#REF!</v>
      </c>
      <c r="D41" s="216" t="e">
        <f>+#REF!</f>
        <v>#REF!</v>
      </c>
      <c r="E41" s="266">
        <v>26.091650000000001</v>
      </c>
      <c r="F41" s="240" t="e">
        <f>+#REF!</f>
        <v>#REF!</v>
      </c>
      <c r="G41" s="238" t="e">
        <f t="shared" si="4"/>
        <v>#REF!</v>
      </c>
      <c r="H41" s="240"/>
    </row>
    <row r="42" spans="2:8" x14ac:dyDescent="0.25">
      <c r="B42" s="171" t="e">
        <f>+#REF!+0.01</f>
        <v>#REF!</v>
      </c>
      <c r="C42" s="124" t="e">
        <f>+#REF!</f>
        <v>#REF!</v>
      </c>
      <c r="D42" s="216" t="e">
        <f>+#REF!</f>
        <v>#REF!</v>
      </c>
      <c r="E42" s="266">
        <v>351.47474999999997</v>
      </c>
      <c r="F42" s="240" t="e">
        <f>+#REF!</f>
        <v>#REF!</v>
      </c>
      <c r="G42" s="238" t="e">
        <f t="shared" si="4"/>
        <v>#REF!</v>
      </c>
      <c r="H42" s="240"/>
    </row>
    <row r="43" spans="2:8" x14ac:dyDescent="0.25">
      <c r="B43" s="171" t="e">
        <f>+B42+0.01</f>
        <v>#REF!</v>
      </c>
      <c r="C43" s="124" t="s">
        <v>174</v>
      </c>
      <c r="D43" s="216" t="s">
        <v>5</v>
      </c>
      <c r="E43" s="171">
        <v>5</v>
      </c>
      <c r="F43" s="240" t="e">
        <f>+'APU ITEM DE PAGO'!#REF!</f>
        <v>#REF!</v>
      </c>
      <c r="G43" s="238" t="e">
        <f t="shared" si="4"/>
        <v>#REF!</v>
      </c>
      <c r="H43" s="240"/>
    </row>
    <row r="44" spans="2:8" ht="38.25" x14ac:dyDescent="0.25">
      <c r="B44" s="171">
        <v>5.0999999999999996</v>
      </c>
      <c r="C44" s="124" t="s">
        <v>229</v>
      </c>
      <c r="D44" s="216" t="s">
        <v>9</v>
      </c>
      <c r="E44" s="267">
        <v>1</v>
      </c>
      <c r="F44" s="240" t="e">
        <f>+#REF!</f>
        <v>#REF!</v>
      </c>
      <c r="G44" s="238" t="e">
        <f t="shared" si="4"/>
        <v>#REF!</v>
      </c>
      <c r="H44" s="240" t="e">
        <f>+E44*#REF!</f>
        <v>#REF!</v>
      </c>
    </row>
    <row r="45" spans="2:8" ht="15.75" thickBot="1" x14ac:dyDescent="0.3">
      <c r="B45" s="244"/>
      <c r="C45" s="130"/>
      <c r="D45" s="244"/>
      <c r="E45" s="244"/>
      <c r="F45" s="244"/>
      <c r="G45" s="244"/>
      <c r="H45" s="244"/>
    </row>
    <row r="46" spans="2:8" x14ac:dyDescent="0.25">
      <c r="B46" s="244"/>
      <c r="C46" s="130"/>
      <c r="D46" s="244"/>
      <c r="E46" s="760" t="s">
        <v>99</v>
      </c>
      <c r="F46" s="761"/>
      <c r="G46" s="245" t="e">
        <f>+ROUND(G37+G30+G23+G10+G7,0)</f>
        <v>#REF!</v>
      </c>
      <c r="H46" s="246"/>
    </row>
    <row r="47" spans="2:8" x14ac:dyDescent="0.25">
      <c r="B47" s="244"/>
      <c r="C47" s="130"/>
      <c r="D47" s="244"/>
      <c r="E47" s="860" t="e">
        <f>+RESUMEN!E12</f>
        <v>#REF!</v>
      </c>
      <c r="F47" s="861"/>
      <c r="G47" s="247"/>
      <c r="H47" s="248"/>
    </row>
    <row r="48" spans="2:8" x14ac:dyDescent="0.25">
      <c r="B48" s="244"/>
      <c r="C48" s="130"/>
      <c r="D48" s="244"/>
      <c r="E48" s="862" t="e">
        <f>+RESUMEN!#REF!</f>
        <v>#REF!</v>
      </c>
      <c r="F48" s="863"/>
      <c r="G48" s="247"/>
      <c r="H48" s="249"/>
    </row>
    <row r="49" spans="2:8" x14ac:dyDescent="0.25">
      <c r="B49" s="244"/>
      <c r="C49" s="130"/>
      <c r="D49" s="244"/>
      <c r="E49" s="854">
        <f>+RESUMEN!E13</f>
        <v>0.05</v>
      </c>
      <c r="F49" s="855"/>
      <c r="G49" s="247"/>
      <c r="H49" s="250"/>
    </row>
    <row r="50" spans="2:8" x14ac:dyDescent="0.25">
      <c r="B50" s="244"/>
      <c r="C50" s="130"/>
      <c r="D50" s="244"/>
      <c r="E50" s="854" t="e">
        <f>+RESUMEN!#REF!</f>
        <v>#REF!</v>
      </c>
      <c r="F50" s="855"/>
      <c r="G50" s="247"/>
      <c r="H50" s="250"/>
    </row>
    <row r="51" spans="2:8" x14ac:dyDescent="0.25">
      <c r="B51" s="244"/>
      <c r="C51" s="130"/>
      <c r="D51" s="244"/>
      <c r="E51" s="856" t="s">
        <v>37</v>
      </c>
      <c r="F51" s="857"/>
      <c r="G51" s="251"/>
      <c r="H51" s="252"/>
    </row>
    <row r="52" spans="2:8" ht="15.75" thickBot="1" x14ac:dyDescent="0.3">
      <c r="B52" s="244"/>
      <c r="C52" s="130"/>
      <c r="D52" s="244"/>
      <c r="E52" s="858" t="s">
        <v>45</v>
      </c>
      <c r="F52" s="859"/>
      <c r="G52" s="253"/>
      <c r="H52" s="254"/>
    </row>
    <row r="53" spans="2:8" ht="15.75" thickBot="1" x14ac:dyDescent="0.3">
      <c r="B53" s="244"/>
      <c r="C53" s="130"/>
      <c r="D53" s="130"/>
      <c r="E53" s="130"/>
      <c r="F53" s="130"/>
      <c r="G53" s="130"/>
      <c r="H53" s="130"/>
    </row>
    <row r="54" spans="2:8" x14ac:dyDescent="0.25">
      <c r="B54" s="244"/>
      <c r="C54" s="130"/>
      <c r="D54" s="244"/>
      <c r="E54" s="757" t="s">
        <v>100</v>
      </c>
      <c r="F54" s="758"/>
      <c r="G54" s="759"/>
      <c r="H54" s="255" t="e">
        <f>+H30+H37</f>
        <v>#REF!</v>
      </c>
    </row>
    <row r="55" spans="2:8" x14ac:dyDescent="0.25">
      <c r="B55" s="244"/>
      <c r="C55" s="130"/>
      <c r="D55" s="244"/>
      <c r="E55" s="880" t="e">
        <f>+RESUMEN!#REF!</f>
        <v>#REF!</v>
      </c>
      <c r="F55" s="881"/>
      <c r="G55" s="882"/>
      <c r="H55" s="256"/>
    </row>
    <row r="56" spans="2:8" ht="15.75" thickBot="1" x14ac:dyDescent="0.3">
      <c r="B56" s="244"/>
      <c r="C56" s="130"/>
      <c r="D56" s="244"/>
      <c r="E56" s="870" t="s">
        <v>115</v>
      </c>
      <c r="F56" s="871"/>
      <c r="G56" s="872"/>
      <c r="H56" s="257"/>
    </row>
    <row r="57" spans="2:8" ht="15.75" thickBot="1" x14ac:dyDescent="0.3">
      <c r="B57" s="244"/>
      <c r="C57" s="130"/>
      <c r="D57" s="130"/>
      <c r="E57" s="130"/>
      <c r="F57" s="130"/>
      <c r="G57" s="130"/>
      <c r="H57" s="130"/>
    </row>
    <row r="58" spans="2:8" x14ac:dyDescent="0.25">
      <c r="B58" s="244"/>
      <c r="C58" s="130"/>
      <c r="D58" s="244"/>
      <c r="E58" s="876" t="s">
        <v>101</v>
      </c>
      <c r="F58" s="877"/>
      <c r="G58" s="878"/>
      <c r="H58" s="258">
        <f>+H56+G52</f>
        <v>0</v>
      </c>
    </row>
    <row r="59" spans="2:8" x14ac:dyDescent="0.25">
      <c r="B59" s="244"/>
      <c r="C59" s="130"/>
      <c r="D59" s="244"/>
      <c r="E59" s="867" t="e">
        <f>+RESUMEN!#REF!</f>
        <v>#REF!</v>
      </c>
      <c r="F59" s="868"/>
      <c r="G59" s="869"/>
      <c r="H59" s="259">
        <f>+H58*0.02</f>
        <v>0</v>
      </c>
    </row>
    <row r="60" spans="2:8" ht="15.75" thickBot="1" x14ac:dyDescent="0.3">
      <c r="B60" s="244"/>
      <c r="C60" s="130"/>
      <c r="D60" s="244"/>
      <c r="E60" s="864" t="s">
        <v>46</v>
      </c>
      <c r="F60" s="865"/>
      <c r="G60" s="866"/>
      <c r="H60" s="260">
        <f>H58+H59</f>
        <v>0</v>
      </c>
    </row>
  </sheetData>
  <mergeCells count="22">
    <mergeCell ref="E60:G60"/>
    <mergeCell ref="E52:F52"/>
    <mergeCell ref="E54:G54"/>
    <mergeCell ref="E56:G56"/>
    <mergeCell ref="E58:G58"/>
    <mergeCell ref="E59:G59"/>
    <mergeCell ref="E55:G55"/>
    <mergeCell ref="E48:F48"/>
    <mergeCell ref="E49:F49"/>
    <mergeCell ref="E50:F50"/>
    <mergeCell ref="E51:F51"/>
    <mergeCell ref="C10:F10"/>
    <mergeCell ref="C23:F23"/>
    <mergeCell ref="C30:F30"/>
    <mergeCell ref="C37:F37"/>
    <mergeCell ref="E46:F46"/>
    <mergeCell ref="E47:F47"/>
    <mergeCell ref="B2:H2"/>
    <mergeCell ref="B3:H3"/>
    <mergeCell ref="B4:H4"/>
    <mergeCell ref="D5:E5"/>
    <mergeCell ref="C7:F7"/>
  </mergeCells>
  <pageMargins left="0.7" right="0.7" top="0.75" bottom="0.75" header="0.3" footer="0.3"/>
  <pageSetup paperSize="9" scale="51" orientation="portrait" horizontalDpi="1200" verticalDpi="120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Hoja43">
    <tabColor rgb="FFFFFF00"/>
  </sheetPr>
  <dimension ref="B1:I56"/>
  <sheetViews>
    <sheetView view="pageBreakPreview" zoomScale="85" zoomScaleNormal="100" zoomScaleSheetLayoutView="85" workbookViewId="0">
      <selection activeCell="G17" sqref="G17"/>
    </sheetView>
  </sheetViews>
  <sheetFormatPr baseColWidth="10" defaultRowHeight="15" x14ac:dyDescent="0.25"/>
  <cols>
    <col min="2" max="2" width="7.85546875" customWidth="1"/>
    <col min="3" max="3" width="84.42578125" style="18" customWidth="1"/>
    <col min="5" max="5" width="16.7109375" customWidth="1"/>
    <col min="6" max="7" width="20.7109375" customWidth="1"/>
    <col min="8" max="8" width="23.710937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ROUND(SUM(G8:G9),2)</f>
        <v>#REF!</v>
      </c>
      <c r="H7" s="236">
        <f>ROUND(SUM(H8:H9),2)</f>
        <v>0</v>
      </c>
    </row>
    <row r="8" spans="2:8" x14ac:dyDescent="0.25">
      <c r="B8" s="171">
        <v>1.01</v>
      </c>
      <c r="C8" s="121" t="s">
        <v>103</v>
      </c>
      <c r="D8" s="215">
        <f>+'APU ITEM DE PAGO'!H4</f>
        <v>0</v>
      </c>
      <c r="E8" s="261">
        <v>246.46999999999994</v>
      </c>
      <c r="F8" s="237">
        <f>+'APU ITEM DE PAGO'!H31</f>
        <v>0</v>
      </c>
      <c r="G8" s="238">
        <f>ROUND(F8*E8,2)</f>
        <v>0</v>
      </c>
      <c r="H8" s="238"/>
    </row>
    <row r="9" spans="2:8" x14ac:dyDescent="0.25">
      <c r="B9" s="171" t="e">
        <f>+#REF!+0.01</f>
        <v>#REF!</v>
      </c>
      <c r="C9" s="124" t="e">
        <f>+#REF!</f>
        <v>#REF!</v>
      </c>
      <c r="D9" s="216" t="e">
        <f>+'APU ITEM DE PAGO'!#REF!</f>
        <v>#REF!</v>
      </c>
      <c r="E9" s="262">
        <v>57.503999999999991</v>
      </c>
      <c r="F9" s="239" t="e">
        <f>+#REF!</f>
        <v>#REF!</v>
      </c>
      <c r="G9" s="238" t="e">
        <f>ROUND(F9*E9,2)</f>
        <v>#REF!</v>
      </c>
      <c r="H9" s="240"/>
    </row>
    <row r="10" spans="2:8" x14ac:dyDescent="0.25">
      <c r="B10" s="170">
        <f>+B7+1</f>
        <v>2</v>
      </c>
      <c r="C10" s="879" t="s">
        <v>7</v>
      </c>
      <c r="D10" s="879"/>
      <c r="E10" s="879"/>
      <c r="F10" s="879"/>
      <c r="G10" s="236" t="e">
        <f>ROUND(SUM(G11:G20),2)</f>
        <v>#REF!</v>
      </c>
      <c r="H10" s="236">
        <f>ROUND(SUM(H11:H20),2)</f>
        <v>0</v>
      </c>
    </row>
    <row r="11" spans="2:8" x14ac:dyDescent="0.25">
      <c r="B11" s="171">
        <v>2.0099999999999998</v>
      </c>
      <c r="C11" s="124" t="e">
        <f>#REF!</f>
        <v>#REF!</v>
      </c>
      <c r="D11" s="216" t="e">
        <f>#REF!</f>
        <v>#REF!</v>
      </c>
      <c r="E11" s="263">
        <v>55.900651700000004</v>
      </c>
      <c r="F11" s="239" t="e">
        <f>+#REF!</f>
        <v>#REF!</v>
      </c>
      <c r="G11" s="238" t="e">
        <f>ROUND(F11*E11,2)</f>
        <v>#REF!</v>
      </c>
      <c r="H11" s="240"/>
    </row>
    <row r="12" spans="2:8" x14ac:dyDescent="0.25">
      <c r="B12" s="171">
        <f>+B11+0.01</f>
        <v>2.0199999999999996</v>
      </c>
      <c r="C12" s="124" t="e">
        <f>#REF!</f>
        <v>#REF!</v>
      </c>
      <c r="D12" s="216" t="e">
        <f>#REF!</f>
        <v>#REF!</v>
      </c>
      <c r="E12" s="264">
        <v>223.60260680000002</v>
      </c>
      <c r="F12" s="239" t="e">
        <f>+#REF!</f>
        <v>#REF!</v>
      </c>
      <c r="G12" s="238" t="e">
        <f>ROUND(F12*E12,2)</f>
        <v>#REF!</v>
      </c>
      <c r="H12" s="240"/>
    </row>
    <row r="13" spans="2:8" ht="38.25" x14ac:dyDescent="0.25">
      <c r="B13" s="171" t="e">
        <f>+#REF!+0.01</f>
        <v>#REF!</v>
      </c>
      <c r="C13" s="124" t="s">
        <v>150</v>
      </c>
      <c r="D13" s="216" t="s">
        <v>39</v>
      </c>
      <c r="E13" s="264">
        <f>90.8533965*0.2</f>
        <v>18.1706793</v>
      </c>
      <c r="F13" s="239" t="e">
        <f>+#REF!</f>
        <v>#REF!</v>
      </c>
      <c r="G13" s="238" t="e">
        <f t="shared" ref="G13:G19" si="0">ROUND(F13*E13,2)</f>
        <v>#REF!</v>
      </c>
      <c r="H13" s="240"/>
    </row>
    <row r="14" spans="2:8" x14ac:dyDescent="0.25">
      <c r="B14" s="171"/>
      <c r="C14" s="124" t="s">
        <v>329</v>
      </c>
      <c r="D14" s="216" t="s">
        <v>39</v>
      </c>
      <c r="E14" s="287">
        <f>90.8533965*0.8</f>
        <v>72.682717199999999</v>
      </c>
      <c r="F14" s="285">
        <v>125000</v>
      </c>
      <c r="G14" s="238">
        <f t="shared" si="0"/>
        <v>9085339.6500000004</v>
      </c>
      <c r="H14" s="240"/>
    </row>
    <row r="15" spans="2:8" x14ac:dyDescent="0.25">
      <c r="B15" s="171" t="e">
        <f>+B13+0.01</f>
        <v>#REF!</v>
      </c>
      <c r="C15" s="124" t="s">
        <v>110</v>
      </c>
      <c r="D15" s="216" t="s">
        <v>105</v>
      </c>
      <c r="E15" s="264">
        <v>712.62686700000017</v>
      </c>
      <c r="F15" s="239" t="e">
        <f>+#REF!</f>
        <v>#REF!</v>
      </c>
      <c r="G15" s="238" t="e">
        <f t="shared" si="0"/>
        <v>#REF!</v>
      </c>
      <c r="H15" s="240"/>
    </row>
    <row r="16" spans="2:8" x14ac:dyDescent="0.25">
      <c r="B16" s="171" t="e">
        <f>+B15+0.01</f>
        <v>#REF!</v>
      </c>
      <c r="C16" s="124" t="s">
        <v>109</v>
      </c>
      <c r="D16" s="216" t="s">
        <v>105</v>
      </c>
      <c r="E16" s="264">
        <v>79.180763000000013</v>
      </c>
      <c r="F16" s="239" t="e">
        <f>+#REF!</f>
        <v>#REF!</v>
      </c>
      <c r="G16" s="238" t="e">
        <f t="shared" si="0"/>
        <v>#REF!</v>
      </c>
      <c r="H16" s="240"/>
    </row>
    <row r="17" spans="2:9" x14ac:dyDescent="0.25">
      <c r="B17" s="171" t="e">
        <f>+B16+0.01</f>
        <v>#REF!</v>
      </c>
      <c r="C17" s="124" t="s">
        <v>106</v>
      </c>
      <c r="D17" s="216" t="s">
        <v>39</v>
      </c>
      <c r="E17" s="264">
        <v>44.987995636687785</v>
      </c>
      <c r="F17" s="239" t="e">
        <f>+#REF!</f>
        <v>#REF!</v>
      </c>
      <c r="G17" s="238" t="e">
        <f t="shared" si="0"/>
        <v>#REF!</v>
      </c>
      <c r="H17" s="240"/>
    </row>
    <row r="18" spans="2:9" ht="25.5" x14ac:dyDescent="0.25">
      <c r="B18" s="171" t="e">
        <f>+B17+0.01</f>
        <v>#REF!</v>
      </c>
      <c r="C18" s="124" t="s">
        <v>107</v>
      </c>
      <c r="D18" s="216" t="s">
        <v>39</v>
      </c>
      <c r="E18" s="264">
        <v>207.64030177135803</v>
      </c>
      <c r="F18" s="239" t="e">
        <f>+#REF!</f>
        <v>#REF!</v>
      </c>
      <c r="G18" s="238" t="e">
        <f t="shared" si="0"/>
        <v>#REF!</v>
      </c>
      <c r="H18" s="240"/>
    </row>
    <row r="19" spans="2:9" x14ac:dyDescent="0.25">
      <c r="B19" s="171" t="e">
        <f>+B18+0.01</f>
        <v>#REF!</v>
      </c>
      <c r="C19" s="124" t="s">
        <v>108</v>
      </c>
      <c r="D19" s="216" t="s">
        <v>39</v>
      </c>
      <c r="E19" s="264">
        <v>65.526984275561844</v>
      </c>
      <c r="F19" s="239" t="e">
        <f>+#REF!</f>
        <v>#REF!</v>
      </c>
      <c r="G19" s="238" t="e">
        <f t="shared" si="0"/>
        <v>#REF!</v>
      </c>
      <c r="H19" s="240"/>
    </row>
    <row r="20" spans="2:9" ht="25.5" x14ac:dyDescent="0.25">
      <c r="B20" s="171" t="e">
        <f>+#REF!+0.01</f>
        <v>#REF!</v>
      </c>
      <c r="C20" s="124" t="s">
        <v>153</v>
      </c>
      <c r="D20" s="216" t="s">
        <v>104</v>
      </c>
      <c r="E20" s="264">
        <f>+I20*F5</f>
        <v>1627.1635322864201</v>
      </c>
      <c r="F20" s="239" t="e">
        <f>+'APU ITEM DE PAGO'!#REF!</f>
        <v>#REF!</v>
      </c>
      <c r="G20" s="238" t="e">
        <f>ROUND(F20*E20,2)</f>
        <v>#REF!</v>
      </c>
      <c r="H20" s="240"/>
      <c r="I20" s="291">
        <f>+E11+E12+E13+E14-E18</f>
        <v>162.71635322864202</v>
      </c>
    </row>
    <row r="21" spans="2:9" x14ac:dyDescent="0.25">
      <c r="B21" s="170">
        <f>+B10+1</f>
        <v>3</v>
      </c>
      <c r="C21" s="879" t="s">
        <v>27</v>
      </c>
      <c r="D21" s="879"/>
      <c r="E21" s="879"/>
      <c r="F21" s="879"/>
      <c r="G21" s="236" t="e">
        <f>SUM(G22:G26)</f>
        <v>#REF!</v>
      </c>
      <c r="H21" s="236">
        <f>SUM(H22:H26)</f>
        <v>0</v>
      </c>
    </row>
    <row r="22" spans="2:9" x14ac:dyDescent="0.25">
      <c r="B22" s="171">
        <v>3.01</v>
      </c>
      <c r="C22" s="242" t="e">
        <f>#REF!</f>
        <v>#REF!</v>
      </c>
      <c r="D22" s="216" t="e">
        <f>#REF!</f>
        <v>#REF!</v>
      </c>
      <c r="E22" s="263">
        <v>5.04</v>
      </c>
      <c r="F22" s="240" t="e">
        <f>#REF!</f>
        <v>#REF!</v>
      </c>
      <c r="G22" s="238" t="e">
        <f>ROUND(F22*E22,2)</f>
        <v>#REF!</v>
      </c>
      <c r="H22" s="240"/>
    </row>
    <row r="23" spans="2:9" x14ac:dyDescent="0.25">
      <c r="B23" s="171">
        <f>+B22+0.01</f>
        <v>3.0199999999999996</v>
      </c>
      <c r="C23" s="242" t="e">
        <f>#REF!</f>
        <v>#REF!</v>
      </c>
      <c r="D23" s="216" t="e">
        <f>#REF!</f>
        <v>#REF!</v>
      </c>
      <c r="E23" s="263">
        <v>7</v>
      </c>
      <c r="F23" s="240" t="e">
        <f>#REF!</f>
        <v>#REF!</v>
      </c>
      <c r="G23" s="238" t="e">
        <f>ROUND(F23*E23,2)</f>
        <v>#REF!</v>
      </c>
      <c r="H23" s="240"/>
    </row>
    <row r="24" spans="2:9" x14ac:dyDescent="0.25">
      <c r="B24" s="171" t="e">
        <f>+#REF!+0.01</f>
        <v>#REF!</v>
      </c>
      <c r="C24" s="242" t="e">
        <f>#REF!</f>
        <v>#REF!</v>
      </c>
      <c r="D24" s="216" t="e">
        <f>#REF!</f>
        <v>#REF!</v>
      </c>
      <c r="E24" s="263">
        <v>3.3224349206573076</v>
      </c>
      <c r="F24" s="240" t="e">
        <f>#REF!</f>
        <v>#REF!</v>
      </c>
      <c r="G24" s="238" t="e">
        <f>ROUND(F24*E24,2)</f>
        <v>#REF!</v>
      </c>
      <c r="H24" s="240"/>
    </row>
    <row r="25" spans="2:9" x14ac:dyDescent="0.25">
      <c r="B25" s="171">
        <v>3.07</v>
      </c>
      <c r="C25" s="124" t="s">
        <v>134</v>
      </c>
      <c r="D25" s="216" t="e">
        <f>+D24</f>
        <v>#REF!</v>
      </c>
      <c r="E25" s="265">
        <v>1.1000000000000001</v>
      </c>
      <c r="F25" s="240" t="e">
        <f>+'APU ITEM DE PAGO'!#REF!</f>
        <v>#REF!</v>
      </c>
      <c r="G25" s="238" t="e">
        <f>ROUND(F25*E25,2)</f>
        <v>#REF!</v>
      </c>
      <c r="H25" s="240"/>
    </row>
    <row r="26" spans="2:9" ht="51" x14ac:dyDescent="0.25">
      <c r="B26" s="171">
        <v>3.09</v>
      </c>
      <c r="C26" s="124" t="s">
        <v>243</v>
      </c>
      <c r="D26" s="216" t="s">
        <v>4</v>
      </c>
      <c r="E26" s="265">
        <v>1.5</v>
      </c>
      <c r="F26" s="240" t="e">
        <f>+'APU ITEM DE PAGO'!#REF!</f>
        <v>#REF!</v>
      </c>
      <c r="G26" s="238" t="e">
        <f>ROUND(F26*E26,2)</f>
        <v>#REF!</v>
      </c>
      <c r="H26" s="240"/>
    </row>
    <row r="27" spans="2:9" x14ac:dyDescent="0.25">
      <c r="B27" s="170">
        <f>+B21+1</f>
        <v>4</v>
      </c>
      <c r="C27" s="879" t="s">
        <v>129</v>
      </c>
      <c r="D27" s="879"/>
      <c r="E27" s="879"/>
      <c r="F27" s="879"/>
      <c r="G27" s="236" t="e">
        <f>SUM(G28:G33)</f>
        <v>#REF!</v>
      </c>
      <c r="H27" s="236" t="e">
        <f>SUM(H28:H33)</f>
        <v>#REF!</v>
      </c>
    </row>
    <row r="28" spans="2:9" ht="25.5" x14ac:dyDescent="0.25">
      <c r="B28" s="171">
        <f t="shared" ref="B28:B33" si="1">+B27+0.01</f>
        <v>4.01</v>
      </c>
      <c r="C28" s="242" t="s">
        <v>121</v>
      </c>
      <c r="D28" s="215" t="s">
        <v>4</v>
      </c>
      <c r="E28" s="263">
        <v>0</v>
      </c>
      <c r="F28" s="240" t="e">
        <f>+'APU ITEM DE PAGO'!#REF!+'APU ITEM DE PAGO'!#REF!</f>
        <v>#REF!</v>
      </c>
      <c r="G28" s="238"/>
      <c r="H28" s="238" t="e">
        <f>ROUND(E28*F28,2)</f>
        <v>#REF!</v>
      </c>
    </row>
    <row r="29" spans="2:9" ht="25.5" x14ac:dyDescent="0.25">
      <c r="B29" s="171">
        <f t="shared" si="1"/>
        <v>4.0199999999999996</v>
      </c>
      <c r="C29" s="242" t="s">
        <v>122</v>
      </c>
      <c r="D29" s="215" t="s">
        <v>4</v>
      </c>
      <c r="E29" s="263">
        <f>+E28</f>
        <v>0</v>
      </c>
      <c r="F29" s="240" t="e">
        <f>+'APU ITEM DE PAGO'!#REF!+'APU ITEM DE PAGO'!#REF!</f>
        <v>#REF!</v>
      </c>
      <c r="G29" s="238" t="e">
        <f>ROUND(F29*E29,2)</f>
        <v>#REF!</v>
      </c>
      <c r="H29" s="240"/>
    </row>
    <row r="30" spans="2:9" x14ac:dyDescent="0.25">
      <c r="B30" s="171">
        <f t="shared" si="1"/>
        <v>4.0299999999999994</v>
      </c>
      <c r="C30" s="242" t="e">
        <f>#REF!</f>
        <v>#REF!</v>
      </c>
      <c r="D30" s="215" t="e">
        <f>#REF!</f>
        <v>#REF!</v>
      </c>
      <c r="E30" s="263">
        <v>143.94113281537179</v>
      </c>
      <c r="F30" s="240" t="e">
        <f>#REF!</f>
        <v>#REF!</v>
      </c>
      <c r="G30" s="238"/>
      <c r="H30" s="238" t="e">
        <f>ROUND(E30*F30,2)</f>
        <v>#REF!</v>
      </c>
    </row>
    <row r="31" spans="2:9" x14ac:dyDescent="0.25">
      <c r="B31" s="171">
        <f t="shared" si="1"/>
        <v>4.0399999999999991</v>
      </c>
      <c r="C31" s="242" t="e">
        <f>#REF!</f>
        <v>#REF!</v>
      </c>
      <c r="D31" s="215" t="e">
        <f>#REF!</f>
        <v>#REF!</v>
      </c>
      <c r="E31" s="263">
        <f>+E30</f>
        <v>143.94113281537179</v>
      </c>
      <c r="F31" s="240" t="e">
        <f>#REF!</f>
        <v>#REF!</v>
      </c>
      <c r="G31" s="238" t="e">
        <f>ROUND(F31*E31,2)</f>
        <v>#REF!</v>
      </c>
      <c r="H31" s="240"/>
    </row>
    <row r="32" spans="2:9" x14ac:dyDescent="0.25">
      <c r="B32" s="171">
        <f t="shared" si="1"/>
        <v>4.0499999999999989</v>
      </c>
      <c r="C32" s="242" t="e">
        <f>#REF!</f>
        <v>#REF!</v>
      </c>
      <c r="D32" s="215" t="e">
        <f>#REF!</f>
        <v>#REF!</v>
      </c>
      <c r="E32" s="263">
        <v>97.703718008499195</v>
      </c>
      <c r="F32" s="240" t="e">
        <f>#REF!</f>
        <v>#REF!</v>
      </c>
      <c r="G32" s="238"/>
      <c r="H32" s="238" t="e">
        <f>ROUND(E32*F32,2)</f>
        <v>#REF!</v>
      </c>
    </row>
    <row r="33" spans="2:8" x14ac:dyDescent="0.25">
      <c r="B33" s="171">
        <f t="shared" si="1"/>
        <v>4.0599999999999987</v>
      </c>
      <c r="C33" s="242" t="e">
        <f>#REF!</f>
        <v>#REF!</v>
      </c>
      <c r="D33" s="215" t="e">
        <f>#REF!</f>
        <v>#REF!</v>
      </c>
      <c r="E33" s="263">
        <f>+E32</f>
        <v>97.703718008499195</v>
      </c>
      <c r="F33" s="240" t="e">
        <f>#REF!</f>
        <v>#REF!</v>
      </c>
      <c r="G33" s="238" t="e">
        <f>ROUND(F33*E33,2)</f>
        <v>#REF!</v>
      </c>
      <c r="H33" s="240"/>
    </row>
    <row r="34" spans="2:8" x14ac:dyDescent="0.25">
      <c r="B34" s="170">
        <f>+B27+1</f>
        <v>5</v>
      </c>
      <c r="C34" s="879" t="s">
        <v>41</v>
      </c>
      <c r="D34" s="879"/>
      <c r="E34" s="879"/>
      <c r="F34" s="879"/>
      <c r="G34" s="236" t="e">
        <f>SUM(G35:G40)</f>
        <v>#REF!</v>
      </c>
      <c r="H34" s="236">
        <f>SUM(H35:H40)</f>
        <v>0</v>
      </c>
    </row>
    <row r="35" spans="2:8" x14ac:dyDescent="0.25">
      <c r="B35" s="171">
        <v>5.01</v>
      </c>
      <c r="C35" s="124" t="e">
        <f>+#REF!</f>
        <v>#REF!</v>
      </c>
      <c r="D35" s="216" t="s">
        <v>42</v>
      </c>
      <c r="E35" s="266">
        <f>100*(E25+E26)</f>
        <v>260</v>
      </c>
      <c r="F35" s="240" t="e">
        <f>+#REF!</f>
        <v>#REF!</v>
      </c>
      <c r="G35" s="238" t="e">
        <f t="shared" ref="G35:G40" si="2">ROUND(F35*E35,2)</f>
        <v>#REF!</v>
      </c>
      <c r="H35" s="240"/>
    </row>
    <row r="36" spans="2:8" x14ac:dyDescent="0.25">
      <c r="B36" s="171">
        <f>+B35+0.01</f>
        <v>5.0199999999999996</v>
      </c>
      <c r="C36" s="124" t="e">
        <f>+#REF!</f>
        <v>#REF!</v>
      </c>
      <c r="D36" s="216" t="e">
        <f>+#REF!</f>
        <v>#REF!</v>
      </c>
      <c r="E36" s="266">
        <f>+E8*0.1</f>
        <v>24.646999999999995</v>
      </c>
      <c r="F36" s="240" t="e">
        <f>+#REF!</f>
        <v>#REF!</v>
      </c>
      <c r="G36" s="238" t="e">
        <f t="shared" si="2"/>
        <v>#REF!</v>
      </c>
      <c r="H36" s="240"/>
    </row>
    <row r="37" spans="2:8" x14ac:dyDescent="0.25">
      <c r="B37" s="171" t="e">
        <f>+#REF!+0.01</f>
        <v>#REF!</v>
      </c>
      <c r="C37" s="124" t="e">
        <f>+#REF!</f>
        <v>#REF!</v>
      </c>
      <c r="D37" s="216" t="e">
        <f>+#REF!</f>
        <v>#REF!</v>
      </c>
      <c r="E37" s="266">
        <f>+E36</f>
        <v>24.646999999999995</v>
      </c>
      <c r="F37" s="240" t="e">
        <f>+#REF!</f>
        <v>#REF!</v>
      </c>
      <c r="G37" s="238" t="e">
        <f t="shared" si="2"/>
        <v>#REF!</v>
      </c>
      <c r="H37" s="240"/>
    </row>
    <row r="38" spans="2:8" x14ac:dyDescent="0.25">
      <c r="B38" s="171" t="e">
        <f>+B37+0.01</f>
        <v>#REF!</v>
      </c>
      <c r="C38" s="124" t="e">
        <f>+#REF!</f>
        <v>#REF!</v>
      </c>
      <c r="D38" s="216" t="e">
        <f>+#REF!</f>
        <v>#REF!</v>
      </c>
      <c r="E38" s="266">
        <v>22.651199999999996</v>
      </c>
      <c r="F38" s="240" t="e">
        <f>+#REF!</f>
        <v>#REF!</v>
      </c>
      <c r="G38" s="238" t="e">
        <f t="shared" si="2"/>
        <v>#REF!</v>
      </c>
      <c r="H38" s="240"/>
    </row>
    <row r="39" spans="2:8" x14ac:dyDescent="0.25">
      <c r="B39" s="171" t="e">
        <f>+B38+0.01</f>
        <v>#REF!</v>
      </c>
      <c r="C39" s="124" t="e">
        <f>+#REF!</f>
        <v>#REF!</v>
      </c>
      <c r="D39" s="216" t="e">
        <f>+#REF!</f>
        <v>#REF!</v>
      </c>
      <c r="E39" s="266">
        <v>11.500799999999998</v>
      </c>
      <c r="F39" s="240" t="e">
        <f>+#REF!</f>
        <v>#REF!</v>
      </c>
      <c r="G39" s="238" t="e">
        <f t="shared" si="2"/>
        <v>#REF!</v>
      </c>
      <c r="H39" s="240"/>
    </row>
    <row r="40" spans="2:8" x14ac:dyDescent="0.25">
      <c r="B40" s="171" t="e">
        <f>+#REF!+0.01</f>
        <v>#REF!</v>
      </c>
      <c r="C40" s="124" t="s">
        <v>174</v>
      </c>
      <c r="D40" s="216" t="s">
        <v>5</v>
      </c>
      <c r="E40" s="171">
        <v>9</v>
      </c>
      <c r="F40" s="240" t="e">
        <f>+'APU ITEM DE PAGO'!#REF!</f>
        <v>#REF!</v>
      </c>
      <c r="G40" s="238" t="e">
        <f t="shared" si="2"/>
        <v>#REF!</v>
      </c>
      <c r="H40" s="240"/>
    </row>
    <row r="41" spans="2:8" ht="15.75" thickBot="1" x14ac:dyDescent="0.3">
      <c r="B41" s="244"/>
      <c r="C41" s="130"/>
      <c r="D41" s="244"/>
      <c r="E41" s="244"/>
      <c r="F41" s="244"/>
      <c r="G41" s="244"/>
      <c r="H41" s="244"/>
    </row>
    <row r="42" spans="2:8" x14ac:dyDescent="0.25">
      <c r="B42" s="244"/>
      <c r="C42" s="130"/>
      <c r="D42" s="244"/>
      <c r="E42" s="760" t="s">
        <v>99</v>
      </c>
      <c r="F42" s="761"/>
      <c r="G42" s="245" t="e">
        <f>+ROUND(G34+G27+G21+G10+G7,0)</f>
        <v>#REF!</v>
      </c>
      <c r="H42" s="246"/>
    </row>
    <row r="43" spans="2:8" x14ac:dyDescent="0.25">
      <c r="B43" s="244"/>
      <c r="C43" s="130"/>
      <c r="D43" s="244"/>
      <c r="E43" s="860" t="e">
        <f>+RESUMEN!E12</f>
        <v>#REF!</v>
      </c>
      <c r="F43" s="861"/>
      <c r="G43" s="247"/>
      <c r="H43" s="248"/>
    </row>
    <row r="44" spans="2:8" x14ac:dyDescent="0.25">
      <c r="B44" s="244"/>
      <c r="C44" s="130"/>
      <c r="D44" s="244"/>
      <c r="E44" s="862" t="e">
        <f>+RESUMEN!#REF!</f>
        <v>#REF!</v>
      </c>
      <c r="F44" s="863"/>
      <c r="G44" s="247"/>
      <c r="H44" s="249"/>
    </row>
    <row r="45" spans="2:8" x14ac:dyDescent="0.25">
      <c r="B45" s="244"/>
      <c r="C45" s="130"/>
      <c r="D45" s="244"/>
      <c r="E45" s="854">
        <f>+RESUMEN!E13</f>
        <v>0.05</v>
      </c>
      <c r="F45" s="855"/>
      <c r="G45" s="247"/>
      <c r="H45" s="250"/>
    </row>
    <row r="46" spans="2:8" x14ac:dyDescent="0.25">
      <c r="B46" s="244"/>
      <c r="C46" s="130"/>
      <c r="D46" s="244"/>
      <c r="E46" s="854" t="e">
        <f>+RESUMEN!#REF!</f>
        <v>#REF!</v>
      </c>
      <c r="F46" s="855"/>
      <c r="G46" s="247"/>
      <c r="H46" s="250"/>
    </row>
    <row r="47" spans="2:8" x14ac:dyDescent="0.25">
      <c r="B47" s="244"/>
      <c r="C47" s="130"/>
      <c r="D47" s="244"/>
      <c r="E47" s="856" t="s">
        <v>37</v>
      </c>
      <c r="F47" s="857"/>
      <c r="G47" s="251"/>
      <c r="H47" s="252"/>
    </row>
    <row r="48" spans="2:8" ht="15.75" thickBot="1" x14ac:dyDescent="0.3">
      <c r="B48" s="244"/>
      <c r="C48" s="130"/>
      <c r="D48" s="244"/>
      <c r="E48" s="858" t="s">
        <v>45</v>
      </c>
      <c r="F48" s="859"/>
      <c r="G48" s="253"/>
      <c r="H48" s="254"/>
    </row>
    <row r="49" spans="2:8" ht="15.75" thickBot="1" x14ac:dyDescent="0.3">
      <c r="B49" s="244"/>
      <c r="C49" s="130"/>
      <c r="D49" s="130"/>
      <c r="E49" s="130"/>
      <c r="F49" s="130"/>
      <c r="G49" s="130"/>
      <c r="H49" s="130"/>
    </row>
    <row r="50" spans="2:8" x14ac:dyDescent="0.25">
      <c r="B50" s="244"/>
      <c r="C50" s="130"/>
      <c r="D50" s="244"/>
      <c r="E50" s="757" t="s">
        <v>100</v>
      </c>
      <c r="F50" s="758"/>
      <c r="G50" s="759"/>
      <c r="H50" s="255" t="e">
        <f>+H27+H34</f>
        <v>#REF!</v>
      </c>
    </row>
    <row r="51" spans="2:8" x14ac:dyDescent="0.25">
      <c r="B51" s="244"/>
      <c r="C51" s="130"/>
      <c r="D51" s="244"/>
      <c r="E51" s="880" t="e">
        <f>+RESUMEN!#REF!</f>
        <v>#REF!</v>
      </c>
      <c r="F51" s="881"/>
      <c r="G51" s="882"/>
      <c r="H51" s="256"/>
    </row>
    <row r="52" spans="2:8" ht="15.75" thickBot="1" x14ac:dyDescent="0.3">
      <c r="B52" s="244"/>
      <c r="C52" s="130"/>
      <c r="D52" s="244"/>
      <c r="E52" s="870" t="s">
        <v>115</v>
      </c>
      <c r="F52" s="871"/>
      <c r="G52" s="872"/>
      <c r="H52" s="257"/>
    </row>
    <row r="53" spans="2:8" ht="15.75" thickBot="1" x14ac:dyDescent="0.3">
      <c r="B53" s="244"/>
      <c r="C53" s="130"/>
      <c r="D53" s="130"/>
      <c r="E53" s="130"/>
      <c r="F53" s="130"/>
      <c r="G53" s="130"/>
      <c r="H53" s="130"/>
    </row>
    <row r="54" spans="2:8" x14ac:dyDescent="0.25">
      <c r="B54" s="244"/>
      <c r="C54" s="130"/>
      <c r="D54" s="244"/>
      <c r="E54" s="876" t="s">
        <v>101</v>
      </c>
      <c r="F54" s="877"/>
      <c r="G54" s="878"/>
      <c r="H54" s="258">
        <f>+H52+G48</f>
        <v>0</v>
      </c>
    </row>
    <row r="55" spans="2:8" x14ac:dyDescent="0.25">
      <c r="B55" s="244"/>
      <c r="C55" s="130"/>
      <c r="D55" s="244"/>
      <c r="E55" s="867" t="e">
        <f>+RESUMEN!#REF!</f>
        <v>#REF!</v>
      </c>
      <c r="F55" s="868"/>
      <c r="G55" s="869"/>
      <c r="H55" s="259">
        <f>+H54*0.02</f>
        <v>0</v>
      </c>
    </row>
    <row r="56" spans="2:8" ht="15.75" thickBot="1" x14ac:dyDescent="0.3">
      <c r="B56" s="244"/>
      <c r="C56" s="130"/>
      <c r="D56" s="244"/>
      <c r="E56" s="864" t="s">
        <v>46</v>
      </c>
      <c r="F56" s="865"/>
      <c r="G56" s="866"/>
      <c r="H56" s="260">
        <f>H54+H55</f>
        <v>0</v>
      </c>
    </row>
  </sheetData>
  <mergeCells count="22">
    <mergeCell ref="E56:G56"/>
    <mergeCell ref="E48:F48"/>
    <mergeCell ref="E50:G50"/>
    <mergeCell ref="E52:G52"/>
    <mergeCell ref="E54:G54"/>
    <mergeCell ref="E55:G55"/>
    <mergeCell ref="E51:G51"/>
    <mergeCell ref="E44:F44"/>
    <mergeCell ref="E45:F45"/>
    <mergeCell ref="E46:F46"/>
    <mergeCell ref="E47:F47"/>
    <mergeCell ref="C10:F10"/>
    <mergeCell ref="C21:F21"/>
    <mergeCell ref="C27:F27"/>
    <mergeCell ref="C34:F34"/>
    <mergeCell ref="E42:F42"/>
    <mergeCell ref="E43:F43"/>
    <mergeCell ref="B2:H2"/>
    <mergeCell ref="B3:H3"/>
    <mergeCell ref="B4:H4"/>
    <mergeCell ref="D5:E5"/>
    <mergeCell ref="C7:F7"/>
  </mergeCells>
  <pageMargins left="0.7" right="0.7" top="0.75" bottom="0.75" header="0.3" footer="0.3"/>
  <pageSetup paperSize="9" scale="47" orientation="portrait" horizontalDpi="1200" verticalDpi="120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Hoja44">
    <tabColor rgb="FFFFFF00"/>
  </sheetPr>
  <dimension ref="B1:I59"/>
  <sheetViews>
    <sheetView view="pageBreakPreview" zoomScale="85" zoomScaleNormal="100" zoomScaleSheetLayoutView="85" workbookViewId="0">
      <selection activeCell="G17" sqref="G17"/>
    </sheetView>
  </sheetViews>
  <sheetFormatPr baseColWidth="10" defaultRowHeight="15" x14ac:dyDescent="0.25"/>
  <cols>
    <col min="2" max="2" width="9" customWidth="1"/>
    <col min="3" max="3" width="76" style="18" customWidth="1"/>
    <col min="4" max="4" width="9" customWidth="1"/>
    <col min="5" max="7" width="24.28515625" customWidth="1"/>
    <col min="8" max="8" width="20.7109375" bestFit="1"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x14ac:dyDescent="0.25">
      <c r="B5" s="44"/>
      <c r="C5" s="113"/>
      <c r="D5" s="752" t="s">
        <v>151</v>
      </c>
      <c r="E5" s="753"/>
      <c r="F5" s="153">
        <v>10</v>
      </c>
      <c r="G5" s="152" t="s">
        <v>152</v>
      </c>
      <c r="H5" s="153" t="e">
        <f>+#REF!</f>
        <v>#REF!</v>
      </c>
    </row>
    <row r="6" spans="2:8"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ROUND(SUM(G8:G9),2)</f>
        <v>#REF!</v>
      </c>
      <c r="H7" s="236">
        <f>ROUND(SUM(H8:H9),2)</f>
        <v>0</v>
      </c>
    </row>
    <row r="8" spans="2:8" x14ac:dyDescent="0.25">
      <c r="B8" s="171">
        <v>1.01</v>
      </c>
      <c r="C8" s="121" t="s">
        <v>103</v>
      </c>
      <c r="D8" s="215">
        <f>+'APU ITEM DE PAGO'!H4</f>
        <v>0</v>
      </c>
      <c r="E8" s="261">
        <v>554.64999999999986</v>
      </c>
      <c r="F8" s="237">
        <f>+'APU ITEM DE PAGO'!H31</f>
        <v>0</v>
      </c>
      <c r="G8" s="238">
        <f>ROUND(F8*E8,2)</f>
        <v>0</v>
      </c>
      <c r="H8" s="238"/>
    </row>
    <row r="9" spans="2:8" x14ac:dyDescent="0.25">
      <c r="B9" s="171" t="e">
        <f>+#REF!+0.01</f>
        <v>#REF!</v>
      </c>
      <c r="C9" s="124" t="e">
        <f>+#REF!</f>
        <v>#REF!</v>
      </c>
      <c r="D9" s="216" t="e">
        <f>+'APU ITEM DE PAGO'!#REF!</f>
        <v>#REF!</v>
      </c>
      <c r="E9" s="262">
        <v>738.78</v>
      </c>
      <c r="F9" s="239" t="e">
        <f>+#REF!</f>
        <v>#REF!</v>
      </c>
      <c r="G9" s="238" t="e">
        <f>ROUND(F9*E9,2)</f>
        <v>#REF!</v>
      </c>
      <c r="H9" s="240"/>
    </row>
    <row r="10" spans="2:8" x14ac:dyDescent="0.25">
      <c r="B10" s="170">
        <f>+B7+1</f>
        <v>2</v>
      </c>
      <c r="C10" s="879" t="s">
        <v>7</v>
      </c>
      <c r="D10" s="879"/>
      <c r="E10" s="879"/>
      <c r="F10" s="879"/>
      <c r="G10" s="236" t="e">
        <f>ROUND(SUM(G11:G23),2)</f>
        <v>#REF!</v>
      </c>
      <c r="H10" s="236">
        <f>ROUND(SUM(H11:H23),2)</f>
        <v>0</v>
      </c>
    </row>
    <row r="11" spans="2:8" x14ac:dyDescent="0.25">
      <c r="B11" s="171">
        <v>2.0099999999999998</v>
      </c>
      <c r="C11" s="124" t="e">
        <f>#REF!</f>
        <v>#REF!</v>
      </c>
      <c r="D11" s="216" t="e">
        <f>#REF!</f>
        <v>#REF!</v>
      </c>
      <c r="E11" s="263">
        <v>116.87737711999848</v>
      </c>
      <c r="F11" s="239" t="e">
        <f>+#REF!</f>
        <v>#REF!</v>
      </c>
      <c r="G11" s="238" t="e">
        <f>ROUND(F11*E11,2)</f>
        <v>#REF!</v>
      </c>
      <c r="H11" s="240"/>
    </row>
    <row r="12" spans="2:8" x14ac:dyDescent="0.25">
      <c r="B12" s="171">
        <f>+B11+0.01</f>
        <v>2.0199999999999996</v>
      </c>
      <c r="C12" s="124" t="e">
        <f>#REF!</f>
        <v>#REF!</v>
      </c>
      <c r="D12" s="216" t="e">
        <f>#REF!</f>
        <v>#REF!</v>
      </c>
      <c r="E12" s="264">
        <v>467.50950847999394</v>
      </c>
      <c r="F12" s="239" t="e">
        <f>+#REF!</f>
        <v>#REF!</v>
      </c>
      <c r="G12" s="238" t="e">
        <f>ROUND(F12*E12,2)</f>
        <v>#REF!</v>
      </c>
      <c r="H12" s="240"/>
    </row>
    <row r="13" spans="2:8" x14ac:dyDescent="0.25">
      <c r="B13" s="171">
        <f t="shared" ref="B13:B22" si="0">+B12+0.01</f>
        <v>2.0299999999999994</v>
      </c>
      <c r="C13" s="124" t="e">
        <f>#REF!</f>
        <v>#REF!</v>
      </c>
      <c r="D13" s="216" t="e">
        <f>#REF!</f>
        <v>#REF!</v>
      </c>
      <c r="E13" s="264">
        <v>17.243683519999081</v>
      </c>
      <c r="F13" s="239" t="e">
        <f>+#REF!</f>
        <v>#REF!</v>
      </c>
      <c r="G13" s="238" t="e">
        <f t="shared" ref="G13:G21" si="1">ROUND(F13*E13,2)</f>
        <v>#REF!</v>
      </c>
      <c r="H13" s="240"/>
    </row>
    <row r="14" spans="2:8" x14ac:dyDescent="0.25">
      <c r="B14" s="171"/>
      <c r="C14" s="124" t="e">
        <f>#REF!</f>
        <v>#REF!</v>
      </c>
      <c r="D14" s="216" t="e">
        <f>#REF!</f>
        <v>#REF!</v>
      </c>
      <c r="E14" s="264">
        <v>4.3109208799997702</v>
      </c>
      <c r="F14" s="239" t="e">
        <f>+#REF!</f>
        <v>#REF!</v>
      </c>
      <c r="G14" s="238" t="e">
        <f t="shared" si="1"/>
        <v>#REF!</v>
      </c>
      <c r="H14" s="240"/>
    </row>
    <row r="15" spans="2:8" ht="38.25" x14ac:dyDescent="0.25">
      <c r="B15" s="171">
        <f>+B13+0.01</f>
        <v>2.0399999999999991</v>
      </c>
      <c r="C15" s="124" t="s">
        <v>150</v>
      </c>
      <c r="D15" s="216" t="s">
        <v>39</v>
      </c>
      <c r="E15" s="264">
        <f>220.953209999996*0.2</f>
        <v>44.190641999999201</v>
      </c>
      <c r="F15" s="239" t="e">
        <f>+#REF!</f>
        <v>#REF!</v>
      </c>
      <c r="G15" s="238" t="e">
        <f t="shared" si="1"/>
        <v>#REF!</v>
      </c>
      <c r="H15" s="240"/>
    </row>
    <row r="16" spans="2:8" x14ac:dyDescent="0.25">
      <c r="B16" s="171"/>
      <c r="C16" s="124" t="s">
        <v>329</v>
      </c>
      <c r="D16" s="216" t="s">
        <v>39</v>
      </c>
      <c r="E16" s="287">
        <f>220.953209999996*0.8</f>
        <v>176.7625679999968</v>
      </c>
      <c r="F16" s="285">
        <v>125000</v>
      </c>
      <c r="G16" s="238">
        <f t="shared" si="1"/>
        <v>22095321</v>
      </c>
      <c r="H16" s="240"/>
    </row>
    <row r="17" spans="2:9" x14ac:dyDescent="0.25">
      <c r="B17" s="171">
        <f>+B15+0.01</f>
        <v>2.0499999999999989</v>
      </c>
      <c r="C17" s="124" t="s">
        <v>110</v>
      </c>
      <c r="D17" s="216" t="s">
        <v>105</v>
      </c>
      <c r="E17" s="264">
        <v>1779.8412149999726</v>
      </c>
      <c r="F17" s="239" t="e">
        <f>+#REF!</f>
        <v>#REF!</v>
      </c>
      <c r="G17" s="238" t="e">
        <f t="shared" si="1"/>
        <v>#REF!</v>
      </c>
      <c r="H17" s="240"/>
    </row>
    <row r="18" spans="2:9" x14ac:dyDescent="0.25">
      <c r="B18" s="171">
        <f t="shared" si="0"/>
        <v>2.0599999999999987</v>
      </c>
      <c r="C18" s="124" t="s">
        <v>109</v>
      </c>
      <c r="D18" s="216" t="s">
        <v>105</v>
      </c>
      <c r="E18" s="264">
        <v>197.76013499999695</v>
      </c>
      <c r="F18" s="239" t="e">
        <f>+#REF!</f>
        <v>#REF!</v>
      </c>
      <c r="G18" s="238" t="e">
        <f t="shared" si="1"/>
        <v>#REF!</v>
      </c>
      <c r="H18" s="240"/>
    </row>
    <row r="19" spans="2:9" x14ac:dyDescent="0.25">
      <c r="B19" s="171">
        <f t="shared" si="0"/>
        <v>2.0699999999999985</v>
      </c>
      <c r="C19" s="124" t="s">
        <v>106</v>
      </c>
      <c r="D19" s="216" t="s">
        <v>39</v>
      </c>
      <c r="E19" s="264">
        <v>87.708132672219406</v>
      </c>
      <c r="F19" s="239" t="e">
        <f>+#REF!</f>
        <v>#REF!</v>
      </c>
      <c r="G19" s="238" t="e">
        <f t="shared" si="1"/>
        <v>#REF!</v>
      </c>
      <c r="H19" s="240"/>
    </row>
    <row r="20" spans="2:9" ht="25.5" x14ac:dyDescent="0.25">
      <c r="B20" s="171">
        <f t="shared" si="0"/>
        <v>2.0799999999999983</v>
      </c>
      <c r="C20" s="124" t="s">
        <v>107</v>
      </c>
      <c r="D20" s="216" t="s">
        <v>39</v>
      </c>
      <c r="E20" s="264">
        <v>495.01044806970015</v>
      </c>
      <c r="F20" s="239" t="e">
        <f>+#REF!</f>
        <v>#REF!</v>
      </c>
      <c r="G20" s="238" t="e">
        <f t="shared" si="1"/>
        <v>#REF!</v>
      </c>
      <c r="H20" s="240"/>
    </row>
    <row r="21" spans="2:9" ht="25.5" x14ac:dyDescent="0.25">
      <c r="B21" s="171">
        <f t="shared" si="0"/>
        <v>2.0899999999999981</v>
      </c>
      <c r="C21" s="124" t="s">
        <v>108</v>
      </c>
      <c r="D21" s="216" t="s">
        <v>39</v>
      </c>
      <c r="E21" s="264">
        <v>142.00049046105482</v>
      </c>
      <c r="F21" s="239" t="e">
        <f>+#REF!</f>
        <v>#REF!</v>
      </c>
      <c r="G21" s="238" t="e">
        <f t="shared" si="1"/>
        <v>#REF!</v>
      </c>
      <c r="H21" s="240"/>
    </row>
    <row r="22" spans="2:9" x14ac:dyDescent="0.25">
      <c r="B22" s="171">
        <f t="shared" si="0"/>
        <v>2.0999999999999979</v>
      </c>
      <c r="C22" s="124" t="s">
        <v>111</v>
      </c>
      <c r="D22" s="216" t="s">
        <v>39</v>
      </c>
      <c r="E22" s="241">
        <f>+(((PI()*0.8^2)-(PI()*0.6^2))*2)*2</f>
        <v>3.5185837720205688</v>
      </c>
      <c r="F22" s="239" t="e">
        <f>+#REF!</f>
        <v>#REF!</v>
      </c>
      <c r="G22" s="238" t="e">
        <f>ROUND(F22*E22,2)</f>
        <v>#REF!</v>
      </c>
      <c r="H22" s="240"/>
    </row>
    <row r="23" spans="2:9" ht="25.5" x14ac:dyDescent="0.25">
      <c r="B23" s="171" t="e">
        <f>+#REF!+0.01</f>
        <v>#REF!</v>
      </c>
      <c r="C23" s="124" t="s">
        <v>153</v>
      </c>
      <c r="D23" s="216" t="s">
        <v>104</v>
      </c>
      <c r="E23" s="264">
        <f>+I23*F5</f>
        <v>3354.0283570230768</v>
      </c>
      <c r="F23" s="239" t="e">
        <f>+'APU ITEM DE PAGO'!#REF!</f>
        <v>#REF!</v>
      </c>
      <c r="G23" s="238" t="e">
        <f>ROUND(F23*E23,2)</f>
        <v>#REF!</v>
      </c>
      <c r="H23" s="240"/>
      <c r="I23" s="291">
        <f>+E11+E12+E13+E14+E15+E16+E22-E20</f>
        <v>335.4028357023077</v>
      </c>
    </row>
    <row r="24" spans="2:9" x14ac:dyDescent="0.25">
      <c r="B24" s="170">
        <f>+B10+1</f>
        <v>3</v>
      </c>
      <c r="C24" s="879" t="s">
        <v>27</v>
      </c>
      <c r="D24" s="879"/>
      <c r="E24" s="879"/>
      <c r="F24" s="879"/>
      <c r="G24" s="236" t="e">
        <f>SUM(G25:G30)</f>
        <v>#REF!</v>
      </c>
      <c r="H24" s="236" t="e">
        <f>SUM(H25:H30)</f>
        <v>#REF!</v>
      </c>
    </row>
    <row r="25" spans="2:9" x14ac:dyDescent="0.25">
      <c r="B25" s="171">
        <v>3.01</v>
      </c>
      <c r="C25" s="242" t="e">
        <f>#REF!</f>
        <v>#REF!</v>
      </c>
      <c r="D25" s="216" t="e">
        <f>#REF!</f>
        <v>#REF!</v>
      </c>
      <c r="E25" s="263">
        <v>16.609999999999793</v>
      </c>
      <c r="F25" s="240" t="e">
        <f>#REF!</f>
        <v>#REF!</v>
      </c>
      <c r="G25" s="238" t="e">
        <f>ROUND(F25*E25,2)</f>
        <v>#REF!</v>
      </c>
      <c r="H25" s="240"/>
    </row>
    <row r="26" spans="2:9" x14ac:dyDescent="0.25">
      <c r="B26" s="171">
        <f>+B25+0.01</f>
        <v>3.0199999999999996</v>
      </c>
      <c r="C26" s="242" t="e">
        <f>#REF!</f>
        <v>#REF!</v>
      </c>
      <c r="D26" s="216" t="e">
        <f>#REF!</f>
        <v>#REF!</v>
      </c>
      <c r="E26" s="263">
        <v>17</v>
      </c>
      <c r="F26" s="240" t="e">
        <f>#REF!</f>
        <v>#REF!</v>
      </c>
      <c r="G26" s="238" t="e">
        <f>ROUND(F26*E26,2)</f>
        <v>#REF!</v>
      </c>
      <c r="H26" s="240"/>
    </row>
    <row r="27" spans="2:9" x14ac:dyDescent="0.25">
      <c r="B27" s="171" t="e">
        <f>+#REF!+0.01</f>
        <v>#REF!</v>
      </c>
      <c r="C27" s="242" t="e">
        <f>#REF!</f>
        <v>#REF!</v>
      </c>
      <c r="D27" s="216" t="e">
        <f>#REF!</f>
        <v>#REF!</v>
      </c>
      <c r="E27" s="263">
        <v>3.9616079159712969</v>
      </c>
      <c r="F27" s="240" t="e">
        <f>#REF!</f>
        <v>#REF!</v>
      </c>
      <c r="G27" s="238" t="e">
        <f>ROUND(F27*E27,2)</f>
        <v>#REF!</v>
      </c>
      <c r="H27" s="240"/>
    </row>
    <row r="28" spans="2:9" x14ac:dyDescent="0.25">
      <c r="B28" s="171">
        <v>3.07</v>
      </c>
      <c r="C28" s="124" t="s">
        <v>134</v>
      </c>
      <c r="D28" s="216" t="e">
        <f>+D27</f>
        <v>#REF!</v>
      </c>
      <c r="E28" s="265">
        <v>1.1000000000000001</v>
      </c>
      <c r="F28" s="240" t="e">
        <f>+'APU ITEM DE PAGO'!#REF!</f>
        <v>#REF!</v>
      </c>
      <c r="G28" s="238" t="e">
        <f>ROUND(F28*E28,2)</f>
        <v>#REF!</v>
      </c>
      <c r="H28" s="240"/>
    </row>
    <row r="29" spans="2:9" ht="51" x14ac:dyDescent="0.25">
      <c r="B29" s="171">
        <v>3.09</v>
      </c>
      <c r="C29" s="124" t="s">
        <v>243</v>
      </c>
      <c r="D29" s="216" t="s">
        <v>4</v>
      </c>
      <c r="E29" s="265">
        <v>1.5</v>
      </c>
      <c r="F29" s="240" t="e">
        <f>+'APU ITEM DE PAGO'!#REF!</f>
        <v>#REF!</v>
      </c>
      <c r="G29" s="238" t="e">
        <f>ROUND(F29*E29,2)</f>
        <v>#REF!</v>
      </c>
      <c r="H29" s="240"/>
    </row>
    <row r="30" spans="2:9" ht="25.5" x14ac:dyDescent="0.25">
      <c r="B30" s="243" t="e">
        <f>+'PPTO ALL'!#REF!</f>
        <v>#REF!</v>
      </c>
      <c r="C30" s="243" t="str">
        <f>+PPTOALL_B1109!$C$30</f>
        <v>Suministro, transporte e instalación de Concreto  f'c = 280 kg/cm2 para estructuras de protección de tuberías con profundidad clave menor a 1 m  en vías. Incluye acero de refuerzo</v>
      </c>
      <c r="D30" s="216" t="s">
        <v>39</v>
      </c>
      <c r="E30" s="243">
        <f>+((5)*((0.515*0.515)-(PI()/4*0.315^2)))</f>
        <v>0.93646933618444095</v>
      </c>
      <c r="F30" s="240" t="e">
        <f>+'APU ITEM DE PAGO'!#REF!</f>
        <v>#REF!</v>
      </c>
      <c r="G30" s="238" t="e">
        <f>+F30*E30</f>
        <v>#REF!</v>
      </c>
      <c r="H30" s="243" t="e">
        <f>+'PPTO ALL'!#REF!</f>
        <v>#REF!</v>
      </c>
    </row>
    <row r="31" spans="2:9" x14ac:dyDescent="0.25">
      <c r="B31" s="170">
        <f>+B24+1</f>
        <v>4</v>
      </c>
      <c r="C31" s="879" t="s">
        <v>129</v>
      </c>
      <c r="D31" s="879"/>
      <c r="E31" s="879"/>
      <c r="F31" s="879"/>
      <c r="G31" s="236" t="e">
        <f>SUM(G32:G35)</f>
        <v>#REF!</v>
      </c>
      <c r="H31" s="236" t="e">
        <f>SUM(H32:H35)</f>
        <v>#REF!</v>
      </c>
    </row>
    <row r="32" spans="2:9" ht="25.5" x14ac:dyDescent="0.25">
      <c r="B32" s="171">
        <f>+B31+0.01</f>
        <v>4.01</v>
      </c>
      <c r="C32" s="242" t="s">
        <v>121</v>
      </c>
      <c r="D32" s="215" t="s">
        <v>4</v>
      </c>
      <c r="E32" s="263">
        <v>0</v>
      </c>
      <c r="F32" s="240" t="e">
        <f>+'APU ITEM DE PAGO'!#REF!+'APU ITEM DE PAGO'!#REF!</f>
        <v>#REF!</v>
      </c>
      <c r="G32" s="238"/>
      <c r="H32" s="238" t="e">
        <f>ROUND(E32*F32,2)</f>
        <v>#REF!</v>
      </c>
    </row>
    <row r="33" spans="2:8" ht="25.5" x14ac:dyDescent="0.25">
      <c r="B33" s="171">
        <f>+B32+0.01</f>
        <v>4.0199999999999996</v>
      </c>
      <c r="C33" s="242" t="s">
        <v>122</v>
      </c>
      <c r="D33" s="215" t="s">
        <v>4</v>
      </c>
      <c r="E33" s="263">
        <f>+E32</f>
        <v>0</v>
      </c>
      <c r="F33" s="240" t="e">
        <f>+'APU ITEM DE PAGO'!#REF!+'APU ITEM DE PAGO'!#REF!</f>
        <v>#REF!</v>
      </c>
      <c r="G33" s="238" t="e">
        <f>ROUND(F33*E33,2)</f>
        <v>#REF!</v>
      </c>
      <c r="H33" s="240"/>
    </row>
    <row r="34" spans="2:8" x14ac:dyDescent="0.25">
      <c r="B34" s="171">
        <f>+B33+0.01</f>
        <v>4.0299999999999994</v>
      </c>
      <c r="C34" s="242" t="e">
        <f>#REF!</f>
        <v>#REF!</v>
      </c>
      <c r="D34" s="215" t="e">
        <f>#REF!</f>
        <v>#REF!</v>
      </c>
      <c r="E34" s="263">
        <v>540.25437439704967</v>
      </c>
      <c r="F34" s="240" t="e">
        <f>#REF!</f>
        <v>#REF!</v>
      </c>
      <c r="G34" s="238"/>
      <c r="H34" s="238" t="e">
        <f>ROUND(E34*F34,2)</f>
        <v>#REF!</v>
      </c>
    </row>
    <row r="35" spans="2:8" x14ac:dyDescent="0.25">
      <c r="B35" s="171">
        <f>+B34+0.01</f>
        <v>4.0399999999999991</v>
      </c>
      <c r="C35" s="242" t="e">
        <f>#REF!</f>
        <v>#REF!</v>
      </c>
      <c r="D35" s="215" t="e">
        <f>#REF!</f>
        <v>#REF!</v>
      </c>
      <c r="E35" s="263">
        <f>+E34</f>
        <v>540.25437439704967</v>
      </c>
      <c r="F35" s="240" t="e">
        <f>#REF!</f>
        <v>#REF!</v>
      </c>
      <c r="G35" s="238" t="e">
        <f>ROUND(F35*E35,2)</f>
        <v>#REF!</v>
      </c>
      <c r="H35" s="240"/>
    </row>
    <row r="36" spans="2:8" x14ac:dyDescent="0.25">
      <c r="B36" s="170">
        <f>+B31+1</f>
        <v>5</v>
      </c>
      <c r="C36" s="879" t="s">
        <v>41</v>
      </c>
      <c r="D36" s="879"/>
      <c r="E36" s="879"/>
      <c r="F36" s="879"/>
      <c r="G36" s="236" t="e">
        <f>SUM(G37:G43)</f>
        <v>#REF!</v>
      </c>
      <c r="H36" s="236" t="e">
        <f>SUM(H37:H43)</f>
        <v>#REF!</v>
      </c>
    </row>
    <row r="37" spans="2:8" x14ac:dyDescent="0.25">
      <c r="B37" s="171">
        <v>5.01</v>
      </c>
      <c r="C37" s="124" t="e">
        <f>+#REF!</f>
        <v>#REF!</v>
      </c>
      <c r="D37" s="216" t="s">
        <v>42</v>
      </c>
      <c r="E37" s="266">
        <f>100*(E28+E29)</f>
        <v>260</v>
      </c>
      <c r="F37" s="240" t="e">
        <f>+#REF!</f>
        <v>#REF!</v>
      </c>
      <c r="G37" s="238" t="e">
        <f>ROUND(F37*E37,2)</f>
        <v>#REF!</v>
      </c>
      <c r="H37" s="240"/>
    </row>
    <row r="38" spans="2:8" x14ac:dyDescent="0.25">
      <c r="B38" s="171">
        <f>+B37+0.01</f>
        <v>5.0199999999999996</v>
      </c>
      <c r="C38" s="124" t="e">
        <f>+#REF!</f>
        <v>#REF!</v>
      </c>
      <c r="D38" s="216" t="e">
        <f>+#REF!</f>
        <v>#REF!</v>
      </c>
      <c r="E38" s="266">
        <f>+E8*0.1</f>
        <v>55.464999999999989</v>
      </c>
      <c r="F38" s="240" t="e">
        <f>+#REF!</f>
        <v>#REF!</v>
      </c>
      <c r="G38" s="238" t="e">
        <f t="shared" ref="G38:G43" si="2">ROUND(F38*E38,2)</f>
        <v>#REF!</v>
      </c>
      <c r="H38" s="240"/>
    </row>
    <row r="39" spans="2:8" x14ac:dyDescent="0.25">
      <c r="B39" s="171" t="e">
        <f>+#REF!+0.01</f>
        <v>#REF!</v>
      </c>
      <c r="C39" s="124" t="e">
        <f>+#REF!</f>
        <v>#REF!</v>
      </c>
      <c r="D39" s="216" t="e">
        <f>+#REF!</f>
        <v>#REF!</v>
      </c>
      <c r="E39" s="266">
        <f>+E38</f>
        <v>55.464999999999989</v>
      </c>
      <c r="F39" s="240" t="e">
        <f>+#REF!</f>
        <v>#REF!</v>
      </c>
      <c r="G39" s="238" t="e">
        <f t="shared" si="2"/>
        <v>#REF!</v>
      </c>
      <c r="H39" s="240"/>
    </row>
    <row r="40" spans="2:8" x14ac:dyDescent="0.25">
      <c r="B40" s="171" t="e">
        <f>+B39+0.01</f>
        <v>#REF!</v>
      </c>
      <c r="C40" s="124" t="e">
        <f>+#REF!</f>
        <v>#REF!</v>
      </c>
      <c r="D40" s="216" t="e">
        <f>+#REF!</f>
        <v>#REF!</v>
      </c>
      <c r="E40" s="266">
        <v>49.251999999999988</v>
      </c>
      <c r="F40" s="240" t="e">
        <f>+#REF!</f>
        <v>#REF!</v>
      </c>
      <c r="G40" s="238" t="e">
        <f t="shared" si="2"/>
        <v>#REF!</v>
      </c>
      <c r="H40" s="240"/>
    </row>
    <row r="41" spans="2:8" x14ac:dyDescent="0.25">
      <c r="B41" s="171" t="e">
        <f>+#REF!+0.01</f>
        <v>#REF!</v>
      </c>
      <c r="C41" s="124" t="e">
        <f>+#REF!</f>
        <v>#REF!</v>
      </c>
      <c r="D41" s="216" t="e">
        <f>+#REF!</f>
        <v>#REF!</v>
      </c>
      <c r="E41" s="266">
        <v>738.78</v>
      </c>
      <c r="F41" s="240" t="e">
        <f>+#REF!</f>
        <v>#REF!</v>
      </c>
      <c r="G41" s="238" t="e">
        <f t="shared" si="2"/>
        <v>#REF!</v>
      </c>
      <c r="H41" s="240"/>
    </row>
    <row r="42" spans="2:8" x14ac:dyDescent="0.25">
      <c r="B42" s="171" t="e">
        <f>+B41+0.01</f>
        <v>#REF!</v>
      </c>
      <c r="C42" s="124" t="s">
        <v>174</v>
      </c>
      <c r="D42" s="216" t="s">
        <v>5</v>
      </c>
      <c r="E42" s="171">
        <v>12</v>
      </c>
      <c r="F42" s="240" t="e">
        <f>+'APU ITEM DE PAGO'!#REF!</f>
        <v>#REF!</v>
      </c>
      <c r="G42" s="238" t="e">
        <f t="shared" si="2"/>
        <v>#REF!</v>
      </c>
      <c r="H42" s="240"/>
    </row>
    <row r="43" spans="2:8" ht="38.25" x14ac:dyDescent="0.25">
      <c r="C43" s="124" t="s">
        <v>229</v>
      </c>
      <c r="D43" s="216" t="s">
        <v>9</v>
      </c>
      <c r="E43" s="267">
        <v>1</v>
      </c>
      <c r="F43" s="240" t="e">
        <f>+#REF!</f>
        <v>#REF!</v>
      </c>
      <c r="G43" s="238" t="e">
        <f t="shared" si="2"/>
        <v>#REF!</v>
      </c>
      <c r="H43" s="240" t="e">
        <f>+E43*#REF!</f>
        <v>#REF!</v>
      </c>
    </row>
    <row r="44" spans="2:8" ht="15.75" thickBot="1" x14ac:dyDescent="0.3">
      <c r="B44" s="244"/>
      <c r="C44" s="130"/>
      <c r="D44" s="244"/>
      <c r="E44" s="244"/>
      <c r="F44" s="244"/>
      <c r="G44" s="244"/>
      <c r="H44" s="244"/>
    </row>
    <row r="45" spans="2:8" x14ac:dyDescent="0.25">
      <c r="B45" s="244"/>
      <c r="C45" s="130"/>
      <c r="D45" s="244"/>
      <c r="E45" s="760" t="s">
        <v>99</v>
      </c>
      <c r="F45" s="761"/>
      <c r="G45" s="245" t="e">
        <f>ROUND(+G36+G31+G24+G10+G7,0)</f>
        <v>#REF!</v>
      </c>
      <c r="H45" s="246"/>
    </row>
    <row r="46" spans="2:8" x14ac:dyDescent="0.25">
      <c r="B46" s="244"/>
      <c r="C46" s="130"/>
      <c r="D46" s="244"/>
      <c r="E46" s="860" t="e">
        <f>+RESUMEN!E12</f>
        <v>#REF!</v>
      </c>
      <c r="F46" s="861"/>
      <c r="G46" s="247"/>
      <c r="H46" s="248"/>
    </row>
    <row r="47" spans="2:8" x14ac:dyDescent="0.25">
      <c r="B47" s="244"/>
      <c r="C47" s="130"/>
      <c r="D47" s="244"/>
      <c r="E47" s="862" t="e">
        <f>+RESUMEN!#REF!</f>
        <v>#REF!</v>
      </c>
      <c r="F47" s="863"/>
      <c r="G47" s="247"/>
      <c r="H47" s="249"/>
    </row>
    <row r="48" spans="2:8" x14ac:dyDescent="0.25">
      <c r="B48" s="244"/>
      <c r="C48" s="130"/>
      <c r="D48" s="244"/>
      <c r="E48" s="854">
        <f>+RESUMEN!E13</f>
        <v>0.05</v>
      </c>
      <c r="F48" s="855"/>
      <c r="G48" s="247"/>
      <c r="H48" s="250"/>
    </row>
    <row r="49" spans="2:8" x14ac:dyDescent="0.25">
      <c r="B49" s="244"/>
      <c r="C49" s="130"/>
      <c r="D49" s="244"/>
      <c r="E49" s="854" t="e">
        <f>+RESUMEN!#REF!</f>
        <v>#REF!</v>
      </c>
      <c r="F49" s="855"/>
      <c r="G49" s="247"/>
      <c r="H49" s="250"/>
    </row>
    <row r="50" spans="2:8" x14ac:dyDescent="0.25">
      <c r="B50" s="244"/>
      <c r="C50" s="130"/>
      <c r="D50" s="244"/>
      <c r="E50" s="856" t="s">
        <v>37</v>
      </c>
      <c r="F50" s="857"/>
      <c r="G50" s="251"/>
      <c r="H50" s="252"/>
    </row>
    <row r="51" spans="2:8" ht="15.75" thickBot="1" x14ac:dyDescent="0.3">
      <c r="B51" s="244"/>
      <c r="C51" s="130"/>
      <c r="D51" s="244"/>
      <c r="E51" s="858" t="s">
        <v>45</v>
      </c>
      <c r="F51" s="859"/>
      <c r="G51" s="253"/>
      <c r="H51" s="254"/>
    </row>
    <row r="52" spans="2:8" ht="15.75" thickBot="1" x14ac:dyDescent="0.3">
      <c r="B52" s="244"/>
      <c r="C52" s="130"/>
      <c r="D52" s="130"/>
      <c r="E52" s="130"/>
      <c r="F52" s="130"/>
      <c r="G52" s="130"/>
      <c r="H52" s="130"/>
    </row>
    <row r="53" spans="2:8" x14ac:dyDescent="0.25">
      <c r="B53" s="244"/>
      <c r="C53" s="130"/>
      <c r="D53" s="244"/>
      <c r="E53" s="757" t="s">
        <v>100</v>
      </c>
      <c r="F53" s="758"/>
      <c r="G53" s="759"/>
      <c r="H53" s="255" t="e">
        <f>+H31+H36</f>
        <v>#REF!</v>
      </c>
    </row>
    <row r="54" spans="2:8" x14ac:dyDescent="0.25">
      <c r="B54" s="244"/>
      <c r="C54" s="130"/>
      <c r="D54" s="244"/>
      <c r="E54" s="880" t="e">
        <f>+RESUMEN!#REF!</f>
        <v>#REF!</v>
      </c>
      <c r="F54" s="881"/>
      <c r="G54" s="882"/>
      <c r="H54" s="256"/>
    </row>
    <row r="55" spans="2:8" ht="15.75" thickBot="1" x14ac:dyDescent="0.3">
      <c r="B55" s="244"/>
      <c r="C55" s="130"/>
      <c r="D55" s="244"/>
      <c r="E55" s="870" t="s">
        <v>115</v>
      </c>
      <c r="F55" s="871"/>
      <c r="G55" s="872"/>
      <c r="H55" s="257"/>
    </row>
    <row r="56" spans="2:8" ht="15.75" thickBot="1" x14ac:dyDescent="0.3">
      <c r="B56" s="244"/>
      <c r="C56" s="130"/>
      <c r="D56" s="130"/>
      <c r="E56" s="130"/>
      <c r="F56" s="130"/>
      <c r="G56" s="171"/>
      <c r="H56" s="130"/>
    </row>
    <row r="57" spans="2:8" x14ac:dyDescent="0.25">
      <c r="B57" s="244"/>
      <c r="C57" s="130"/>
      <c r="D57" s="244"/>
      <c r="E57" s="876" t="s">
        <v>101</v>
      </c>
      <c r="F57" s="877"/>
      <c r="G57" s="878"/>
      <c r="H57" s="258">
        <f>+H55+G51</f>
        <v>0</v>
      </c>
    </row>
    <row r="58" spans="2:8" x14ac:dyDescent="0.25">
      <c r="B58" s="244"/>
      <c r="C58" s="130"/>
      <c r="D58" s="244"/>
      <c r="E58" s="867" t="e">
        <f>+RESUMEN!#REF!</f>
        <v>#REF!</v>
      </c>
      <c r="F58" s="868"/>
      <c r="G58" s="869"/>
      <c r="H58" s="259">
        <f>+H57*0.02</f>
        <v>0</v>
      </c>
    </row>
    <row r="59" spans="2:8" ht="15.75" thickBot="1" x14ac:dyDescent="0.3">
      <c r="B59" s="244"/>
      <c r="C59" s="130"/>
      <c r="D59" s="244"/>
      <c r="E59" s="864" t="s">
        <v>46</v>
      </c>
      <c r="F59" s="865"/>
      <c r="G59" s="866"/>
      <c r="H59" s="260">
        <f>H57+H58</f>
        <v>0</v>
      </c>
    </row>
  </sheetData>
  <mergeCells count="22">
    <mergeCell ref="E59:G59"/>
    <mergeCell ref="E51:F51"/>
    <mergeCell ref="E53:G53"/>
    <mergeCell ref="E55:G55"/>
    <mergeCell ref="E57:G57"/>
    <mergeCell ref="E58:G58"/>
    <mergeCell ref="E54:G54"/>
    <mergeCell ref="E47:F47"/>
    <mergeCell ref="E48:F48"/>
    <mergeCell ref="E49:F49"/>
    <mergeCell ref="E50:F50"/>
    <mergeCell ref="C10:F10"/>
    <mergeCell ref="C24:F24"/>
    <mergeCell ref="C31:F31"/>
    <mergeCell ref="C36:F36"/>
    <mergeCell ref="E45:F45"/>
    <mergeCell ref="E46:F46"/>
    <mergeCell ref="B2:H2"/>
    <mergeCell ref="B3:H3"/>
    <mergeCell ref="B4:H4"/>
    <mergeCell ref="D5:E5"/>
    <mergeCell ref="C7:F7"/>
  </mergeCells>
  <pageMargins left="0.7" right="0.7" top="0.75" bottom="0.75" header="0.3" footer="0.3"/>
  <pageSetup paperSize="9" scale="46" orientation="portrait" horizontalDpi="1200" verticalDpi="120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Hoja45">
    <tabColor rgb="FFFFFF00"/>
  </sheetPr>
  <dimension ref="B1:I61"/>
  <sheetViews>
    <sheetView view="pageBreakPreview" zoomScale="85" zoomScaleNormal="100" zoomScaleSheetLayoutView="85" workbookViewId="0">
      <selection activeCell="G17" sqref="G17"/>
    </sheetView>
  </sheetViews>
  <sheetFormatPr baseColWidth="10" defaultRowHeight="15" x14ac:dyDescent="0.25"/>
  <cols>
    <col min="1" max="1" width="6.85546875" customWidth="1"/>
    <col min="2" max="2" width="8.28515625" customWidth="1"/>
    <col min="3" max="3" width="92.42578125" style="18" customWidth="1"/>
    <col min="4" max="4" width="9.5703125" customWidth="1"/>
    <col min="5" max="5" width="10.7109375" customWidth="1"/>
    <col min="6" max="6" width="13.42578125" customWidth="1"/>
    <col min="7" max="7" width="23.42578125" customWidth="1"/>
    <col min="8" max="8" width="24.7109375"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v>10</v>
      </c>
      <c r="G5" s="152" t="s">
        <v>152</v>
      </c>
      <c r="H5" s="153" t="e">
        <f>+#REF!</f>
        <v>#REF!</v>
      </c>
    </row>
    <row r="6" spans="2:8" ht="22.5"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ROUND(SUM(G8:G10),2)</f>
        <v>#REF!</v>
      </c>
      <c r="H7" s="236">
        <f>ROUND(SUM(H8:H10),2)</f>
        <v>0</v>
      </c>
    </row>
    <row r="8" spans="2:8" x14ac:dyDescent="0.25">
      <c r="B8" s="171">
        <v>1.01</v>
      </c>
      <c r="C8" s="121" t="s">
        <v>103</v>
      </c>
      <c r="D8" s="215">
        <f>+'APU ITEM DE PAGO'!H4</f>
        <v>0</v>
      </c>
      <c r="E8" s="261">
        <v>368.16</v>
      </c>
      <c r="F8" s="237">
        <f>+'APU ITEM DE PAGO'!H31</f>
        <v>0</v>
      </c>
      <c r="G8" s="238">
        <f>ROUND(F8*E8,2)</f>
        <v>0</v>
      </c>
      <c r="H8" s="238"/>
    </row>
    <row r="9" spans="2:8" x14ac:dyDescent="0.25">
      <c r="B9" s="171" t="e">
        <f>+#REF!+0.01</f>
        <v>#REF!</v>
      </c>
      <c r="C9" s="124" t="e">
        <f>+#REF!</f>
        <v>#REF!</v>
      </c>
      <c r="D9" s="216" t="e">
        <f>+'APU ITEM DE PAGO'!#REF!</f>
        <v>#REF!</v>
      </c>
      <c r="E9" s="262">
        <v>58.575999999999986</v>
      </c>
      <c r="F9" s="239" t="e">
        <f>+#REF!</f>
        <v>#REF!</v>
      </c>
      <c r="G9" s="238" t="e">
        <f>ROUND(F9*E9,2)</f>
        <v>#REF!</v>
      </c>
      <c r="H9" s="240"/>
    </row>
    <row r="10" spans="2:8" x14ac:dyDescent="0.25">
      <c r="B10" s="171" t="e">
        <f>+B9+0.01</f>
        <v>#REF!</v>
      </c>
      <c r="C10" s="124" t="e">
        <f>+#REF!</f>
        <v>#REF!</v>
      </c>
      <c r="D10" s="216" t="e">
        <f>+'APU ITEM DE PAGO'!#REF!</f>
        <v>#REF!</v>
      </c>
      <c r="E10" s="262">
        <v>350.80799999999999</v>
      </c>
      <c r="F10" s="239" t="e">
        <f>+#REF!</f>
        <v>#REF!</v>
      </c>
      <c r="G10" s="238" t="e">
        <f>ROUND(F10*E10,2)</f>
        <v>#REF!</v>
      </c>
      <c r="H10" s="240"/>
    </row>
    <row r="11" spans="2:8" x14ac:dyDescent="0.25">
      <c r="B11" s="170">
        <f>+B7+1</f>
        <v>2</v>
      </c>
      <c r="C11" s="879" t="s">
        <v>7</v>
      </c>
      <c r="D11" s="879"/>
      <c r="E11" s="879"/>
      <c r="F11" s="879"/>
      <c r="G11" s="236" t="e">
        <f>ROUND(SUM(G12:G24),2)</f>
        <v>#REF!</v>
      </c>
      <c r="H11" s="236">
        <f>ROUND(SUM(H12:H24),2)</f>
        <v>0</v>
      </c>
    </row>
    <row r="12" spans="2:8" x14ac:dyDescent="0.25">
      <c r="B12" s="171">
        <v>2.0099999999999998</v>
      </c>
      <c r="C12" s="124" t="e">
        <f>#REF!</f>
        <v>#REF!</v>
      </c>
      <c r="D12" s="216" t="e">
        <f>#REF!</f>
        <v>#REF!</v>
      </c>
      <c r="E12" s="263">
        <v>85.669660239999942</v>
      </c>
      <c r="F12" s="239" t="e">
        <f>+#REF!</f>
        <v>#REF!</v>
      </c>
      <c r="G12" s="238" t="e">
        <f>ROUND(F12*E12,2)</f>
        <v>#REF!</v>
      </c>
      <c r="H12" s="240"/>
    </row>
    <row r="13" spans="2:8" x14ac:dyDescent="0.25">
      <c r="B13" s="171">
        <f>+B12+0.01</f>
        <v>2.0199999999999996</v>
      </c>
      <c r="C13" s="124" t="e">
        <f>#REF!</f>
        <v>#REF!</v>
      </c>
      <c r="D13" s="216" t="e">
        <f>#REF!</f>
        <v>#REF!</v>
      </c>
      <c r="E13" s="264">
        <v>342.67864095999977</v>
      </c>
      <c r="F13" s="239" t="e">
        <f>+#REF!</f>
        <v>#REF!</v>
      </c>
      <c r="G13" s="238" t="e">
        <f>ROUND(F13*E13,2)</f>
        <v>#REF!</v>
      </c>
      <c r="H13" s="240"/>
    </row>
    <row r="14" spans="2:8" x14ac:dyDescent="0.25">
      <c r="B14" s="171">
        <f t="shared" ref="B14:B23" si="0">+B13+0.01</f>
        <v>2.0299999999999994</v>
      </c>
      <c r="C14" s="124" t="e">
        <f>#REF!</f>
        <v>#REF!</v>
      </c>
      <c r="D14" s="216" t="e">
        <f>#REF!</f>
        <v>#REF!</v>
      </c>
      <c r="E14" s="264">
        <v>22.420829759997716</v>
      </c>
      <c r="F14" s="239" t="e">
        <f>+#REF!</f>
        <v>#REF!</v>
      </c>
      <c r="G14" s="238" t="e">
        <f t="shared" ref="G14:G22" si="1">ROUND(F14*E14,2)</f>
        <v>#REF!</v>
      </c>
      <c r="H14" s="240"/>
    </row>
    <row r="15" spans="2:8" x14ac:dyDescent="0.25">
      <c r="B15" s="171"/>
      <c r="C15" s="124" t="e">
        <f>#REF!</f>
        <v>#REF!</v>
      </c>
      <c r="D15" s="216" t="e">
        <f>#REF!</f>
        <v>#REF!</v>
      </c>
      <c r="E15" s="264">
        <v>5.6052074399994289</v>
      </c>
      <c r="F15" s="239" t="e">
        <f>+#REF!</f>
        <v>#REF!</v>
      </c>
      <c r="G15" s="238" t="e">
        <f t="shared" si="1"/>
        <v>#REF!</v>
      </c>
      <c r="H15" s="240"/>
    </row>
    <row r="16" spans="2:8" ht="25.5" x14ac:dyDescent="0.25">
      <c r="B16" s="171">
        <f>+B14+0.01</f>
        <v>2.0399999999999991</v>
      </c>
      <c r="C16" s="124" t="s">
        <v>150</v>
      </c>
      <c r="D16" s="216" t="s">
        <v>39</v>
      </c>
      <c r="E16" s="264">
        <f>162.057573599999*0.2</f>
        <v>32.411514719999801</v>
      </c>
      <c r="F16" s="239" t="e">
        <f>+#REF!</f>
        <v>#REF!</v>
      </c>
      <c r="G16" s="238" t="e">
        <f t="shared" si="1"/>
        <v>#REF!</v>
      </c>
      <c r="H16" s="240"/>
    </row>
    <row r="17" spans="2:9" x14ac:dyDescent="0.25">
      <c r="B17" s="171"/>
      <c r="C17" s="124" t="s">
        <v>329</v>
      </c>
      <c r="D17" s="216" t="s">
        <v>39</v>
      </c>
      <c r="E17" s="287">
        <f>162.057573599999*0.8</f>
        <v>129.6460588799992</v>
      </c>
      <c r="F17" s="285">
        <v>125000</v>
      </c>
      <c r="G17" s="238">
        <f t="shared" si="1"/>
        <v>16205757.359999999</v>
      </c>
      <c r="H17" s="240"/>
    </row>
    <row r="18" spans="2:9" x14ac:dyDescent="0.25">
      <c r="B18" s="171">
        <f>+B16+0.01</f>
        <v>2.0499999999999989</v>
      </c>
      <c r="C18" s="124" t="s">
        <v>110</v>
      </c>
      <c r="D18" s="216" t="s">
        <v>105</v>
      </c>
      <c r="E18" s="264">
        <v>1303.8705179999897</v>
      </c>
      <c r="F18" s="239" t="e">
        <f>+#REF!</f>
        <v>#REF!</v>
      </c>
      <c r="G18" s="238" t="e">
        <f t="shared" si="1"/>
        <v>#REF!</v>
      </c>
      <c r="H18" s="240"/>
    </row>
    <row r="19" spans="2:9" x14ac:dyDescent="0.25">
      <c r="B19" s="171">
        <f t="shared" si="0"/>
        <v>2.0599999999999987</v>
      </c>
      <c r="C19" s="124" t="s">
        <v>109</v>
      </c>
      <c r="D19" s="216" t="s">
        <v>105</v>
      </c>
      <c r="E19" s="264">
        <v>144.87450199999884</v>
      </c>
      <c r="F19" s="239" t="e">
        <f>+#REF!</f>
        <v>#REF!</v>
      </c>
      <c r="G19" s="238" t="e">
        <f t="shared" si="1"/>
        <v>#REF!</v>
      </c>
      <c r="H19" s="240"/>
    </row>
    <row r="20" spans="2:9" x14ac:dyDescent="0.25">
      <c r="B20" s="171">
        <f t="shared" si="0"/>
        <v>2.0699999999999985</v>
      </c>
      <c r="C20" s="124" t="s">
        <v>106</v>
      </c>
      <c r="D20" s="216" t="s">
        <v>39</v>
      </c>
      <c r="E20" s="264">
        <v>58.333111049281761</v>
      </c>
      <c r="F20" s="239" t="e">
        <f>+#REF!</f>
        <v>#REF!</v>
      </c>
      <c r="G20" s="238" t="e">
        <f t="shared" si="1"/>
        <v>#REF!</v>
      </c>
      <c r="H20" s="240"/>
    </row>
    <row r="21" spans="2:9" x14ac:dyDescent="0.25">
      <c r="B21" s="171">
        <f t="shared" si="0"/>
        <v>2.0799999999999983</v>
      </c>
      <c r="C21" s="124" t="s">
        <v>107</v>
      </c>
      <c r="D21" s="216" t="s">
        <v>39</v>
      </c>
      <c r="E21" s="264">
        <v>371.62016508513324</v>
      </c>
      <c r="F21" s="239" t="e">
        <f>+#REF!</f>
        <v>#REF!</v>
      </c>
      <c r="G21" s="238" t="e">
        <f t="shared" si="1"/>
        <v>#REF!</v>
      </c>
      <c r="H21" s="240"/>
    </row>
    <row r="22" spans="2:9" x14ac:dyDescent="0.25">
      <c r="B22" s="171">
        <f t="shared" si="0"/>
        <v>2.0899999999999981</v>
      </c>
      <c r="C22" s="124" t="s">
        <v>108</v>
      </c>
      <c r="D22" s="216" t="s">
        <v>39</v>
      </c>
      <c r="E22" s="264">
        <v>108.66043490945935</v>
      </c>
      <c r="F22" s="239" t="e">
        <f>+#REF!</f>
        <v>#REF!</v>
      </c>
      <c r="G22" s="238" t="e">
        <f t="shared" si="1"/>
        <v>#REF!</v>
      </c>
      <c r="H22" s="240"/>
    </row>
    <row r="23" spans="2:9" x14ac:dyDescent="0.25">
      <c r="B23" s="171">
        <f t="shared" si="0"/>
        <v>2.0999999999999979</v>
      </c>
      <c r="C23" s="124" t="s">
        <v>111</v>
      </c>
      <c r="D23" s="216" t="s">
        <v>39</v>
      </c>
      <c r="E23" s="241">
        <f>+(((PI()*0.8^2)-(PI()*0.6^2))*2)*1</f>
        <v>1.7592918860102844</v>
      </c>
      <c r="F23" s="239" t="e">
        <f>+#REF!</f>
        <v>#REF!</v>
      </c>
      <c r="G23" s="238" t="e">
        <f>ROUND(F23*E23,2)</f>
        <v>#REF!</v>
      </c>
      <c r="H23" s="240"/>
    </row>
    <row r="24" spans="2:9" x14ac:dyDescent="0.25">
      <c r="B24" s="171" t="e">
        <f>+#REF!+0.01</f>
        <v>#REF!</v>
      </c>
      <c r="C24" s="124" t="s">
        <v>153</v>
      </c>
      <c r="D24" s="216" t="s">
        <v>104</v>
      </c>
      <c r="E24" s="264">
        <f>+I24*F5</f>
        <v>2485.7103880087298</v>
      </c>
      <c r="F24" s="239" t="e">
        <f>+'APU ITEM DE PAGO'!#REF!</f>
        <v>#REF!</v>
      </c>
      <c r="G24" s="238" t="e">
        <f>ROUND(F24*E24,2)</f>
        <v>#REF!</v>
      </c>
      <c r="H24" s="240"/>
      <c r="I24" s="291">
        <f>+E12+E13+E14+E15+E16+E17-E21+E23</f>
        <v>248.57103880087297</v>
      </c>
    </row>
    <row r="25" spans="2:9" x14ac:dyDescent="0.25">
      <c r="B25" s="170">
        <f>+B11+1</f>
        <v>3</v>
      </c>
      <c r="C25" s="879" t="s">
        <v>27</v>
      </c>
      <c r="D25" s="879"/>
      <c r="E25" s="879"/>
      <c r="F25" s="879"/>
      <c r="G25" s="236" t="e">
        <f>SUM(G26:G31)</f>
        <v>#REF!</v>
      </c>
      <c r="H25" s="236" t="e">
        <f>SUM(H26:H31)</f>
        <v>#REF!</v>
      </c>
    </row>
    <row r="26" spans="2:9" x14ac:dyDescent="0.25">
      <c r="B26" s="171">
        <v>3.01</v>
      </c>
      <c r="C26" s="242" t="e">
        <f>#REF!</f>
        <v>#REF!</v>
      </c>
      <c r="D26" s="216" t="e">
        <f>#REF!</f>
        <v>#REF!</v>
      </c>
      <c r="E26" s="263">
        <v>12.139999999999946</v>
      </c>
      <c r="F26" s="240" t="e">
        <f>#REF!</f>
        <v>#REF!</v>
      </c>
      <c r="G26" s="238" t="e">
        <f>ROUND(F26*E26,2)</f>
        <v>#REF!</v>
      </c>
      <c r="H26" s="240"/>
    </row>
    <row r="27" spans="2:9" x14ac:dyDescent="0.25">
      <c r="B27" s="171">
        <f>+B26+0.01</f>
        <v>3.0199999999999996</v>
      </c>
      <c r="C27" s="242" t="e">
        <f>#REF!</f>
        <v>#REF!</v>
      </c>
      <c r="D27" s="216" t="e">
        <f>#REF!</f>
        <v>#REF!</v>
      </c>
      <c r="E27" s="263">
        <v>11</v>
      </c>
      <c r="F27" s="240" t="e">
        <f>#REF!</f>
        <v>#REF!</v>
      </c>
      <c r="G27" s="238" t="e">
        <f>ROUND(F27*E27,2)</f>
        <v>#REF!</v>
      </c>
      <c r="H27" s="240"/>
    </row>
    <row r="28" spans="2:9" x14ac:dyDescent="0.25">
      <c r="B28" s="171" t="e">
        <f>+#REF!+0.01</f>
        <v>#REF!</v>
      </c>
      <c r="C28" s="242" t="e">
        <f>#REF!</f>
        <v>#REF!</v>
      </c>
      <c r="D28" s="216" t="e">
        <f>#REF!</f>
        <v>#REF!</v>
      </c>
      <c r="E28" s="263">
        <v>3.8044876073889804</v>
      </c>
      <c r="F28" s="240" t="e">
        <f>#REF!</f>
        <v>#REF!</v>
      </c>
      <c r="G28" s="238" t="e">
        <f>ROUND(F28*E28,2)</f>
        <v>#REF!</v>
      </c>
      <c r="H28" s="240"/>
    </row>
    <row r="29" spans="2:9" x14ac:dyDescent="0.25">
      <c r="B29" s="171">
        <v>3.07</v>
      </c>
      <c r="C29" s="124" t="s">
        <v>134</v>
      </c>
      <c r="D29" s="216" t="e">
        <f>+D28</f>
        <v>#REF!</v>
      </c>
      <c r="E29" s="265">
        <v>1.1000000000000001</v>
      </c>
      <c r="F29" s="240" t="e">
        <f>+'APU ITEM DE PAGO'!#REF!</f>
        <v>#REF!</v>
      </c>
      <c r="G29" s="238" t="e">
        <f>ROUND(F29*E29,2)</f>
        <v>#REF!</v>
      </c>
      <c r="H29" s="240"/>
    </row>
    <row r="30" spans="2:9" ht="38.25" x14ac:dyDescent="0.25">
      <c r="B30" s="171">
        <v>3.09</v>
      </c>
      <c r="C30" s="124" t="s">
        <v>243</v>
      </c>
      <c r="D30" s="216" t="s">
        <v>4</v>
      </c>
      <c r="E30" s="265">
        <v>1.5</v>
      </c>
      <c r="F30" s="240" t="e">
        <f>+'APU ITEM DE PAGO'!#REF!</f>
        <v>#REF!</v>
      </c>
      <c r="G30" s="238" t="e">
        <f>ROUND(F30*E30,2)</f>
        <v>#REF!</v>
      </c>
      <c r="H30" s="240"/>
    </row>
    <row r="31" spans="2:9" ht="25.5" x14ac:dyDescent="0.25">
      <c r="B31" s="243" t="e">
        <f>+'PPTO ALL'!#REF!</f>
        <v>#REF!</v>
      </c>
      <c r="C31" s="243" t="str">
        <f>+PPTOALL_B1109!$C$30</f>
        <v>Suministro, transporte e instalación de Concreto  f'c = 280 kg/cm2 para estructuras de protección de tuberías con profundidad clave menor a 1 m  en vías. Incluye acero de refuerzo</v>
      </c>
      <c r="D31" s="216" t="s">
        <v>39</v>
      </c>
      <c r="E31" s="243">
        <f>+((5)*((0.515*0.515)-(PI()/4*0.315^2)))</f>
        <v>0.93646933618444095</v>
      </c>
      <c r="F31" s="240" t="e">
        <f>+'APU ITEM DE PAGO'!#REF!</f>
        <v>#REF!</v>
      </c>
      <c r="G31" s="238" t="e">
        <f>+F31*E31</f>
        <v>#REF!</v>
      </c>
      <c r="H31" s="243" t="e">
        <f>+'PPTO ALL'!#REF!</f>
        <v>#REF!</v>
      </c>
    </row>
    <row r="32" spans="2:9" x14ac:dyDescent="0.25">
      <c r="B32" s="170">
        <f>+B25+1</f>
        <v>4</v>
      </c>
      <c r="C32" s="879" t="s">
        <v>129</v>
      </c>
      <c r="D32" s="879"/>
      <c r="E32" s="879"/>
      <c r="F32" s="879"/>
      <c r="G32" s="236" t="e">
        <f>SUM(G33:G36)</f>
        <v>#REF!</v>
      </c>
      <c r="H32" s="236" t="e">
        <f>SUM(H33:H36)</f>
        <v>#REF!</v>
      </c>
    </row>
    <row r="33" spans="2:8" ht="25.5" x14ac:dyDescent="0.25">
      <c r="B33" s="171">
        <f>+B32+0.01</f>
        <v>4.01</v>
      </c>
      <c r="C33" s="242" t="s">
        <v>121</v>
      </c>
      <c r="D33" s="215" t="s">
        <v>4</v>
      </c>
      <c r="E33" s="263">
        <v>0</v>
      </c>
      <c r="F33" s="240" t="e">
        <f>+'APU ITEM DE PAGO'!#REF!+'APU ITEM DE PAGO'!#REF!</f>
        <v>#REF!</v>
      </c>
      <c r="G33" s="238"/>
      <c r="H33" s="238" t="e">
        <f>ROUND(E33*F33,2)</f>
        <v>#REF!</v>
      </c>
    </row>
    <row r="34" spans="2:8" ht="25.5" x14ac:dyDescent="0.25">
      <c r="B34" s="171">
        <f>+B33+0.01</f>
        <v>4.0199999999999996</v>
      </c>
      <c r="C34" s="242" t="s">
        <v>122</v>
      </c>
      <c r="D34" s="215" t="s">
        <v>4</v>
      </c>
      <c r="E34" s="263">
        <f>+E33</f>
        <v>0</v>
      </c>
      <c r="F34" s="240" t="e">
        <f>+'APU ITEM DE PAGO'!#REF!+'APU ITEM DE PAGO'!#REF!</f>
        <v>#REF!</v>
      </c>
      <c r="G34" s="238" t="e">
        <f>ROUND(F34*E34,2)</f>
        <v>#REF!</v>
      </c>
      <c r="H34" s="240"/>
    </row>
    <row r="35" spans="2:8" x14ac:dyDescent="0.25">
      <c r="B35" s="171">
        <f>+B34+0.01</f>
        <v>4.0299999999999994</v>
      </c>
      <c r="C35" s="242" t="e">
        <f>#REF!</f>
        <v>#REF!</v>
      </c>
      <c r="D35" s="215" t="e">
        <f>#REF!</f>
        <v>#REF!</v>
      </c>
      <c r="E35" s="263">
        <v>358.90703067120199</v>
      </c>
      <c r="F35" s="240" t="e">
        <f>#REF!</f>
        <v>#REF!</v>
      </c>
      <c r="G35" s="238"/>
      <c r="H35" s="238" t="e">
        <f>ROUND(E35*F35,2)</f>
        <v>#REF!</v>
      </c>
    </row>
    <row r="36" spans="2:8" x14ac:dyDescent="0.25">
      <c r="B36" s="171">
        <f>+B35+0.01</f>
        <v>4.0399999999999991</v>
      </c>
      <c r="C36" s="242" t="e">
        <f>#REF!</f>
        <v>#REF!</v>
      </c>
      <c r="D36" s="215" t="e">
        <f>#REF!</f>
        <v>#REF!</v>
      </c>
      <c r="E36" s="263">
        <f>+E35</f>
        <v>358.90703067120199</v>
      </c>
      <c r="F36" s="240" t="e">
        <f>#REF!</f>
        <v>#REF!</v>
      </c>
      <c r="G36" s="238" t="e">
        <f>ROUND(F36*E36,2)</f>
        <v>#REF!</v>
      </c>
      <c r="H36" s="240"/>
    </row>
    <row r="37" spans="2:8" x14ac:dyDescent="0.25">
      <c r="B37" s="170">
        <f>+B32+1</f>
        <v>5</v>
      </c>
      <c r="C37" s="879" t="s">
        <v>41</v>
      </c>
      <c r="D37" s="879"/>
      <c r="E37" s="879"/>
      <c r="F37" s="879"/>
      <c r="G37" s="236" t="e">
        <f>SUM(G38:G45)</f>
        <v>#REF!</v>
      </c>
      <c r="H37" s="236" t="e">
        <f>SUM(H38:H45)</f>
        <v>#REF!</v>
      </c>
    </row>
    <row r="38" spans="2:8" x14ac:dyDescent="0.25">
      <c r="B38" s="171">
        <v>5.01</v>
      </c>
      <c r="C38" s="124" t="e">
        <f>+#REF!</f>
        <v>#REF!</v>
      </c>
      <c r="D38" s="216" t="s">
        <v>42</v>
      </c>
      <c r="E38" s="266">
        <f>100*(E29+E30)</f>
        <v>260</v>
      </c>
      <c r="F38" s="240" t="e">
        <f>+#REF!</f>
        <v>#REF!</v>
      </c>
      <c r="G38" s="238" t="e">
        <f>ROUND(F38*E38,2)</f>
        <v>#REF!</v>
      </c>
      <c r="H38" s="240"/>
    </row>
    <row r="39" spans="2:8" x14ac:dyDescent="0.25">
      <c r="B39" s="171">
        <f>+B38+0.01</f>
        <v>5.0199999999999996</v>
      </c>
      <c r="C39" s="124" t="e">
        <f>+#REF!</f>
        <v>#REF!</v>
      </c>
      <c r="D39" s="216" t="e">
        <f>+#REF!</f>
        <v>#REF!</v>
      </c>
      <c r="E39" s="266">
        <f>+E8*0.1</f>
        <v>36.816000000000003</v>
      </c>
      <c r="F39" s="240" t="e">
        <f>+#REF!</f>
        <v>#REF!</v>
      </c>
      <c r="G39" s="238" t="e">
        <f t="shared" ref="G39:G45" si="2">ROUND(F39*E39,2)</f>
        <v>#REF!</v>
      </c>
      <c r="H39" s="240"/>
    </row>
    <row r="40" spans="2:8" x14ac:dyDescent="0.25">
      <c r="B40" s="171" t="e">
        <f>+#REF!+0.01</f>
        <v>#REF!</v>
      </c>
      <c r="C40" s="124" t="e">
        <f>+#REF!</f>
        <v>#REF!</v>
      </c>
      <c r="D40" s="216" t="e">
        <f>+#REF!</f>
        <v>#REF!</v>
      </c>
      <c r="E40" s="266">
        <f>+E39</f>
        <v>36.816000000000003</v>
      </c>
      <c r="F40" s="240" t="e">
        <f>+#REF!</f>
        <v>#REF!</v>
      </c>
      <c r="G40" s="238" t="e">
        <f t="shared" si="2"/>
        <v>#REF!</v>
      </c>
      <c r="H40" s="240"/>
    </row>
    <row r="41" spans="2:8" x14ac:dyDescent="0.25">
      <c r="B41" s="171" t="e">
        <f>+B40+0.01</f>
        <v>#REF!</v>
      </c>
      <c r="C41" s="124" t="e">
        <f>+#REF!</f>
        <v>#REF!</v>
      </c>
      <c r="D41" s="216" t="e">
        <f>+#REF!</f>
        <v>#REF!</v>
      </c>
      <c r="E41" s="266">
        <v>41.86</v>
      </c>
      <c r="F41" s="240" t="e">
        <f>+#REF!</f>
        <v>#REF!</v>
      </c>
      <c r="G41" s="238" t="e">
        <f t="shared" si="2"/>
        <v>#REF!</v>
      </c>
      <c r="H41" s="240"/>
    </row>
    <row r="42" spans="2:8" x14ac:dyDescent="0.25">
      <c r="B42" s="171" t="e">
        <f>+B41+0.01</f>
        <v>#REF!</v>
      </c>
      <c r="C42" s="124" t="e">
        <f>+#REF!</f>
        <v>#REF!</v>
      </c>
      <c r="D42" s="216" t="e">
        <f>+#REF!</f>
        <v>#REF!</v>
      </c>
      <c r="E42" s="266">
        <v>11.715199999999998</v>
      </c>
      <c r="F42" s="240" t="e">
        <f>+#REF!</f>
        <v>#REF!</v>
      </c>
      <c r="G42" s="238" t="e">
        <f t="shared" si="2"/>
        <v>#REF!</v>
      </c>
      <c r="H42" s="240"/>
    </row>
    <row r="43" spans="2:8" x14ac:dyDescent="0.25">
      <c r="B43" s="171" t="e">
        <f>+B42+0.01</f>
        <v>#REF!</v>
      </c>
      <c r="C43" s="124" t="e">
        <f>+#REF!</f>
        <v>#REF!</v>
      </c>
      <c r="D43" s="216" t="e">
        <f>+#REF!</f>
        <v>#REF!</v>
      </c>
      <c r="E43" s="266">
        <v>350.80799999999999</v>
      </c>
      <c r="F43" s="240" t="e">
        <f>+#REF!</f>
        <v>#REF!</v>
      </c>
      <c r="G43" s="238" t="e">
        <f t="shared" si="2"/>
        <v>#REF!</v>
      </c>
      <c r="H43" s="240"/>
    </row>
    <row r="44" spans="2:8" x14ac:dyDescent="0.25">
      <c r="B44" s="171" t="e">
        <f>+B43+0.01</f>
        <v>#REF!</v>
      </c>
      <c r="C44" s="124" t="s">
        <v>174</v>
      </c>
      <c r="D44" s="216" t="s">
        <v>5</v>
      </c>
      <c r="E44" s="171">
        <v>11</v>
      </c>
      <c r="F44" s="240" t="e">
        <f>+'APU ITEM DE PAGO'!#REF!</f>
        <v>#REF!</v>
      </c>
      <c r="G44" s="238" t="e">
        <f t="shared" si="2"/>
        <v>#REF!</v>
      </c>
      <c r="H44" s="240"/>
    </row>
    <row r="45" spans="2:8" ht="38.25" x14ac:dyDescent="0.25">
      <c r="B45" s="171">
        <v>5.0999999999999996</v>
      </c>
      <c r="C45" s="124" t="s">
        <v>229</v>
      </c>
      <c r="D45" s="216" t="s">
        <v>9</v>
      </c>
      <c r="E45" s="267">
        <v>1</v>
      </c>
      <c r="F45" s="240" t="e">
        <f>+#REF!</f>
        <v>#REF!</v>
      </c>
      <c r="G45" s="238" t="e">
        <f t="shared" si="2"/>
        <v>#REF!</v>
      </c>
      <c r="H45" s="240" t="e">
        <f>+E45*#REF!</f>
        <v>#REF!</v>
      </c>
    </row>
    <row r="46" spans="2:8" ht="15.75" thickBot="1" x14ac:dyDescent="0.3">
      <c r="B46" s="244"/>
      <c r="C46" s="130"/>
      <c r="D46" s="244"/>
      <c r="E46" s="244"/>
      <c r="F46" s="244"/>
      <c r="G46" s="244"/>
      <c r="H46" s="244"/>
    </row>
    <row r="47" spans="2:8" x14ac:dyDescent="0.25">
      <c r="B47" s="244"/>
      <c r="C47" s="130"/>
      <c r="D47" s="244"/>
      <c r="E47" s="760" t="s">
        <v>99</v>
      </c>
      <c r="F47" s="761"/>
      <c r="G47" s="245" t="e">
        <f>+ROUND(G37+G32+G25+G11+G7,0)</f>
        <v>#REF!</v>
      </c>
      <c r="H47" s="246"/>
    </row>
    <row r="48" spans="2:8" x14ac:dyDescent="0.25">
      <c r="B48" s="244"/>
      <c r="C48" s="130"/>
      <c r="D48" s="244"/>
      <c r="E48" s="860" t="e">
        <f>+RESUMEN!E12</f>
        <v>#REF!</v>
      </c>
      <c r="F48" s="861"/>
      <c r="G48" s="247"/>
      <c r="H48" s="248"/>
    </row>
    <row r="49" spans="2:8" x14ac:dyDescent="0.25">
      <c r="B49" s="244"/>
      <c r="C49" s="130"/>
      <c r="D49" s="244"/>
      <c r="E49" s="862" t="e">
        <f>+RESUMEN!#REF!</f>
        <v>#REF!</v>
      </c>
      <c r="F49" s="863"/>
      <c r="G49" s="247"/>
      <c r="H49" s="249"/>
    </row>
    <row r="50" spans="2:8" x14ac:dyDescent="0.25">
      <c r="B50" s="244"/>
      <c r="C50" s="130"/>
      <c r="D50" s="244"/>
      <c r="E50" s="854">
        <f>+RESUMEN!E13</f>
        <v>0.05</v>
      </c>
      <c r="F50" s="855"/>
      <c r="G50" s="247"/>
      <c r="H50" s="250"/>
    </row>
    <row r="51" spans="2:8" x14ac:dyDescent="0.25">
      <c r="B51" s="244"/>
      <c r="C51" s="130"/>
      <c r="D51" s="244"/>
      <c r="E51" s="854" t="e">
        <f>+RESUMEN!#REF!</f>
        <v>#REF!</v>
      </c>
      <c r="F51" s="855"/>
      <c r="G51" s="247"/>
      <c r="H51" s="250"/>
    </row>
    <row r="52" spans="2:8" x14ac:dyDescent="0.25">
      <c r="B52" s="244"/>
      <c r="C52" s="130"/>
      <c r="D52" s="244"/>
      <c r="E52" s="856" t="s">
        <v>37</v>
      </c>
      <c r="F52" s="857"/>
      <c r="G52" s="251"/>
      <c r="H52" s="252"/>
    </row>
    <row r="53" spans="2:8" ht="15.75" thickBot="1" x14ac:dyDescent="0.3">
      <c r="B53" s="244"/>
      <c r="C53" s="130"/>
      <c r="D53" s="244"/>
      <c r="E53" s="858" t="s">
        <v>45</v>
      </c>
      <c r="F53" s="859"/>
      <c r="G53" s="253"/>
      <c r="H53" s="254"/>
    </row>
    <row r="54" spans="2:8" ht="15.75" thickBot="1" x14ac:dyDescent="0.3">
      <c r="B54" s="244"/>
      <c r="C54" s="130"/>
      <c r="D54" s="130"/>
      <c r="E54" s="130"/>
      <c r="F54" s="130"/>
      <c r="G54" s="130"/>
      <c r="H54" s="130"/>
    </row>
    <row r="55" spans="2:8" x14ac:dyDescent="0.25">
      <c r="B55" s="244"/>
      <c r="C55" s="130"/>
      <c r="D55" s="244"/>
      <c r="E55" s="757" t="s">
        <v>100</v>
      </c>
      <c r="F55" s="758"/>
      <c r="G55" s="759"/>
      <c r="H55" s="255" t="e">
        <f>+H32+H37</f>
        <v>#REF!</v>
      </c>
    </row>
    <row r="56" spans="2:8" x14ac:dyDescent="0.25">
      <c r="B56" s="244"/>
      <c r="C56" s="130"/>
      <c r="D56" s="244"/>
      <c r="E56" s="880" t="e">
        <f>+RESUMEN!#REF!</f>
        <v>#REF!</v>
      </c>
      <c r="F56" s="881"/>
      <c r="G56" s="882"/>
      <c r="H56" s="256"/>
    </row>
    <row r="57" spans="2:8" ht="15.75" thickBot="1" x14ac:dyDescent="0.3">
      <c r="B57" s="244"/>
      <c r="C57" s="130"/>
      <c r="D57" s="244"/>
      <c r="E57" s="870" t="s">
        <v>115</v>
      </c>
      <c r="F57" s="871"/>
      <c r="G57" s="872"/>
      <c r="H57" s="257"/>
    </row>
    <row r="58" spans="2:8" ht="15.75" thickBot="1" x14ac:dyDescent="0.3">
      <c r="B58" s="244"/>
      <c r="C58" s="130"/>
      <c r="D58" s="130"/>
      <c r="E58" s="130"/>
      <c r="F58" s="130"/>
      <c r="G58" s="130"/>
      <c r="H58" s="130"/>
    </row>
    <row r="59" spans="2:8" x14ac:dyDescent="0.25">
      <c r="B59" s="244"/>
      <c r="C59" s="130"/>
      <c r="D59" s="244"/>
      <c r="E59" s="876" t="s">
        <v>101</v>
      </c>
      <c r="F59" s="877"/>
      <c r="G59" s="878"/>
      <c r="H59" s="258">
        <f>+H57+G53</f>
        <v>0</v>
      </c>
    </row>
    <row r="60" spans="2:8" x14ac:dyDescent="0.25">
      <c r="B60" s="244"/>
      <c r="C60" s="130"/>
      <c r="D60" s="244"/>
      <c r="E60" s="867" t="e">
        <f>+RESUMEN!#REF!</f>
        <v>#REF!</v>
      </c>
      <c r="F60" s="868"/>
      <c r="G60" s="869"/>
      <c r="H60" s="259">
        <f>+H59*0.02</f>
        <v>0</v>
      </c>
    </row>
    <row r="61" spans="2:8" ht="15.75" thickBot="1" x14ac:dyDescent="0.3">
      <c r="B61" s="244"/>
      <c r="C61" s="130"/>
      <c r="D61" s="244"/>
      <c r="E61" s="864" t="s">
        <v>46</v>
      </c>
      <c r="F61" s="865"/>
      <c r="G61" s="866"/>
      <c r="H61" s="260">
        <f>H59+H60</f>
        <v>0</v>
      </c>
    </row>
  </sheetData>
  <mergeCells count="22">
    <mergeCell ref="E61:G61"/>
    <mergeCell ref="E53:F53"/>
    <mergeCell ref="E55:G55"/>
    <mergeCell ref="E57:G57"/>
    <mergeCell ref="E59:G59"/>
    <mergeCell ref="E60:G60"/>
    <mergeCell ref="E56:G56"/>
    <mergeCell ref="E49:F49"/>
    <mergeCell ref="E50:F50"/>
    <mergeCell ref="E51:F51"/>
    <mergeCell ref="E52:F52"/>
    <mergeCell ref="C11:F11"/>
    <mergeCell ref="C25:F25"/>
    <mergeCell ref="C32:F32"/>
    <mergeCell ref="C37:F37"/>
    <mergeCell ref="E47:F47"/>
    <mergeCell ref="E48:F48"/>
    <mergeCell ref="B2:H2"/>
    <mergeCell ref="B3:H3"/>
    <mergeCell ref="B4:H4"/>
    <mergeCell ref="D5:E5"/>
    <mergeCell ref="C7:F7"/>
  </mergeCells>
  <pageMargins left="0.7" right="0.7" top="0.75" bottom="0.75" header="0.3" footer="0.3"/>
  <pageSetup paperSize="9" scale="48" orientation="portrait" horizontalDpi="1200" verticalDpi="120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Hoja46">
    <tabColor rgb="FFFFFF00"/>
  </sheetPr>
  <dimension ref="B1:H64"/>
  <sheetViews>
    <sheetView view="pageBreakPreview" zoomScale="85" zoomScaleNormal="100" zoomScaleSheetLayoutView="85" workbookViewId="0">
      <selection activeCell="G17" sqref="G17"/>
    </sheetView>
  </sheetViews>
  <sheetFormatPr baseColWidth="10" defaultRowHeight="15" x14ac:dyDescent="0.25"/>
  <cols>
    <col min="1" max="1" width="3" customWidth="1"/>
    <col min="2" max="2" width="6.42578125" customWidth="1"/>
    <col min="3" max="3" width="100.85546875" style="18" customWidth="1"/>
    <col min="4" max="4" width="9.5703125" customWidth="1"/>
    <col min="5" max="5" width="11" customWidth="1"/>
    <col min="6" max="6" width="14.85546875" customWidth="1"/>
    <col min="7" max="7" width="21.7109375" customWidth="1"/>
    <col min="8" max="8" width="23" customWidth="1"/>
  </cols>
  <sheetData>
    <row r="1" spans="2:8" x14ac:dyDescent="0.25">
      <c r="B1" s="18"/>
      <c r="D1" s="18"/>
      <c r="E1" s="18"/>
      <c r="F1" s="18"/>
      <c r="G1" s="18"/>
      <c r="H1" s="18"/>
    </row>
    <row r="2" spans="2:8" x14ac:dyDescent="0.25">
      <c r="B2" s="664" t="s">
        <v>96</v>
      </c>
      <c r="C2" s="664"/>
      <c r="D2" s="664"/>
      <c r="E2" s="664"/>
      <c r="F2" s="664"/>
      <c r="G2" s="664"/>
      <c r="H2" s="664"/>
    </row>
    <row r="3" spans="2:8" x14ac:dyDescent="0.25">
      <c r="B3" s="664" t="s">
        <v>97</v>
      </c>
      <c r="C3" s="664"/>
      <c r="D3" s="664"/>
      <c r="E3" s="664"/>
      <c r="F3" s="664"/>
      <c r="G3" s="664"/>
      <c r="H3" s="664"/>
    </row>
    <row r="4" spans="2:8" x14ac:dyDescent="0.25">
      <c r="B4" s="664" t="str">
        <f>+RESUMEN!B4</f>
        <v>OPTIMIZACIÓN REDES DE ACUEDUCTO Y ALCANTARILLADO RESIDUAL Y PLUVIAL DEL MUNICIPIO DE TÁMESIS - ANTIOQUIA</v>
      </c>
      <c r="C4" s="664"/>
      <c r="D4" s="664"/>
      <c r="E4" s="664"/>
      <c r="F4" s="664"/>
      <c r="G4" s="664"/>
      <c r="H4" s="664"/>
    </row>
    <row r="5" spans="2:8" ht="24" x14ac:dyDescent="0.25">
      <c r="B5" s="44"/>
      <c r="C5" s="113"/>
      <c r="D5" s="752" t="s">
        <v>151</v>
      </c>
      <c r="E5" s="753"/>
      <c r="F5" s="153" t="e">
        <f>+#REF!</f>
        <v>#REF!</v>
      </c>
      <c r="G5" s="152" t="s">
        <v>152</v>
      </c>
      <c r="H5" s="153" t="e">
        <f>+#REF!</f>
        <v>#REF!</v>
      </c>
    </row>
    <row r="6" spans="2:8" ht="22.5" x14ac:dyDescent="0.25">
      <c r="B6" s="116" t="s">
        <v>0</v>
      </c>
      <c r="C6" s="117" t="s">
        <v>1</v>
      </c>
      <c r="D6" s="116" t="s">
        <v>2</v>
      </c>
      <c r="E6" s="116" t="s">
        <v>3</v>
      </c>
      <c r="F6" s="116" t="s">
        <v>38</v>
      </c>
      <c r="G6" s="116" t="s">
        <v>94</v>
      </c>
      <c r="H6" s="116" t="s">
        <v>95</v>
      </c>
    </row>
    <row r="7" spans="2:8" x14ac:dyDescent="0.25">
      <c r="B7" s="170">
        <v>1</v>
      </c>
      <c r="C7" s="879" t="s">
        <v>34</v>
      </c>
      <c r="D7" s="879"/>
      <c r="E7" s="879"/>
      <c r="F7" s="879"/>
      <c r="G7" s="236" t="e">
        <f>ROUND(SUM(G8:G10),2)</f>
        <v>#REF!</v>
      </c>
      <c r="H7" s="236">
        <f>ROUND(SUM(H8:H10),2)</f>
        <v>0</v>
      </c>
    </row>
    <row r="8" spans="2:8" x14ac:dyDescent="0.25">
      <c r="B8" s="171">
        <v>1.01</v>
      </c>
      <c r="C8" s="121" t="s">
        <v>103</v>
      </c>
      <c r="D8" s="215">
        <f>+'APU ITEM DE PAGO'!H4</f>
        <v>0</v>
      </c>
      <c r="E8" s="261">
        <v>656.56</v>
      </c>
      <c r="F8" s="237">
        <f>+'APU ITEM DE PAGO'!H31</f>
        <v>0</v>
      </c>
      <c r="G8" s="238">
        <f>ROUND(F8*E8,2)</f>
        <v>0</v>
      </c>
      <c r="H8" s="238"/>
    </row>
    <row r="9" spans="2:8" x14ac:dyDescent="0.25">
      <c r="B9" s="171" t="e">
        <f>+#REF!+0.01</f>
        <v>#REF!</v>
      </c>
      <c r="C9" s="124" t="e">
        <f>+#REF!</f>
        <v>#REF!</v>
      </c>
      <c r="D9" s="216" t="e">
        <f>+'APU ITEM DE PAGO'!#REF!</f>
        <v>#REF!</v>
      </c>
      <c r="E9" s="262">
        <v>68.535999999999987</v>
      </c>
      <c r="F9" s="239" t="e">
        <f>+#REF!</f>
        <v>#REF!</v>
      </c>
      <c r="G9" s="238" t="e">
        <f>ROUND(F9*E9,2)</f>
        <v>#REF!</v>
      </c>
      <c r="H9" s="240"/>
    </row>
    <row r="10" spans="2:8" x14ac:dyDescent="0.25">
      <c r="B10" s="171" t="e">
        <f>+B9+0.01</f>
        <v>#REF!</v>
      </c>
      <c r="C10" s="124" t="e">
        <f>+#REF!</f>
        <v>#REF!</v>
      </c>
      <c r="D10" s="216" t="e">
        <f>+'APU ITEM DE PAGO'!#REF!</f>
        <v>#REF!</v>
      </c>
      <c r="E10" s="262">
        <v>803.65649999999982</v>
      </c>
      <c r="F10" s="239" t="e">
        <f>+#REF!</f>
        <v>#REF!</v>
      </c>
      <c r="G10" s="238" t="e">
        <f>ROUND(F10*E10,2)</f>
        <v>#REF!</v>
      </c>
      <c r="H10" s="240"/>
    </row>
    <row r="11" spans="2:8" x14ac:dyDescent="0.25">
      <c r="B11" s="170">
        <f>+B7+1</f>
        <v>2</v>
      </c>
      <c r="C11" s="879" t="s">
        <v>7</v>
      </c>
      <c r="D11" s="879"/>
      <c r="E11" s="879"/>
      <c r="F11" s="879"/>
      <c r="G11" s="236" t="e">
        <f>ROUND(SUM(G12:G24),2)</f>
        <v>#REF!</v>
      </c>
      <c r="H11" s="236">
        <f>ROUND(SUM(H12:H24),2)</f>
        <v>0</v>
      </c>
    </row>
    <row r="12" spans="2:8" x14ac:dyDescent="0.25">
      <c r="B12" s="171">
        <v>2.0099999999999998</v>
      </c>
      <c r="C12" s="124" t="e">
        <f>#REF!</f>
        <v>#REF!</v>
      </c>
      <c r="D12" s="216" t="e">
        <f>#REF!</f>
        <v>#REF!</v>
      </c>
      <c r="E12" s="263">
        <v>137.33975466999902</v>
      </c>
      <c r="F12" s="239" t="e">
        <f>+#REF!</f>
        <v>#REF!</v>
      </c>
      <c r="G12" s="238" t="e">
        <f>ROUND(F12*E12,2)</f>
        <v>#REF!</v>
      </c>
      <c r="H12" s="240"/>
    </row>
    <row r="13" spans="2:8" x14ac:dyDescent="0.25">
      <c r="B13" s="171">
        <f>+B12+0.01</f>
        <v>2.0199999999999996</v>
      </c>
      <c r="C13" s="124" t="e">
        <f>#REF!</f>
        <v>#REF!</v>
      </c>
      <c r="D13" s="216" t="e">
        <f>#REF!</f>
        <v>#REF!</v>
      </c>
      <c r="E13" s="264">
        <v>549.3590186799961</v>
      </c>
      <c r="F13" s="239" t="e">
        <f>+#REF!</f>
        <v>#REF!</v>
      </c>
      <c r="G13" s="238" t="e">
        <f>ROUND(F13*E13,2)</f>
        <v>#REF!</v>
      </c>
      <c r="H13" s="240"/>
    </row>
    <row r="14" spans="2:8" x14ac:dyDescent="0.25">
      <c r="B14" s="171">
        <f t="shared" ref="B14:B23" si="0">+B13+0.01</f>
        <v>2.0299999999999994</v>
      </c>
      <c r="C14" s="124" t="e">
        <f>#REF!</f>
        <v>#REF!</v>
      </c>
      <c r="D14" s="216" t="e">
        <f>#REF!</f>
        <v>#REF!</v>
      </c>
      <c r="E14" s="264">
        <v>2.1022041599995762</v>
      </c>
      <c r="F14" s="239" t="e">
        <f>+#REF!</f>
        <v>#REF!</v>
      </c>
      <c r="G14" s="238" t="e">
        <f t="shared" ref="G14:G22" si="1">ROUND(F14*E14,2)</f>
        <v>#REF!</v>
      </c>
      <c r="H14" s="240"/>
    </row>
    <row r="15" spans="2:8" x14ac:dyDescent="0.25">
      <c r="B15" s="171"/>
      <c r="C15" s="124" t="e">
        <f>#REF!</f>
        <v>#REF!</v>
      </c>
      <c r="D15" s="216" t="e">
        <f>#REF!</f>
        <v>#REF!</v>
      </c>
      <c r="E15" s="264">
        <v>0.52555103999989405</v>
      </c>
      <c r="F15" s="239" t="e">
        <f>+#REF!</f>
        <v>#REF!</v>
      </c>
      <c r="G15" s="238" t="e">
        <f t="shared" si="1"/>
        <v>#REF!</v>
      </c>
      <c r="H15" s="240"/>
    </row>
    <row r="16" spans="2:8" ht="25.5" x14ac:dyDescent="0.25">
      <c r="B16" s="171">
        <f>+B14+0.01</f>
        <v>2.0399999999999991</v>
      </c>
      <c r="C16" s="124" t="s">
        <v>150</v>
      </c>
      <c r="D16" s="216" t="s">
        <v>39</v>
      </c>
      <c r="E16" s="264">
        <f>237.146797949998*0.2</f>
        <v>47.429359589999599</v>
      </c>
      <c r="F16" s="239" t="e">
        <f>+#REF!</f>
        <v>#REF!</v>
      </c>
      <c r="G16" s="238" t="e">
        <f t="shared" si="1"/>
        <v>#REF!</v>
      </c>
      <c r="H16" s="240"/>
    </row>
    <row r="17" spans="2:8" x14ac:dyDescent="0.25">
      <c r="B17" s="171"/>
      <c r="C17" s="124" t="s">
        <v>329</v>
      </c>
      <c r="D17" s="216" t="s">
        <v>39</v>
      </c>
      <c r="E17" s="287">
        <f>237.146797949998*0.8</f>
        <v>189.7174383599984</v>
      </c>
      <c r="F17" s="285">
        <v>125000</v>
      </c>
      <c r="G17" s="238">
        <f t="shared" si="1"/>
        <v>23714679.789999999</v>
      </c>
      <c r="H17" s="240"/>
    </row>
    <row r="18" spans="2:8" x14ac:dyDescent="0.25">
      <c r="B18" s="171">
        <f>+B16+0.01</f>
        <v>2.0499999999999989</v>
      </c>
      <c r="C18" s="124" t="s">
        <v>110</v>
      </c>
      <c r="D18" s="216" t="s">
        <v>105</v>
      </c>
      <c r="E18" s="264">
        <v>1700.200997999983</v>
      </c>
      <c r="F18" s="239" t="e">
        <f>+#REF!</f>
        <v>#REF!</v>
      </c>
      <c r="G18" s="238" t="e">
        <f t="shared" si="1"/>
        <v>#REF!</v>
      </c>
      <c r="H18" s="240"/>
    </row>
    <row r="19" spans="2:8" x14ac:dyDescent="0.25">
      <c r="B19" s="171">
        <f t="shared" si="0"/>
        <v>2.0599999999999987</v>
      </c>
      <c r="C19" s="124" t="s">
        <v>109</v>
      </c>
      <c r="D19" s="216" t="s">
        <v>105</v>
      </c>
      <c r="E19" s="264">
        <v>188.91122199999813</v>
      </c>
      <c r="F19" s="239" t="e">
        <f>+#REF!</f>
        <v>#REF!</v>
      </c>
      <c r="G19" s="238" t="e">
        <f t="shared" si="1"/>
        <v>#REF!</v>
      </c>
      <c r="H19" s="240"/>
    </row>
    <row r="20" spans="2:8" x14ac:dyDescent="0.25">
      <c r="B20" s="171">
        <f t="shared" si="0"/>
        <v>2.0699999999999985</v>
      </c>
      <c r="C20" s="124" t="s">
        <v>106</v>
      </c>
      <c r="D20" s="216" t="s">
        <v>39</v>
      </c>
      <c r="E20" s="264">
        <v>114.06620881539567</v>
      </c>
      <c r="F20" s="239" t="e">
        <f>+#REF!</f>
        <v>#REF!</v>
      </c>
      <c r="G20" s="238" t="e">
        <f t="shared" si="1"/>
        <v>#REF!</v>
      </c>
      <c r="H20" s="240"/>
    </row>
    <row r="21" spans="2:8" x14ac:dyDescent="0.25">
      <c r="B21" s="171">
        <f t="shared" si="0"/>
        <v>2.0799999999999983</v>
      </c>
      <c r="C21" s="124" t="s">
        <v>107</v>
      </c>
      <c r="D21" s="216" t="s">
        <v>39</v>
      </c>
      <c r="E21" s="264">
        <v>514.13273626162618</v>
      </c>
      <c r="F21" s="239" t="e">
        <f>+#REF!</f>
        <v>#REF!</v>
      </c>
      <c r="G21" s="238" t="e">
        <f t="shared" si="1"/>
        <v>#REF!</v>
      </c>
      <c r="H21" s="240"/>
    </row>
    <row r="22" spans="2:8" x14ac:dyDescent="0.25">
      <c r="B22" s="171">
        <f t="shared" si="0"/>
        <v>2.0899999999999981</v>
      </c>
      <c r="C22" s="124" t="s">
        <v>108</v>
      </c>
      <c r="D22" s="216" t="s">
        <v>39</v>
      </c>
      <c r="E22" s="264">
        <v>156.00700173085121</v>
      </c>
      <c r="F22" s="239" t="e">
        <f>+#REF!</f>
        <v>#REF!</v>
      </c>
      <c r="G22" s="238" t="e">
        <f t="shared" si="1"/>
        <v>#REF!</v>
      </c>
      <c r="H22" s="240"/>
    </row>
    <row r="23" spans="2:8" x14ac:dyDescent="0.25">
      <c r="B23" s="171">
        <f t="shared" si="0"/>
        <v>2.0999999999999979</v>
      </c>
      <c r="C23" s="124" t="s">
        <v>111</v>
      </c>
      <c r="D23" s="216" t="s">
        <v>39</v>
      </c>
      <c r="E23" s="241">
        <f>+(((PI()*0.8^2)-(PI()*0.6^2))*2)*3</f>
        <v>5.2778756580308528</v>
      </c>
      <c r="F23" s="239" t="e">
        <f>+#REF!</f>
        <v>#REF!</v>
      </c>
      <c r="G23" s="238" t="e">
        <f>ROUND(F23*E23,2)</f>
        <v>#REF!</v>
      </c>
      <c r="H23" s="240"/>
    </row>
    <row r="24" spans="2:8" x14ac:dyDescent="0.25">
      <c r="B24" s="171" t="e">
        <f>+#REF!+0.01</f>
        <v>#REF!</v>
      </c>
      <c r="C24" s="124" t="s">
        <v>153</v>
      </c>
      <c r="D24" s="216" t="s">
        <v>104</v>
      </c>
      <c r="E24" s="264">
        <v>10308.514755959157</v>
      </c>
      <c r="F24" s="239" t="e">
        <f>+'APU ITEM DE PAGO'!#REF!</f>
        <v>#REF!</v>
      </c>
      <c r="G24" s="238" t="e">
        <f>ROUND(F24*E24,2)</f>
        <v>#REF!</v>
      </c>
      <c r="H24" s="240"/>
    </row>
    <row r="25" spans="2:8" x14ac:dyDescent="0.25">
      <c r="B25" s="170">
        <f>+B11+1</f>
        <v>3</v>
      </c>
      <c r="C25" s="879" t="s">
        <v>27</v>
      </c>
      <c r="D25" s="879"/>
      <c r="E25" s="879"/>
      <c r="F25" s="879"/>
      <c r="G25" s="236" t="e">
        <f>SUM(G26:G31)</f>
        <v>#REF!</v>
      </c>
      <c r="H25" s="236" t="e">
        <f>SUM(H26:H31)</f>
        <v>#REF!</v>
      </c>
    </row>
    <row r="26" spans="2:8" x14ac:dyDescent="0.25">
      <c r="B26" s="171">
        <v>3.01</v>
      </c>
      <c r="C26" s="242" t="e">
        <f>#REF!</f>
        <v>#REF!</v>
      </c>
      <c r="D26" s="216" t="e">
        <f>#REF!</f>
        <v>#REF!</v>
      </c>
      <c r="E26" s="263">
        <v>12.469999999999725</v>
      </c>
      <c r="F26" s="240" t="e">
        <f>#REF!</f>
        <v>#REF!</v>
      </c>
      <c r="G26" s="238" t="e">
        <f>ROUND(F26*E26,2)</f>
        <v>#REF!</v>
      </c>
      <c r="H26" s="240"/>
    </row>
    <row r="27" spans="2:8" x14ac:dyDescent="0.25">
      <c r="B27" s="171">
        <f>+B26+0.01</f>
        <v>3.0199999999999996</v>
      </c>
      <c r="C27" s="242" t="e">
        <f>#REF!</f>
        <v>#REF!</v>
      </c>
      <c r="D27" s="216" t="e">
        <f>#REF!</f>
        <v>#REF!</v>
      </c>
      <c r="E27" s="263">
        <v>17</v>
      </c>
      <c r="F27" s="240" t="e">
        <f>#REF!</f>
        <v>#REF!</v>
      </c>
      <c r="G27" s="238" t="e">
        <f>ROUND(F27*E27,2)</f>
        <v>#REF!</v>
      </c>
      <c r="H27" s="240"/>
    </row>
    <row r="28" spans="2:8" x14ac:dyDescent="0.25">
      <c r="B28" s="171" t="e">
        <f>+#REF!+0.01</f>
        <v>#REF!</v>
      </c>
      <c r="C28" s="242" t="e">
        <f>#REF!</f>
        <v>#REF!</v>
      </c>
      <c r="D28" s="216" t="e">
        <f>#REF!</f>
        <v>#REF!</v>
      </c>
      <c r="E28" s="263">
        <v>5.8551429846894631</v>
      </c>
      <c r="F28" s="240" t="e">
        <f>#REF!</f>
        <v>#REF!</v>
      </c>
      <c r="G28" s="238" t="e">
        <f>ROUND(F28*E28,2)</f>
        <v>#REF!</v>
      </c>
      <c r="H28" s="240"/>
    </row>
    <row r="29" spans="2:8" x14ac:dyDescent="0.25">
      <c r="B29" s="171">
        <v>3.07</v>
      </c>
      <c r="C29" s="124" t="s">
        <v>134</v>
      </c>
      <c r="D29" s="216" t="e">
        <f>+D28</f>
        <v>#REF!</v>
      </c>
      <c r="E29" s="265">
        <v>1.1000000000000001</v>
      </c>
      <c r="F29" s="240" t="e">
        <f>+'APU ITEM DE PAGO'!#REF!</f>
        <v>#REF!</v>
      </c>
      <c r="G29" s="238" t="e">
        <f>ROUND(F29*E29,2)</f>
        <v>#REF!</v>
      </c>
      <c r="H29" s="240"/>
    </row>
    <row r="30" spans="2:8" ht="38.25" x14ac:dyDescent="0.25">
      <c r="B30" s="171">
        <v>3.09</v>
      </c>
      <c r="C30" s="124" t="s">
        <v>243</v>
      </c>
      <c r="D30" s="216" t="s">
        <v>4</v>
      </c>
      <c r="E30" s="265">
        <v>1.5</v>
      </c>
      <c r="F30" s="240" t="e">
        <f>+'APU ITEM DE PAGO'!#REF!</f>
        <v>#REF!</v>
      </c>
      <c r="G30" s="238" t="e">
        <f>ROUND(F30*E30,2)</f>
        <v>#REF!</v>
      </c>
      <c r="H30" s="240"/>
    </row>
    <row r="31" spans="2:8" ht="25.5" x14ac:dyDescent="0.25">
      <c r="B31" s="243" t="e">
        <f>+'PPTO ALL'!#REF!</f>
        <v>#REF!</v>
      </c>
      <c r="C31" s="243" t="str">
        <f>+PPTOALL_B1109!$C$30</f>
        <v>Suministro, transporte e instalación de Concreto  f'c = 280 kg/cm2 para estructuras de protección de tuberías con profundidad clave menor a 1 m  en vías. Incluye acero de refuerzo</v>
      </c>
      <c r="D31" s="216" t="s">
        <v>39</v>
      </c>
      <c r="E31" s="243">
        <f>+((3)*((0.555*0.555)-(PI()/4*0.355^2)))</f>
        <v>0.62713558937350999</v>
      </c>
      <c r="F31" s="240" t="e">
        <f>+'APU ITEM DE PAGO'!#REF!</f>
        <v>#REF!</v>
      </c>
      <c r="G31" s="238" t="e">
        <f>+F31*E31</f>
        <v>#REF!</v>
      </c>
      <c r="H31" s="243" t="e">
        <f>+'PPTO ALL'!#REF!</f>
        <v>#REF!</v>
      </c>
    </row>
    <row r="32" spans="2:8" x14ac:dyDescent="0.25">
      <c r="B32" s="170">
        <f>+B25+1</f>
        <v>4</v>
      </c>
      <c r="C32" s="879" t="s">
        <v>129</v>
      </c>
      <c r="D32" s="879"/>
      <c r="E32" s="879"/>
      <c r="F32" s="879"/>
      <c r="G32" s="236" t="e">
        <f>SUM(G33:G38)</f>
        <v>#REF!</v>
      </c>
      <c r="H32" s="236" t="e">
        <f>SUM(H33:H38)</f>
        <v>#REF!</v>
      </c>
    </row>
    <row r="33" spans="2:8" ht="25.5" x14ac:dyDescent="0.25">
      <c r="B33" s="171">
        <f t="shared" ref="B33:B38" si="2">+B32+0.01</f>
        <v>4.01</v>
      </c>
      <c r="C33" s="242" t="s">
        <v>121</v>
      </c>
      <c r="D33" s="215" t="s">
        <v>4</v>
      </c>
      <c r="E33" s="263">
        <v>0</v>
      </c>
      <c r="F33" s="240" t="e">
        <f>+'APU ITEM DE PAGO'!#REF!+'APU ITEM DE PAGO'!#REF!</f>
        <v>#REF!</v>
      </c>
      <c r="G33" s="238"/>
      <c r="H33" s="238" t="e">
        <f>ROUND(E33*F33,2)</f>
        <v>#REF!</v>
      </c>
    </row>
    <row r="34" spans="2:8" ht="25.5" x14ac:dyDescent="0.25">
      <c r="B34" s="171">
        <f t="shared" si="2"/>
        <v>4.0199999999999996</v>
      </c>
      <c r="C34" s="242" t="s">
        <v>122</v>
      </c>
      <c r="D34" s="215" t="s">
        <v>4</v>
      </c>
      <c r="E34" s="263">
        <f>+E33</f>
        <v>0</v>
      </c>
      <c r="F34" s="240" t="e">
        <f>+'APU ITEM DE PAGO'!#REF!+'APU ITEM DE PAGO'!#REF!</f>
        <v>#REF!</v>
      </c>
      <c r="G34" s="238" t="e">
        <f>ROUND(F34*E34,2)</f>
        <v>#REF!</v>
      </c>
      <c r="H34" s="240"/>
    </row>
    <row r="35" spans="2:8" x14ac:dyDescent="0.25">
      <c r="B35" s="171">
        <f t="shared" si="2"/>
        <v>4.0299999999999994</v>
      </c>
      <c r="C35" s="242" t="e">
        <f>#REF!</f>
        <v>#REF!</v>
      </c>
      <c r="D35" s="215" t="e">
        <f>#REF!</f>
        <v>#REF!</v>
      </c>
      <c r="E35" s="263">
        <v>440.50344642687196</v>
      </c>
      <c r="F35" s="240" t="e">
        <f>#REF!</f>
        <v>#REF!</v>
      </c>
      <c r="G35" s="238"/>
      <c r="H35" s="238" t="e">
        <f>ROUND(E35*F35,2)</f>
        <v>#REF!</v>
      </c>
    </row>
    <row r="36" spans="2:8" x14ac:dyDescent="0.25">
      <c r="B36" s="171">
        <f t="shared" si="2"/>
        <v>4.0399999999999991</v>
      </c>
      <c r="C36" s="242" t="e">
        <f>#REF!</f>
        <v>#REF!</v>
      </c>
      <c r="D36" s="215" t="e">
        <f>#REF!</f>
        <v>#REF!</v>
      </c>
      <c r="E36" s="263">
        <f>+E35</f>
        <v>440.50344642687196</v>
      </c>
      <c r="F36" s="240" t="e">
        <f>#REF!</f>
        <v>#REF!</v>
      </c>
      <c r="G36" s="238" t="e">
        <f>ROUND(F36*E36,2)</f>
        <v>#REF!</v>
      </c>
      <c r="H36" s="240"/>
    </row>
    <row r="37" spans="2:8" x14ac:dyDescent="0.25">
      <c r="B37" s="171">
        <f t="shared" si="2"/>
        <v>4.0499999999999989</v>
      </c>
      <c r="C37" s="242" t="e">
        <f>#REF!</f>
        <v>#REF!</v>
      </c>
      <c r="D37" s="215" t="e">
        <f>#REF!</f>
        <v>#REF!</v>
      </c>
      <c r="E37" s="263">
        <v>201.28443035437118</v>
      </c>
      <c r="F37" s="240" t="e">
        <f>#REF!</f>
        <v>#REF!</v>
      </c>
      <c r="G37" s="238"/>
      <c r="H37" s="238" t="e">
        <f>ROUND(E37*F37,2)</f>
        <v>#REF!</v>
      </c>
    </row>
    <row r="38" spans="2:8" x14ac:dyDescent="0.25">
      <c r="B38" s="171">
        <f t="shared" si="2"/>
        <v>4.0599999999999987</v>
      </c>
      <c r="C38" s="242" t="e">
        <f>#REF!</f>
        <v>#REF!</v>
      </c>
      <c r="D38" s="215" t="e">
        <f>#REF!</f>
        <v>#REF!</v>
      </c>
      <c r="E38" s="263">
        <f>+E37</f>
        <v>201.28443035437118</v>
      </c>
      <c r="F38" s="240" t="e">
        <f>#REF!</f>
        <v>#REF!</v>
      </c>
      <c r="G38" s="238" t="e">
        <f>ROUND(F38*E38,2)</f>
        <v>#REF!</v>
      </c>
      <c r="H38" s="240"/>
    </row>
    <row r="39" spans="2:8" x14ac:dyDescent="0.25">
      <c r="B39" s="170">
        <f>+B32+1</f>
        <v>5</v>
      </c>
      <c r="C39" s="879" t="s">
        <v>41</v>
      </c>
      <c r="D39" s="879"/>
      <c r="E39" s="879"/>
      <c r="F39" s="879"/>
      <c r="G39" s="236" t="e">
        <f>SUM(G40:G47)</f>
        <v>#REF!</v>
      </c>
      <c r="H39" s="236" t="e">
        <f>SUM(H40:H47)</f>
        <v>#REF!</v>
      </c>
    </row>
    <row r="40" spans="2:8" x14ac:dyDescent="0.25">
      <c r="B40" s="171">
        <v>5.01</v>
      </c>
      <c r="C40" s="124" t="e">
        <f>+#REF!</f>
        <v>#REF!</v>
      </c>
      <c r="D40" s="216" t="s">
        <v>42</v>
      </c>
      <c r="E40" s="266">
        <f>100*(E29+E30)</f>
        <v>260</v>
      </c>
      <c r="F40" s="240" t="e">
        <f>+#REF!</f>
        <v>#REF!</v>
      </c>
      <c r="G40" s="238" t="e">
        <f>ROUND(F40*E40,2)</f>
        <v>#REF!</v>
      </c>
      <c r="H40" s="240"/>
    </row>
    <row r="41" spans="2:8" x14ac:dyDescent="0.25">
      <c r="B41" s="171">
        <f>+B40+0.01</f>
        <v>5.0199999999999996</v>
      </c>
      <c r="C41" s="124" t="e">
        <f>+#REF!</f>
        <v>#REF!</v>
      </c>
      <c r="D41" s="216" t="e">
        <f>+#REF!</f>
        <v>#REF!</v>
      </c>
      <c r="E41" s="266">
        <f>+E8*0.1</f>
        <v>65.655999999999992</v>
      </c>
      <c r="F41" s="240" t="e">
        <f>+#REF!</f>
        <v>#REF!</v>
      </c>
      <c r="G41" s="238" t="e">
        <f t="shared" ref="G41:G47" si="3">ROUND(F41*E41,2)</f>
        <v>#REF!</v>
      </c>
      <c r="H41" s="240"/>
    </row>
    <row r="42" spans="2:8" x14ac:dyDescent="0.25">
      <c r="B42" s="171" t="e">
        <f>+#REF!+0.01</f>
        <v>#REF!</v>
      </c>
      <c r="C42" s="124" t="e">
        <f>+#REF!</f>
        <v>#REF!</v>
      </c>
      <c r="D42" s="216" t="e">
        <f>+#REF!</f>
        <v>#REF!</v>
      </c>
      <c r="E42" s="266">
        <f>+E41</f>
        <v>65.655999999999992</v>
      </c>
      <c r="F42" s="240" t="e">
        <f>+#REF!</f>
        <v>#REF!</v>
      </c>
      <c r="G42" s="238" t="e">
        <f t="shared" si="3"/>
        <v>#REF!</v>
      </c>
      <c r="H42" s="240"/>
    </row>
    <row r="43" spans="2:8" x14ac:dyDescent="0.25">
      <c r="B43" s="171" t="e">
        <f>+B42+0.01</f>
        <v>#REF!</v>
      </c>
      <c r="C43" s="124" t="e">
        <f>+#REF!</f>
        <v>#REF!</v>
      </c>
      <c r="D43" s="216" t="e">
        <f>+#REF!</f>
        <v>#REF!</v>
      </c>
      <c r="E43" s="266">
        <v>71.437899999999999</v>
      </c>
      <c r="F43" s="240" t="e">
        <f>+#REF!</f>
        <v>#REF!</v>
      </c>
      <c r="G43" s="238" t="e">
        <f t="shared" si="3"/>
        <v>#REF!</v>
      </c>
      <c r="H43" s="240"/>
    </row>
    <row r="44" spans="2:8" x14ac:dyDescent="0.25">
      <c r="B44" s="171" t="e">
        <f>+B43+0.01</f>
        <v>#REF!</v>
      </c>
      <c r="C44" s="124" t="e">
        <f>+#REF!</f>
        <v>#REF!</v>
      </c>
      <c r="D44" s="216" t="e">
        <f>+#REF!</f>
        <v>#REF!</v>
      </c>
      <c r="E44" s="266">
        <v>13.707199999999998</v>
      </c>
      <c r="F44" s="240" t="e">
        <f>+#REF!</f>
        <v>#REF!</v>
      </c>
      <c r="G44" s="238" t="e">
        <f t="shared" si="3"/>
        <v>#REF!</v>
      </c>
      <c r="H44" s="240"/>
    </row>
    <row r="45" spans="2:8" x14ac:dyDescent="0.25">
      <c r="B45" s="171" t="e">
        <f>+B44+0.01</f>
        <v>#REF!</v>
      </c>
      <c r="C45" s="124" t="e">
        <f>+#REF!</f>
        <v>#REF!</v>
      </c>
      <c r="D45" s="216" t="e">
        <f>+#REF!</f>
        <v>#REF!</v>
      </c>
      <c r="E45" s="266">
        <v>803.65649999999982</v>
      </c>
      <c r="F45" s="240" t="e">
        <f>+#REF!</f>
        <v>#REF!</v>
      </c>
      <c r="G45" s="238" t="e">
        <f t="shared" si="3"/>
        <v>#REF!</v>
      </c>
      <c r="H45" s="240"/>
    </row>
    <row r="46" spans="2:8" x14ac:dyDescent="0.25">
      <c r="B46" s="171" t="e">
        <f>+B45+0.01</f>
        <v>#REF!</v>
      </c>
      <c r="C46" s="124" t="s">
        <v>174</v>
      </c>
      <c r="D46" s="216" t="s">
        <v>5</v>
      </c>
      <c r="E46" s="171">
        <v>22</v>
      </c>
      <c r="F46" s="240" t="e">
        <f>+'APU ITEM DE PAGO'!#REF!</f>
        <v>#REF!</v>
      </c>
      <c r="G46" s="238" t="e">
        <f t="shared" si="3"/>
        <v>#REF!</v>
      </c>
      <c r="H46" s="240"/>
    </row>
    <row r="47" spans="2:8" ht="25.5" x14ac:dyDescent="0.25">
      <c r="B47" s="171">
        <v>5.0999999999999996</v>
      </c>
      <c r="C47" s="124" t="s">
        <v>229</v>
      </c>
      <c r="D47" s="216" t="s">
        <v>9</v>
      </c>
      <c r="E47" s="267">
        <v>2</v>
      </c>
      <c r="F47" s="240" t="e">
        <f>+#REF!</f>
        <v>#REF!</v>
      </c>
      <c r="G47" s="238" t="e">
        <f t="shared" si="3"/>
        <v>#REF!</v>
      </c>
      <c r="H47" s="240" t="e">
        <f>+E47*#REF!</f>
        <v>#REF!</v>
      </c>
    </row>
    <row r="48" spans="2:8" ht="15.75" thickBot="1" x14ac:dyDescent="0.3">
      <c r="B48" s="244"/>
      <c r="C48" s="130"/>
      <c r="D48" s="244"/>
      <c r="E48" s="244"/>
      <c r="F48" s="244"/>
      <c r="G48" s="244"/>
      <c r="H48" s="244"/>
    </row>
    <row r="49" spans="2:8" x14ac:dyDescent="0.25">
      <c r="B49" s="244"/>
      <c r="C49" s="130"/>
      <c r="D49" s="244"/>
      <c r="E49" s="760" t="s">
        <v>99</v>
      </c>
      <c r="F49" s="761"/>
      <c r="G49" s="245" t="e">
        <f>+ROUND(G39+G32+G25+G11+G7,0)</f>
        <v>#REF!</v>
      </c>
      <c r="H49" s="246"/>
    </row>
    <row r="50" spans="2:8" x14ac:dyDescent="0.25">
      <c r="B50" s="244"/>
      <c r="C50" s="130"/>
      <c r="D50" s="244"/>
      <c r="E50" s="860" t="e">
        <f>+RESUMEN!E12</f>
        <v>#REF!</v>
      </c>
      <c r="F50" s="861"/>
      <c r="G50" s="247"/>
      <c r="H50" s="248"/>
    </row>
    <row r="51" spans="2:8" x14ac:dyDescent="0.25">
      <c r="B51" s="244"/>
      <c r="C51" s="130"/>
      <c r="D51" s="244"/>
      <c r="E51" s="862" t="e">
        <f>+RESUMEN!#REF!</f>
        <v>#REF!</v>
      </c>
      <c r="F51" s="863"/>
      <c r="G51" s="247"/>
      <c r="H51" s="249"/>
    </row>
    <row r="52" spans="2:8" x14ac:dyDescent="0.25">
      <c r="B52" s="244"/>
      <c r="C52" s="130"/>
      <c r="D52" s="244"/>
      <c r="E52" s="854">
        <f>+RESUMEN!E13</f>
        <v>0.05</v>
      </c>
      <c r="F52" s="855"/>
      <c r="G52" s="247"/>
      <c r="H52" s="250"/>
    </row>
    <row r="53" spans="2:8" x14ac:dyDescent="0.25">
      <c r="B53" s="244"/>
      <c r="C53" s="130"/>
      <c r="D53" s="244"/>
      <c r="E53" s="854" t="e">
        <f>+RESUMEN!#REF!</f>
        <v>#REF!</v>
      </c>
      <c r="F53" s="855"/>
      <c r="G53" s="247"/>
      <c r="H53" s="250"/>
    </row>
    <row r="54" spans="2:8" x14ac:dyDescent="0.25">
      <c r="B54" s="244"/>
      <c r="C54" s="130"/>
      <c r="D54" s="244"/>
      <c r="E54" s="856" t="s">
        <v>37</v>
      </c>
      <c r="F54" s="857"/>
      <c r="G54" s="251"/>
      <c r="H54" s="252"/>
    </row>
    <row r="55" spans="2:8" ht="15.75" thickBot="1" x14ac:dyDescent="0.3">
      <c r="B55" s="244"/>
      <c r="C55" s="130"/>
      <c r="D55" s="244"/>
      <c r="E55" s="858" t="s">
        <v>45</v>
      </c>
      <c r="F55" s="859"/>
      <c r="G55" s="253"/>
      <c r="H55" s="254"/>
    </row>
    <row r="56" spans="2:8" ht="15.75" thickBot="1" x14ac:dyDescent="0.3">
      <c r="B56" s="244"/>
      <c r="C56" s="130"/>
      <c r="D56" s="130"/>
      <c r="E56" s="130"/>
      <c r="F56" s="130"/>
      <c r="G56" s="130"/>
      <c r="H56" s="130"/>
    </row>
    <row r="57" spans="2:8" x14ac:dyDescent="0.25">
      <c r="B57" s="244"/>
      <c r="C57" s="130"/>
      <c r="D57" s="244"/>
      <c r="E57" s="757" t="s">
        <v>100</v>
      </c>
      <c r="F57" s="758"/>
      <c r="G57" s="759"/>
      <c r="H57" s="255" t="e">
        <f>+H32+H39</f>
        <v>#REF!</v>
      </c>
    </row>
    <row r="58" spans="2:8" x14ac:dyDescent="0.25">
      <c r="B58" s="244"/>
      <c r="C58" s="130"/>
      <c r="D58" s="244"/>
      <c r="E58" s="880" t="e">
        <f>+RESUMEN!#REF!</f>
        <v>#REF!</v>
      </c>
      <c r="F58" s="881"/>
      <c r="G58" s="882"/>
      <c r="H58" s="256"/>
    </row>
    <row r="59" spans="2:8" ht="15.75" thickBot="1" x14ac:dyDescent="0.3">
      <c r="B59" s="244"/>
      <c r="C59" s="130"/>
      <c r="D59" s="244"/>
      <c r="E59" s="870" t="s">
        <v>115</v>
      </c>
      <c r="F59" s="871"/>
      <c r="G59" s="872"/>
      <c r="H59" s="257"/>
    </row>
    <row r="60" spans="2:8" ht="15.75" thickBot="1" x14ac:dyDescent="0.3">
      <c r="B60" s="244"/>
      <c r="C60" s="130"/>
      <c r="D60" s="130"/>
      <c r="E60" s="130"/>
      <c r="F60" s="130"/>
      <c r="G60" s="130"/>
      <c r="H60" s="130"/>
    </row>
    <row r="61" spans="2:8" x14ac:dyDescent="0.25">
      <c r="B61" s="244"/>
      <c r="C61" s="130"/>
      <c r="D61" s="244"/>
      <c r="E61" s="876" t="s">
        <v>101</v>
      </c>
      <c r="F61" s="877"/>
      <c r="G61" s="878"/>
      <c r="H61" s="258">
        <f>+H59+G55</f>
        <v>0</v>
      </c>
    </row>
    <row r="62" spans="2:8" x14ac:dyDescent="0.25">
      <c r="B62" s="244"/>
      <c r="C62" s="130"/>
      <c r="D62" s="244"/>
      <c r="E62" s="867" t="e">
        <f>+RESUMEN!#REF!</f>
        <v>#REF!</v>
      </c>
      <c r="F62" s="868"/>
      <c r="G62" s="869"/>
      <c r="H62" s="259" t="e">
        <f>+H61*E62</f>
        <v>#REF!</v>
      </c>
    </row>
    <row r="63" spans="2:8" x14ac:dyDescent="0.25">
      <c r="B63" s="244"/>
      <c r="C63" s="130"/>
      <c r="D63" s="244"/>
      <c r="E63" s="867" t="e">
        <f>+RESUMEN!#REF!</f>
        <v>#REF!</v>
      </c>
      <c r="F63" s="868"/>
      <c r="G63" s="869"/>
      <c r="H63" s="259">
        <f>+H61*0.02</f>
        <v>0</v>
      </c>
    </row>
    <row r="64" spans="2:8" ht="15.75" thickBot="1" x14ac:dyDescent="0.3">
      <c r="B64" s="244"/>
      <c r="C64" s="130"/>
      <c r="D64" s="244"/>
      <c r="E64" s="864" t="s">
        <v>46</v>
      </c>
      <c r="F64" s="865"/>
      <c r="G64" s="866"/>
      <c r="H64" s="260" t="e">
        <f>+H62+H61+H63</f>
        <v>#REF!</v>
      </c>
    </row>
  </sheetData>
  <mergeCells count="23">
    <mergeCell ref="C32:F32"/>
    <mergeCell ref="C39:F39"/>
    <mergeCell ref="E49:F49"/>
    <mergeCell ref="E50:F50"/>
    <mergeCell ref="E51:F51"/>
    <mergeCell ref="E52:F52"/>
    <mergeCell ref="E53:F53"/>
    <mergeCell ref="E54:F54"/>
    <mergeCell ref="E62:G62"/>
    <mergeCell ref="E63:G63"/>
    <mergeCell ref="E58:G58"/>
    <mergeCell ref="E64:G64"/>
    <mergeCell ref="E55:F55"/>
    <mergeCell ref="E57:G57"/>
    <mergeCell ref="E59:G59"/>
    <mergeCell ref="E61:G61"/>
    <mergeCell ref="C25:F25"/>
    <mergeCell ref="C11:F11"/>
    <mergeCell ref="B2:H2"/>
    <mergeCell ref="B3:H3"/>
    <mergeCell ref="B4:H4"/>
    <mergeCell ref="D5:E5"/>
    <mergeCell ref="C7:F7"/>
  </mergeCells>
  <pageMargins left="0.7" right="0.7" top="0.75" bottom="0.75" header="0.3" footer="0.3"/>
  <pageSetup paperSize="9" scale="47" orientation="portrait" horizontalDpi="1200" verticalDpi="1200" r:id="rId1"/>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Hoja48">
    <tabColor rgb="FF7030A0"/>
  </sheetPr>
  <dimension ref="A1:H95"/>
  <sheetViews>
    <sheetView view="pageBreakPreview" topLeftCell="A76" zoomScale="90" zoomScaleNormal="100" zoomScaleSheetLayoutView="90" workbookViewId="0">
      <selection activeCell="M77" sqref="M77"/>
    </sheetView>
  </sheetViews>
  <sheetFormatPr baseColWidth="10" defaultRowHeight="15" x14ac:dyDescent="0.25"/>
  <sheetData>
    <row r="1" spans="1:8" x14ac:dyDescent="0.25">
      <c r="A1" s="172"/>
      <c r="B1" s="172"/>
      <c r="C1" s="172"/>
      <c r="D1" s="172"/>
      <c r="E1" s="172"/>
      <c r="F1" s="172"/>
      <c r="G1" s="172"/>
      <c r="H1" s="172"/>
    </row>
    <row r="2" spans="1:8" x14ac:dyDescent="0.25">
      <c r="A2" s="891" t="s">
        <v>175</v>
      </c>
      <c r="B2" s="891"/>
      <c r="C2" s="891"/>
      <c r="D2" s="891"/>
      <c r="E2" s="891"/>
      <c r="F2" s="891"/>
      <c r="G2" s="891"/>
      <c r="H2" s="173"/>
    </row>
    <row r="3" spans="1:8" x14ac:dyDescent="0.25">
      <c r="A3" s="174"/>
      <c r="B3" s="174"/>
      <c r="C3" s="174"/>
      <c r="D3" s="174"/>
      <c r="E3" s="174"/>
      <c r="F3" s="174"/>
      <c r="G3" s="174"/>
      <c r="H3" s="175"/>
    </row>
    <row r="4" spans="1:8" ht="35.450000000000003" customHeight="1" x14ac:dyDescent="0.25">
      <c r="A4" s="892" t="s">
        <v>176</v>
      </c>
      <c r="B4" s="892"/>
      <c r="C4" s="892"/>
      <c r="D4" s="892"/>
      <c r="E4" s="892"/>
      <c r="F4" s="892"/>
      <c r="G4" s="892"/>
      <c r="H4" s="176"/>
    </row>
    <row r="5" spans="1:8" x14ac:dyDescent="0.25">
      <c r="A5" s="176"/>
      <c r="B5" s="176"/>
      <c r="C5" s="176"/>
      <c r="D5" s="176"/>
      <c r="E5" s="176"/>
      <c r="F5" s="176"/>
      <c r="G5" s="176"/>
      <c r="H5" s="176"/>
    </row>
    <row r="6" spans="1:8" x14ac:dyDescent="0.25">
      <c r="A6" s="888" t="s">
        <v>177</v>
      </c>
      <c r="B6" s="889"/>
      <c r="C6" s="889"/>
      <c r="D6" s="889"/>
      <c r="E6" s="889"/>
      <c r="F6" s="889"/>
      <c r="G6" s="890"/>
      <c r="H6" s="177"/>
    </row>
    <row r="7" spans="1:8" x14ac:dyDescent="0.25">
      <c r="A7" s="181"/>
      <c r="B7" s="182"/>
      <c r="C7" s="183"/>
      <c r="D7" s="183"/>
      <c r="E7" s="184"/>
      <c r="F7" s="183"/>
      <c r="G7" s="185"/>
      <c r="H7" s="186"/>
    </row>
    <row r="8" spans="1:8" x14ac:dyDescent="0.25">
      <c r="A8" s="181"/>
      <c r="B8" s="181"/>
      <c r="C8" s="181"/>
      <c r="D8" s="181"/>
      <c r="E8" s="181"/>
      <c r="F8" s="181"/>
      <c r="G8" s="181"/>
      <c r="H8" s="186"/>
    </row>
    <row r="9" spans="1:8" x14ac:dyDescent="0.25">
      <c r="A9" s="181"/>
      <c r="B9" s="182"/>
      <c r="C9" s="181"/>
      <c r="D9" s="181"/>
      <c r="E9" s="181"/>
      <c r="F9" s="181"/>
      <c r="G9" s="181"/>
      <c r="H9" s="186"/>
    </row>
    <row r="10" spans="1:8" x14ac:dyDescent="0.25">
      <c r="A10" s="181"/>
      <c r="B10" s="182"/>
      <c r="C10" s="181"/>
      <c r="D10" s="181"/>
      <c r="E10" s="181"/>
      <c r="F10" s="181"/>
      <c r="G10" s="181"/>
      <c r="H10" s="186"/>
    </row>
    <row r="11" spans="1:8" x14ac:dyDescent="0.25">
      <c r="A11" s="181"/>
      <c r="B11" s="187"/>
      <c r="C11" s="883" t="s">
        <v>178</v>
      </c>
      <c r="D11" s="884"/>
      <c r="E11" s="884"/>
      <c r="F11" s="884"/>
      <c r="G11" s="181"/>
      <c r="H11" s="186"/>
    </row>
    <row r="12" spans="1:8" x14ac:dyDescent="0.25">
      <c r="A12" s="181"/>
      <c r="B12" s="182"/>
      <c r="C12" s="183"/>
      <c r="D12" s="183"/>
      <c r="E12" s="188"/>
      <c r="F12" s="183"/>
      <c r="G12" s="181"/>
      <c r="H12" s="186"/>
    </row>
    <row r="13" spans="1:8" x14ac:dyDescent="0.25">
      <c r="A13" s="181"/>
      <c r="B13" s="189" t="s">
        <v>179</v>
      </c>
      <c r="C13" s="183" t="s">
        <v>180</v>
      </c>
      <c r="D13" s="181"/>
      <c r="E13" s="181"/>
      <c r="F13" s="181"/>
      <c r="G13" s="181"/>
      <c r="H13" s="186"/>
    </row>
    <row r="14" spans="1:8" x14ac:dyDescent="0.25">
      <c r="A14" s="181"/>
      <c r="B14" s="182"/>
      <c r="C14" s="183" t="s">
        <v>181</v>
      </c>
      <c r="D14" s="190" t="s">
        <v>182</v>
      </c>
      <c r="E14" s="191">
        <v>5</v>
      </c>
      <c r="F14" s="181" t="s">
        <v>161</v>
      </c>
      <c r="G14" s="181"/>
      <c r="H14" s="186"/>
    </row>
    <row r="15" spans="1:8" x14ac:dyDescent="0.25">
      <c r="A15" s="181"/>
      <c r="B15" s="182"/>
      <c r="C15" s="183" t="s">
        <v>183</v>
      </c>
      <c r="D15" s="190" t="s">
        <v>184</v>
      </c>
      <c r="E15" s="192">
        <v>0.6</v>
      </c>
      <c r="F15" s="181" t="s">
        <v>161</v>
      </c>
      <c r="G15" s="181"/>
      <c r="H15" s="186"/>
    </row>
    <row r="16" spans="1:8" x14ac:dyDescent="0.25">
      <c r="A16" s="181"/>
      <c r="B16" s="182"/>
      <c r="C16" s="193" t="s">
        <v>185</v>
      </c>
      <c r="D16" s="190" t="s">
        <v>186</v>
      </c>
      <c r="E16" s="192">
        <v>1.2</v>
      </c>
      <c r="F16" s="181" t="s">
        <v>161</v>
      </c>
      <c r="G16" s="181"/>
      <c r="H16" s="186"/>
    </row>
    <row r="17" spans="1:8" x14ac:dyDescent="0.25">
      <c r="A17" s="181"/>
      <c r="B17" s="182" t="s">
        <v>187</v>
      </c>
      <c r="C17" s="183" t="s">
        <v>86</v>
      </c>
      <c r="D17" s="190" t="s">
        <v>188</v>
      </c>
      <c r="E17" s="181">
        <f>E14*E15*E16</f>
        <v>3.5999999999999996</v>
      </c>
      <c r="F17" s="183" t="s">
        <v>189</v>
      </c>
      <c r="G17" s="181"/>
      <c r="H17" s="186"/>
    </row>
    <row r="18" spans="1:8" x14ac:dyDescent="0.25">
      <c r="A18" s="181"/>
      <c r="B18" s="194"/>
      <c r="C18" s="195"/>
      <c r="D18" s="195"/>
      <c r="E18" s="195"/>
      <c r="F18" s="195"/>
      <c r="G18" s="181"/>
      <c r="H18" s="186"/>
    </row>
    <row r="19" spans="1:8" x14ac:dyDescent="0.25">
      <c r="A19" s="181"/>
      <c r="B19" s="189" t="s">
        <v>179</v>
      </c>
      <c r="C19" s="183" t="s">
        <v>190</v>
      </c>
      <c r="D19" s="181"/>
      <c r="E19" s="181"/>
      <c r="F19" s="181"/>
      <c r="G19" s="181"/>
      <c r="H19" s="186"/>
    </row>
    <row r="20" spans="1:8" x14ac:dyDescent="0.25">
      <c r="A20" s="181"/>
      <c r="B20" s="182"/>
      <c r="C20" s="183" t="s">
        <v>191</v>
      </c>
      <c r="D20" s="190" t="s">
        <v>182</v>
      </c>
      <c r="E20" s="192">
        <f>6.1-0.15</f>
        <v>5.9499999999999993</v>
      </c>
      <c r="F20" s="181" t="s">
        <v>161</v>
      </c>
      <c r="G20" s="181"/>
      <c r="H20" s="186"/>
    </row>
    <row r="21" spans="1:8" x14ac:dyDescent="0.25">
      <c r="A21" s="181"/>
      <c r="B21" s="182"/>
      <c r="C21" s="183" t="s">
        <v>192</v>
      </c>
      <c r="D21" s="190" t="s">
        <v>184</v>
      </c>
      <c r="E21" s="192">
        <v>0.6</v>
      </c>
      <c r="F21" s="181" t="s">
        <v>161</v>
      </c>
      <c r="G21" s="181"/>
      <c r="H21" s="186"/>
    </row>
    <row r="22" spans="1:8" x14ac:dyDescent="0.25">
      <c r="A22" s="181"/>
      <c r="B22" s="182"/>
      <c r="C22" s="183" t="s">
        <v>193</v>
      </c>
      <c r="D22" s="190" t="s">
        <v>194</v>
      </c>
      <c r="E22" s="192">
        <v>0.15</v>
      </c>
      <c r="F22" s="181" t="s">
        <v>161</v>
      </c>
      <c r="G22" s="181"/>
      <c r="H22" s="186"/>
    </row>
    <row r="23" spans="1:8" x14ac:dyDescent="0.25">
      <c r="A23" s="181"/>
      <c r="B23" s="182"/>
      <c r="C23" s="183" t="s">
        <v>195</v>
      </c>
      <c r="D23" s="190" t="s">
        <v>196</v>
      </c>
      <c r="E23" s="192">
        <v>0.1</v>
      </c>
      <c r="F23" s="181" t="s">
        <v>161</v>
      </c>
      <c r="G23" s="181"/>
      <c r="H23" s="186"/>
    </row>
    <row r="24" spans="1:8" x14ac:dyDescent="0.25">
      <c r="A24" s="181"/>
      <c r="B24" s="182"/>
      <c r="C24" s="183" t="s">
        <v>197</v>
      </c>
      <c r="D24" s="190" t="s">
        <v>198</v>
      </c>
      <c r="E24" s="192">
        <v>0.05</v>
      </c>
      <c r="F24" s="181" t="s">
        <v>161</v>
      </c>
      <c r="G24" s="181"/>
      <c r="H24" s="186"/>
    </row>
    <row r="25" spans="1:8" x14ac:dyDescent="0.25">
      <c r="A25" s="181"/>
      <c r="B25" s="182"/>
      <c r="C25" s="183" t="s">
        <v>199</v>
      </c>
      <c r="D25" s="190" t="s">
        <v>200</v>
      </c>
      <c r="E25" s="192">
        <v>0.25</v>
      </c>
      <c r="F25" s="181" t="s">
        <v>161</v>
      </c>
      <c r="G25" s="181"/>
      <c r="H25" s="186"/>
    </row>
    <row r="26" spans="1:8" x14ac:dyDescent="0.25">
      <c r="A26" s="181"/>
      <c r="B26" s="182"/>
      <c r="C26" s="183" t="s">
        <v>201</v>
      </c>
      <c r="D26" s="190" t="s">
        <v>202</v>
      </c>
      <c r="E26" s="192">
        <v>0.4</v>
      </c>
      <c r="F26" s="181" t="s">
        <v>161</v>
      </c>
      <c r="G26" s="181"/>
      <c r="H26" s="186"/>
    </row>
    <row r="27" spans="1:8" ht="25.5" x14ac:dyDescent="0.25">
      <c r="A27" s="181"/>
      <c r="B27" s="182"/>
      <c r="C27" s="193" t="s">
        <v>203</v>
      </c>
      <c r="D27" s="190" t="s">
        <v>204</v>
      </c>
      <c r="E27" s="192">
        <v>0.54</v>
      </c>
      <c r="F27" s="181" t="s">
        <v>161</v>
      </c>
      <c r="G27" s="181"/>
      <c r="H27" s="186"/>
    </row>
    <row r="28" spans="1:8" ht="38.25" x14ac:dyDescent="0.25">
      <c r="A28" s="181"/>
      <c r="B28" s="182"/>
      <c r="C28" s="193" t="s">
        <v>205</v>
      </c>
      <c r="D28" s="190" t="s">
        <v>206</v>
      </c>
      <c r="E28" s="192">
        <v>0.15</v>
      </c>
      <c r="F28" s="181" t="s">
        <v>161</v>
      </c>
      <c r="G28" s="181"/>
      <c r="H28" s="186"/>
    </row>
    <row r="29" spans="1:8" x14ac:dyDescent="0.25">
      <c r="A29" s="181"/>
      <c r="B29" s="182" t="s">
        <v>187</v>
      </c>
      <c r="C29" s="183" t="s">
        <v>86</v>
      </c>
      <c r="D29" s="190" t="s">
        <v>188</v>
      </c>
      <c r="E29" s="181">
        <f>+((E27+E26)/2*(E23+E22+E20)*(E23+E22+E21+E22+E23))+((E23+E22+E20)*(E23+E22+E21+E22+E23)*(E24+E25+E28))</f>
        <v>6.2744</v>
      </c>
      <c r="F29" s="183" t="s">
        <v>189</v>
      </c>
      <c r="G29" s="181"/>
      <c r="H29" s="186"/>
    </row>
    <row r="30" spans="1:8" x14ac:dyDescent="0.25">
      <c r="A30" s="181"/>
      <c r="B30" s="182"/>
      <c r="C30" s="183"/>
      <c r="D30" s="190"/>
      <c r="E30" s="181"/>
      <c r="F30" s="183"/>
      <c r="G30" s="181"/>
      <c r="H30" s="186"/>
    </row>
    <row r="31" spans="1:8" x14ac:dyDescent="0.25">
      <c r="A31" s="181"/>
      <c r="B31" s="189" t="s">
        <v>179</v>
      </c>
      <c r="C31" s="183" t="s">
        <v>207</v>
      </c>
      <c r="D31" s="181"/>
      <c r="E31" s="181"/>
      <c r="F31" s="181"/>
      <c r="G31" s="181"/>
      <c r="H31" s="186"/>
    </row>
    <row r="32" spans="1:8" x14ac:dyDescent="0.25">
      <c r="A32" s="181"/>
      <c r="B32" s="182"/>
      <c r="C32" s="183" t="s">
        <v>208</v>
      </c>
      <c r="D32" s="190" t="s">
        <v>182</v>
      </c>
      <c r="E32" s="192">
        <v>0.6</v>
      </c>
      <c r="F32" s="181" t="s">
        <v>161</v>
      </c>
      <c r="G32" s="181"/>
      <c r="H32" s="186"/>
    </row>
    <row r="33" spans="1:8" x14ac:dyDescent="0.25">
      <c r="A33" s="181"/>
      <c r="B33" s="182"/>
      <c r="C33" s="183" t="s">
        <v>209</v>
      </c>
      <c r="D33" s="190" t="s">
        <v>184</v>
      </c>
      <c r="E33" s="192">
        <v>0.6</v>
      </c>
      <c r="F33" s="181" t="s">
        <v>161</v>
      </c>
      <c r="G33" s="181"/>
      <c r="H33" s="186"/>
    </row>
    <row r="34" spans="1:8" x14ac:dyDescent="0.25">
      <c r="A34" s="181"/>
      <c r="B34" s="182"/>
      <c r="C34" s="183" t="s">
        <v>210</v>
      </c>
      <c r="D34" s="190"/>
      <c r="E34" s="192">
        <v>0.15</v>
      </c>
      <c r="F34" s="181" t="s">
        <v>161</v>
      </c>
      <c r="G34" s="181"/>
      <c r="H34" s="186"/>
    </row>
    <row r="35" spans="1:8" x14ac:dyDescent="0.25">
      <c r="A35" s="181"/>
      <c r="B35" s="182"/>
      <c r="C35" s="183" t="s">
        <v>195</v>
      </c>
      <c r="D35" s="190" t="s">
        <v>196</v>
      </c>
      <c r="E35" s="192">
        <v>0.1</v>
      </c>
      <c r="F35" s="181" t="s">
        <v>161</v>
      </c>
      <c r="G35" s="181"/>
      <c r="H35" s="186"/>
    </row>
    <row r="36" spans="1:8" ht="25.5" x14ac:dyDescent="0.25">
      <c r="A36" s="181"/>
      <c r="B36" s="182"/>
      <c r="C36" s="193" t="s">
        <v>211</v>
      </c>
      <c r="D36" s="190" t="s">
        <v>212</v>
      </c>
      <c r="E36" s="192">
        <v>0.25</v>
      </c>
      <c r="F36" s="181" t="s">
        <v>161</v>
      </c>
      <c r="G36" s="181"/>
      <c r="H36" s="186"/>
    </row>
    <row r="37" spans="1:8" ht="25.5" x14ac:dyDescent="0.25">
      <c r="A37" s="181"/>
      <c r="B37" s="182"/>
      <c r="C37" s="193" t="s">
        <v>213</v>
      </c>
      <c r="D37" s="190"/>
      <c r="E37" s="192">
        <v>0.05</v>
      </c>
      <c r="F37" s="181" t="s">
        <v>161</v>
      </c>
      <c r="G37" s="181"/>
      <c r="H37" s="186"/>
    </row>
    <row r="38" spans="1:8" x14ac:dyDescent="0.25">
      <c r="A38" s="181"/>
      <c r="B38" s="182"/>
      <c r="C38" s="193" t="s">
        <v>185</v>
      </c>
      <c r="D38" s="190" t="s">
        <v>186</v>
      </c>
      <c r="E38" s="192">
        <v>1.26</v>
      </c>
      <c r="F38" s="181" t="s">
        <v>161</v>
      </c>
      <c r="G38" s="181"/>
      <c r="H38" s="186"/>
    </row>
    <row r="39" spans="1:8" ht="25.5" x14ac:dyDescent="0.25">
      <c r="A39" s="181"/>
      <c r="B39" s="182"/>
      <c r="C39" s="193" t="s">
        <v>214</v>
      </c>
      <c r="D39" s="190"/>
      <c r="E39" s="192">
        <v>0.15</v>
      </c>
      <c r="F39" s="181" t="s">
        <v>161</v>
      </c>
      <c r="G39" s="181"/>
      <c r="H39" s="186"/>
    </row>
    <row r="40" spans="1:8" x14ac:dyDescent="0.25">
      <c r="A40" s="181"/>
      <c r="B40" s="182" t="s">
        <v>187</v>
      </c>
      <c r="C40" s="183" t="s">
        <v>86</v>
      </c>
      <c r="D40" s="190" t="s">
        <v>188</v>
      </c>
      <c r="E40" s="181">
        <f>+((E35+E34+E33+E34+E35)*(E35+E34+E32+E34+E35)*(E36+E37+E38+E39))</f>
        <v>2.0691000000000002</v>
      </c>
      <c r="F40" s="183" t="s">
        <v>189</v>
      </c>
      <c r="G40" s="181"/>
      <c r="H40" s="186"/>
    </row>
    <row r="41" spans="1:8" x14ac:dyDescent="0.25">
      <c r="A41" s="181"/>
      <c r="B41" s="181"/>
      <c r="C41" s="181"/>
      <c r="D41" s="181"/>
      <c r="E41" s="181"/>
      <c r="F41" s="181"/>
      <c r="G41" s="181"/>
      <c r="H41" s="186"/>
    </row>
    <row r="42" spans="1:8" x14ac:dyDescent="0.25">
      <c r="A42" s="181"/>
      <c r="B42" s="181"/>
      <c r="C42" s="181" t="s">
        <v>215</v>
      </c>
      <c r="D42" s="181"/>
      <c r="E42" s="196">
        <v>0.8</v>
      </c>
      <c r="F42" s="181"/>
      <c r="G42" s="181"/>
      <c r="H42" s="186"/>
    </row>
    <row r="43" spans="1:8" x14ac:dyDescent="0.25">
      <c r="A43" s="181"/>
      <c r="B43" s="182" t="s">
        <v>187</v>
      </c>
      <c r="C43" s="181" t="s">
        <v>216</v>
      </c>
      <c r="D43" s="190" t="s">
        <v>188</v>
      </c>
      <c r="E43" s="197">
        <f>+(E40+E29+E17)*E42</f>
        <v>9.5548000000000002</v>
      </c>
      <c r="F43" s="183" t="s">
        <v>217</v>
      </c>
      <c r="G43" s="181"/>
      <c r="H43" s="186"/>
    </row>
    <row r="44" spans="1:8" x14ac:dyDescent="0.25">
      <c r="A44" s="181"/>
      <c r="B44" s="182"/>
      <c r="C44" s="183"/>
      <c r="D44" s="183"/>
      <c r="E44" s="184"/>
      <c r="F44" s="183"/>
      <c r="G44" s="181"/>
      <c r="H44" s="186"/>
    </row>
    <row r="45" spans="1:8" x14ac:dyDescent="0.25">
      <c r="A45" s="181"/>
      <c r="B45" s="198"/>
      <c r="C45" s="883" t="s">
        <v>218</v>
      </c>
      <c r="D45" s="884"/>
      <c r="E45" s="884"/>
      <c r="F45" s="884"/>
      <c r="G45" s="193"/>
      <c r="H45" s="193"/>
    </row>
    <row r="46" spans="1:8" x14ac:dyDescent="0.25">
      <c r="A46" s="181"/>
      <c r="B46" s="182"/>
      <c r="C46" s="183"/>
      <c r="D46" s="183"/>
      <c r="E46" s="196">
        <v>0.2</v>
      </c>
      <c r="F46" s="183"/>
      <c r="G46" s="196"/>
      <c r="H46" s="199"/>
    </row>
    <row r="47" spans="1:8" x14ac:dyDescent="0.25">
      <c r="A47" s="181"/>
      <c r="B47" s="182" t="s">
        <v>187</v>
      </c>
      <c r="C47" s="183" t="s">
        <v>86</v>
      </c>
      <c r="D47" s="183"/>
      <c r="E47" s="184">
        <f>+(E40+E29+E17)*0.2</f>
        <v>2.3887</v>
      </c>
      <c r="F47" s="183" t="s">
        <v>217</v>
      </c>
      <c r="G47" s="185"/>
      <c r="H47" s="199"/>
    </row>
    <row r="48" spans="1:8" x14ac:dyDescent="0.25">
      <c r="A48" s="181"/>
      <c r="B48" s="182"/>
      <c r="C48" s="183"/>
      <c r="D48" s="183"/>
      <c r="E48" s="184"/>
      <c r="F48" s="183"/>
      <c r="G48" s="185"/>
      <c r="H48" s="199"/>
    </row>
    <row r="49" spans="1:8" x14ac:dyDescent="0.25">
      <c r="A49" s="181"/>
      <c r="B49" s="182"/>
      <c r="C49" s="183"/>
      <c r="D49" s="181"/>
      <c r="E49" s="181"/>
      <c r="F49" s="181"/>
      <c r="G49" s="181"/>
      <c r="H49" s="181"/>
    </row>
    <row r="50" spans="1:8" x14ac:dyDescent="0.25">
      <c r="A50" s="181"/>
      <c r="B50" s="200"/>
      <c r="C50" s="883" t="s">
        <v>219</v>
      </c>
      <c r="D50" s="884"/>
      <c r="E50" s="884"/>
      <c r="F50" s="884"/>
      <c r="G50" s="193"/>
      <c r="H50" s="193"/>
    </row>
    <row r="51" spans="1:8" x14ac:dyDescent="0.25">
      <c r="A51" s="181"/>
      <c r="B51" s="194"/>
      <c r="C51" s="195"/>
      <c r="D51" s="195"/>
      <c r="E51" s="195"/>
      <c r="F51" s="195"/>
      <c r="G51" s="193"/>
      <c r="H51" s="193"/>
    </row>
    <row r="52" spans="1:8" x14ac:dyDescent="0.25">
      <c r="A52" s="181"/>
      <c r="B52" s="189" t="s">
        <v>179</v>
      </c>
      <c r="C52" s="183" t="s">
        <v>220</v>
      </c>
      <c r="D52" s="181"/>
      <c r="E52" s="181"/>
      <c r="F52" s="181"/>
      <c r="G52" s="181"/>
      <c r="H52" s="181"/>
    </row>
    <row r="53" spans="1:8" x14ac:dyDescent="0.25">
      <c r="A53" s="181"/>
      <c r="B53" s="182" t="s">
        <v>187</v>
      </c>
      <c r="C53" s="183" t="s">
        <v>86</v>
      </c>
      <c r="D53" s="190" t="s">
        <v>188</v>
      </c>
      <c r="E53" s="181">
        <f>+(((E26+E27)/2)*(E20+E22)*(E22+E21+E22))-(((E26+E27)/2)*E20*E21)+(E28*(E22+E21+E22)*(E20+E22))</f>
        <v>1.7259000000000002</v>
      </c>
      <c r="F53" s="183" t="s">
        <v>189</v>
      </c>
      <c r="G53" s="181"/>
      <c r="H53" s="181"/>
    </row>
    <row r="54" spans="1:8" x14ac:dyDescent="0.25">
      <c r="A54" s="181"/>
      <c r="B54" s="194"/>
      <c r="C54" s="195"/>
      <c r="D54" s="195"/>
      <c r="E54" s="195"/>
      <c r="F54" s="195"/>
      <c r="G54" s="193"/>
      <c r="H54" s="193"/>
    </row>
    <row r="55" spans="1:8" x14ac:dyDescent="0.25">
      <c r="A55" s="181"/>
      <c r="B55" s="189" t="s">
        <v>179</v>
      </c>
      <c r="C55" s="183" t="s">
        <v>207</v>
      </c>
      <c r="D55" s="181"/>
      <c r="E55" s="181"/>
      <c r="F55" s="181"/>
      <c r="G55" s="181"/>
      <c r="H55" s="193"/>
    </row>
    <row r="56" spans="1:8" x14ac:dyDescent="0.25">
      <c r="A56" s="181"/>
      <c r="B56" s="182" t="s">
        <v>187</v>
      </c>
      <c r="C56" s="183" t="s">
        <v>86</v>
      </c>
      <c r="D56" s="190" t="s">
        <v>188</v>
      </c>
      <c r="E56" s="181">
        <f>+(((E34+E32+E34)*(E34+E33+E34)*E38)-(E32*E33*E38))+((E34+E32+E34)*(E34+E33+E34)*E39)</f>
        <v>0.68850000000000011</v>
      </c>
      <c r="F56" s="183" t="s">
        <v>189</v>
      </c>
      <c r="G56" s="181"/>
      <c r="H56" s="193"/>
    </row>
    <row r="57" spans="1:8" x14ac:dyDescent="0.25">
      <c r="A57" s="181"/>
      <c r="B57" s="182"/>
      <c r="C57" s="183"/>
      <c r="D57" s="190"/>
      <c r="E57" s="181"/>
      <c r="F57" s="183"/>
      <c r="G57" s="181"/>
      <c r="H57" s="193"/>
    </row>
    <row r="58" spans="1:8" x14ac:dyDescent="0.25">
      <c r="A58" s="181"/>
      <c r="B58" s="182" t="s">
        <v>187</v>
      </c>
      <c r="C58" s="181" t="s">
        <v>216</v>
      </c>
      <c r="D58" s="190" t="s">
        <v>188</v>
      </c>
      <c r="E58" s="197">
        <f>+E53+E56</f>
        <v>2.4144000000000005</v>
      </c>
      <c r="F58" s="183" t="s">
        <v>217</v>
      </c>
      <c r="G58" s="181"/>
      <c r="H58" s="181"/>
    </row>
    <row r="59" spans="1:8" x14ac:dyDescent="0.25">
      <c r="A59" s="181"/>
      <c r="B59" s="182"/>
      <c r="C59" s="181"/>
      <c r="D59" s="181"/>
      <c r="E59" s="181"/>
      <c r="F59" s="181"/>
      <c r="G59" s="181"/>
      <c r="H59" s="181"/>
    </row>
    <row r="60" spans="1:8" x14ac:dyDescent="0.25">
      <c r="A60" s="181"/>
      <c r="B60" s="200"/>
      <c r="C60" s="883" t="s">
        <v>221</v>
      </c>
      <c r="D60" s="884"/>
      <c r="E60" s="884"/>
      <c r="F60" s="884"/>
      <c r="G60" s="181"/>
      <c r="H60" s="181"/>
    </row>
    <row r="61" spans="1:8" x14ac:dyDescent="0.25">
      <c r="A61" s="181"/>
      <c r="B61" s="182"/>
      <c r="C61" s="181"/>
      <c r="D61" s="181"/>
      <c r="E61" s="181"/>
      <c r="F61" s="181"/>
      <c r="G61" s="181"/>
      <c r="H61" s="181"/>
    </row>
    <row r="62" spans="1:8" x14ac:dyDescent="0.25">
      <c r="A62" s="181"/>
      <c r="B62" s="182"/>
      <c r="C62" s="181"/>
      <c r="D62" s="181"/>
      <c r="E62" s="181"/>
      <c r="F62" s="181"/>
      <c r="G62" s="181"/>
      <c r="H62" s="181"/>
    </row>
    <row r="63" spans="1:8" x14ac:dyDescent="0.25">
      <c r="A63" s="181"/>
      <c r="B63" s="182" t="s">
        <v>187</v>
      </c>
      <c r="C63" s="183" t="s">
        <v>86</v>
      </c>
      <c r="D63" s="190" t="s">
        <v>188</v>
      </c>
      <c r="E63" s="181">
        <f>+(E34+E33+E20+E22)*(E22+E21+E22)*E24</f>
        <v>0.30825000000000002</v>
      </c>
      <c r="F63" s="183" t="s">
        <v>217</v>
      </c>
      <c r="G63" s="181"/>
      <c r="H63" s="181"/>
    </row>
    <row r="64" spans="1:8" x14ac:dyDescent="0.25">
      <c r="A64" s="181"/>
      <c r="B64" s="182"/>
      <c r="C64" s="181"/>
      <c r="D64" s="181"/>
      <c r="E64" s="181"/>
      <c r="F64" s="181"/>
      <c r="G64" s="181"/>
      <c r="H64" s="181"/>
    </row>
    <row r="65" spans="1:8" x14ac:dyDescent="0.25">
      <c r="A65" s="181"/>
      <c r="B65" s="182"/>
      <c r="C65" s="181"/>
      <c r="D65" s="181"/>
      <c r="E65" s="181"/>
      <c r="F65" s="181"/>
      <c r="G65" s="181"/>
      <c r="H65" s="181"/>
    </row>
    <row r="66" spans="1:8" x14ac:dyDescent="0.25">
      <c r="A66" s="181"/>
      <c r="B66" s="198"/>
      <c r="C66" s="883" t="s">
        <v>222</v>
      </c>
      <c r="D66" s="884"/>
      <c r="E66" s="884"/>
      <c r="F66" s="884"/>
      <c r="G66" s="885"/>
      <c r="H66" s="885"/>
    </row>
    <row r="67" spans="1:8" x14ac:dyDescent="0.25">
      <c r="A67" s="181"/>
      <c r="B67" s="201"/>
      <c r="C67" s="195"/>
      <c r="D67" s="195"/>
      <c r="E67" s="195"/>
      <c r="F67" s="195"/>
      <c r="G67" s="202"/>
      <c r="H67" s="202"/>
    </row>
    <row r="68" spans="1:8" x14ac:dyDescent="0.25">
      <c r="A68" s="181"/>
      <c r="B68" s="181"/>
      <c r="C68" s="181"/>
      <c r="D68" s="181"/>
      <c r="E68" s="196"/>
      <c r="F68" s="181"/>
      <c r="G68" s="181"/>
      <c r="H68" s="181"/>
    </row>
    <row r="69" spans="1:8" x14ac:dyDescent="0.25">
      <c r="A69" s="181"/>
      <c r="B69" s="182" t="s">
        <v>187</v>
      </c>
      <c r="C69" s="181" t="s">
        <v>216</v>
      </c>
      <c r="D69" s="190" t="s">
        <v>188</v>
      </c>
      <c r="E69" s="197">
        <f>+(E34+E33+E20+E22)*(E22+E21+E22)*E25</f>
        <v>1.54125</v>
      </c>
      <c r="F69" s="183" t="s">
        <v>217</v>
      </c>
      <c r="G69" s="181"/>
      <c r="H69" s="181"/>
    </row>
    <row r="70" spans="1:8" x14ac:dyDescent="0.25">
      <c r="A70" s="181"/>
      <c r="B70" s="182"/>
      <c r="C70" s="181"/>
      <c r="D70" s="181"/>
      <c r="E70" s="197"/>
      <c r="F70" s="183"/>
      <c r="G70" s="181"/>
      <c r="H70" s="181"/>
    </row>
    <row r="71" spans="1:8" x14ac:dyDescent="0.25">
      <c r="A71" s="181"/>
      <c r="B71" s="198" t="s">
        <v>223</v>
      </c>
      <c r="C71" s="886" t="s">
        <v>224</v>
      </c>
      <c r="D71" s="887"/>
      <c r="E71" s="887"/>
      <c r="F71" s="193"/>
      <c r="G71" s="193"/>
      <c r="H71" s="193"/>
    </row>
    <row r="72" spans="1:8" x14ac:dyDescent="0.25">
      <c r="A72" s="181"/>
      <c r="B72" s="201"/>
      <c r="C72" s="202"/>
      <c r="D72" s="202"/>
      <c r="E72" s="202"/>
      <c r="F72" s="202"/>
      <c r="G72" s="202"/>
      <c r="H72" s="202"/>
    </row>
    <row r="73" spans="1:8" x14ac:dyDescent="0.25">
      <c r="A73" s="181"/>
      <c r="B73" s="182" t="s">
        <v>187</v>
      </c>
      <c r="C73" s="181" t="s">
        <v>225</v>
      </c>
      <c r="D73" s="190" t="s">
        <v>188</v>
      </c>
      <c r="E73" s="197">
        <f>+E47+E43</f>
        <v>11.9435</v>
      </c>
      <c r="F73" s="183" t="s">
        <v>217</v>
      </c>
      <c r="G73" s="181"/>
      <c r="H73" s="181"/>
    </row>
    <row r="74" spans="1:8" x14ac:dyDescent="0.25">
      <c r="A74" s="181"/>
      <c r="B74" s="182"/>
      <c r="C74" s="181"/>
      <c r="D74" s="181"/>
      <c r="E74" s="197"/>
      <c r="F74" s="183"/>
      <c r="G74" s="181"/>
      <c r="H74" s="181"/>
    </row>
    <row r="75" spans="1:8" x14ac:dyDescent="0.25">
      <c r="A75" s="888" t="s">
        <v>226</v>
      </c>
      <c r="B75" s="889"/>
      <c r="C75" s="889"/>
      <c r="D75" s="889"/>
      <c r="E75" s="889"/>
      <c r="F75" s="889"/>
      <c r="G75" s="890"/>
      <c r="H75" s="180"/>
    </row>
    <row r="76" spans="1:8" x14ac:dyDescent="0.25">
      <c r="A76" s="181"/>
      <c r="B76" s="198"/>
      <c r="C76" s="883" t="s">
        <v>227</v>
      </c>
      <c r="D76" s="884"/>
      <c r="E76" s="884"/>
      <c r="F76" s="884"/>
      <c r="G76" s="202"/>
      <c r="H76" s="180"/>
    </row>
    <row r="77" spans="1:8" x14ac:dyDescent="0.25">
      <c r="A77" s="181"/>
      <c r="B77" s="201"/>
      <c r="C77" s="195"/>
      <c r="D77" s="195"/>
      <c r="E77" s="195"/>
      <c r="F77" s="195"/>
      <c r="G77" s="202"/>
      <c r="H77" s="180"/>
    </row>
    <row r="78" spans="1:8" x14ac:dyDescent="0.25">
      <c r="A78" s="181"/>
      <c r="B78" s="182" t="s">
        <v>187</v>
      </c>
      <c r="C78" s="183" t="s">
        <v>86</v>
      </c>
      <c r="D78" s="190" t="s">
        <v>200</v>
      </c>
      <c r="E78" s="191">
        <f>+E14</f>
        <v>5</v>
      </c>
      <c r="F78" s="183" t="s">
        <v>161</v>
      </c>
      <c r="G78" s="202"/>
      <c r="H78" s="180"/>
    </row>
    <row r="79" spans="1:8" x14ac:dyDescent="0.25">
      <c r="A79" s="181"/>
      <c r="B79" s="201"/>
      <c r="C79" s="195"/>
      <c r="D79" s="195"/>
      <c r="E79" s="195"/>
      <c r="F79" s="195"/>
      <c r="G79" s="202"/>
      <c r="H79" s="180"/>
    </row>
    <row r="80" spans="1:8" x14ac:dyDescent="0.25">
      <c r="A80" s="181"/>
      <c r="B80" s="201"/>
      <c r="C80" s="195"/>
      <c r="D80" s="195"/>
      <c r="E80" s="195"/>
      <c r="F80" s="195"/>
      <c r="G80" s="202"/>
      <c r="H80" s="180"/>
    </row>
    <row r="81" spans="1:8" x14ac:dyDescent="0.25">
      <c r="A81" s="181"/>
      <c r="B81" s="200"/>
      <c r="C81" s="883" t="s">
        <v>228</v>
      </c>
      <c r="D81" s="884"/>
      <c r="E81" s="884"/>
      <c r="F81" s="884"/>
      <c r="G81" s="202"/>
      <c r="H81" s="180"/>
    </row>
    <row r="82" spans="1:8" x14ac:dyDescent="0.25">
      <c r="A82" s="181"/>
      <c r="B82" s="194"/>
      <c r="C82" s="195"/>
      <c r="D82" s="195"/>
      <c r="E82" s="195"/>
      <c r="F82" s="195"/>
      <c r="G82" s="202"/>
      <c r="H82" s="180"/>
    </row>
    <row r="83" spans="1:8" x14ac:dyDescent="0.25">
      <c r="A83" s="181"/>
      <c r="B83" s="182" t="s">
        <v>187</v>
      </c>
      <c r="C83" s="183" t="s">
        <v>86</v>
      </c>
      <c r="D83" s="190" t="s">
        <v>200</v>
      </c>
      <c r="E83" s="191">
        <f>100*E58</f>
        <v>241.44000000000005</v>
      </c>
      <c r="F83" s="183" t="s">
        <v>42</v>
      </c>
      <c r="G83" s="202"/>
      <c r="H83" s="180"/>
    </row>
    <row r="84" spans="1:8" x14ac:dyDescent="0.25">
      <c r="A84" s="181"/>
      <c r="B84" s="201"/>
      <c r="C84" s="195"/>
      <c r="D84" s="195"/>
      <c r="E84" s="195"/>
      <c r="F84" s="195"/>
      <c r="G84" s="202"/>
      <c r="H84" s="180"/>
    </row>
    <row r="85" spans="1:8" x14ac:dyDescent="0.25">
      <c r="A85" s="181"/>
      <c r="B85" s="201"/>
      <c r="C85" s="195"/>
      <c r="D85" s="195"/>
      <c r="E85" s="195"/>
      <c r="F85" s="195"/>
      <c r="G85" s="202"/>
      <c r="H85" s="180"/>
    </row>
    <row r="86" spans="1:8" x14ac:dyDescent="0.25">
      <c r="A86" s="181"/>
      <c r="B86" s="201"/>
      <c r="C86" s="195"/>
      <c r="D86" s="195"/>
      <c r="E86" s="195"/>
      <c r="F86" s="195"/>
      <c r="G86" s="202"/>
      <c r="H86" s="180"/>
    </row>
    <row r="87" spans="1:8" ht="48" customHeight="1" x14ac:dyDescent="0.25">
      <c r="A87" s="181"/>
      <c r="B87" s="198"/>
      <c r="C87" s="883" t="s">
        <v>230</v>
      </c>
      <c r="D87" s="884"/>
      <c r="E87" s="884"/>
      <c r="F87" s="884"/>
      <c r="G87" s="202"/>
      <c r="H87" s="172"/>
    </row>
    <row r="88" spans="1:8" x14ac:dyDescent="0.25">
      <c r="A88" s="181"/>
      <c r="B88" s="201"/>
      <c r="C88" s="195"/>
      <c r="D88" s="195"/>
      <c r="E88" s="195"/>
      <c r="F88" s="195"/>
      <c r="G88" s="202"/>
      <c r="H88" s="180"/>
    </row>
    <row r="89" spans="1:8" x14ac:dyDescent="0.25">
      <c r="A89" s="181"/>
      <c r="B89" s="182" t="s">
        <v>187</v>
      </c>
      <c r="C89" s="183" t="s">
        <v>86</v>
      </c>
      <c r="D89" s="190" t="s">
        <v>200</v>
      </c>
      <c r="E89" s="191">
        <v>7</v>
      </c>
      <c r="F89" s="183" t="s">
        <v>5</v>
      </c>
      <c r="G89" s="181"/>
      <c r="H89" s="180"/>
    </row>
    <row r="90" spans="1:8" x14ac:dyDescent="0.25">
      <c r="A90" s="181"/>
      <c r="B90" s="201"/>
      <c r="C90" s="195"/>
      <c r="D90" s="195"/>
      <c r="E90" s="195"/>
      <c r="F90" s="195"/>
      <c r="G90" s="202"/>
      <c r="H90" s="180"/>
    </row>
    <row r="91" spans="1:8" x14ac:dyDescent="0.25">
      <c r="A91" s="172"/>
      <c r="B91" s="179"/>
      <c r="C91" s="178"/>
      <c r="D91" s="178"/>
      <c r="E91" s="178"/>
      <c r="F91" s="178"/>
      <c r="G91" s="180"/>
      <c r="H91" s="180"/>
    </row>
    <row r="92" spans="1:8" x14ac:dyDescent="0.25">
      <c r="A92" s="172"/>
      <c r="B92" s="179"/>
      <c r="C92" s="178"/>
      <c r="D92" s="178"/>
      <c r="E92" s="178"/>
      <c r="F92" s="178"/>
      <c r="G92" s="180"/>
      <c r="H92" s="180"/>
    </row>
    <row r="93" spans="1:8" x14ac:dyDescent="0.25">
      <c r="A93" s="172"/>
      <c r="B93" s="172"/>
      <c r="C93" s="172"/>
      <c r="D93" s="172"/>
      <c r="E93" s="172"/>
      <c r="F93" s="172"/>
      <c r="G93" s="172"/>
      <c r="H93" s="172"/>
    </row>
    <row r="94" spans="1:8" x14ac:dyDescent="0.25">
      <c r="A94" s="172"/>
      <c r="B94" s="172"/>
      <c r="C94" s="172"/>
      <c r="D94" s="172"/>
      <c r="E94" s="172"/>
      <c r="F94" s="172"/>
      <c r="G94" s="172"/>
      <c r="H94" s="172"/>
    </row>
    <row r="95" spans="1:8" x14ac:dyDescent="0.25">
      <c r="A95" s="172"/>
      <c r="B95" s="172"/>
      <c r="C95" s="172"/>
      <c r="D95" s="172"/>
      <c r="E95" s="172"/>
      <c r="F95" s="172"/>
      <c r="G95" s="172"/>
      <c r="H95" s="172"/>
    </row>
  </sheetData>
  <mergeCells count="14">
    <mergeCell ref="C50:F50"/>
    <mergeCell ref="A2:G2"/>
    <mergeCell ref="A4:G4"/>
    <mergeCell ref="A6:G6"/>
    <mergeCell ref="C11:F11"/>
    <mergeCell ref="C45:F45"/>
    <mergeCell ref="C81:F81"/>
    <mergeCell ref="C87:F87"/>
    <mergeCell ref="C60:F60"/>
    <mergeCell ref="C66:F66"/>
    <mergeCell ref="G66:H66"/>
    <mergeCell ref="C71:E71"/>
    <mergeCell ref="A75:G75"/>
    <mergeCell ref="C76:F76"/>
  </mergeCells>
  <pageMargins left="0.7" right="0.7" top="0.75" bottom="0.75" header="0.3" footer="0.3"/>
  <pageSetup paperSize="9" orientation="portrait" horizontalDpi="1200" verticalDpi="1200" r:id="rId1"/>
  <legacy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Hoja49">
    <tabColor rgb="FF7030A0"/>
  </sheetPr>
  <dimension ref="A1:G42"/>
  <sheetViews>
    <sheetView view="pageBreakPreview" zoomScale="90" zoomScaleNormal="100" zoomScaleSheetLayoutView="90" workbookViewId="0">
      <selection activeCell="K40" sqref="K40"/>
    </sheetView>
  </sheetViews>
  <sheetFormatPr baseColWidth="10" defaultRowHeight="15" x14ac:dyDescent="0.25"/>
  <sheetData>
    <row r="1" spans="1:7" x14ac:dyDescent="0.25">
      <c r="A1" s="891" t="s">
        <v>231</v>
      </c>
      <c r="B1" s="891"/>
      <c r="C1" s="891"/>
      <c r="D1" s="891"/>
      <c r="E1" s="891"/>
      <c r="F1" s="891"/>
      <c r="G1" s="891"/>
    </row>
    <row r="2" spans="1:7" x14ac:dyDescent="0.25">
      <c r="A2" s="174"/>
      <c r="B2" s="174"/>
      <c r="C2" s="174"/>
      <c r="D2" s="174"/>
      <c r="E2" s="174"/>
      <c r="F2" s="174"/>
      <c r="G2" s="174"/>
    </row>
    <row r="3" spans="1:7" ht="47.45" customHeight="1" x14ac:dyDescent="0.25">
      <c r="A3" s="892" t="s">
        <v>242</v>
      </c>
      <c r="B3" s="892"/>
      <c r="C3" s="892"/>
      <c r="D3" s="892"/>
      <c r="E3" s="892"/>
      <c r="F3" s="892"/>
      <c r="G3" s="892"/>
    </row>
    <row r="4" spans="1:7" x14ac:dyDescent="0.25">
      <c r="A4" s="176"/>
      <c r="B4" s="176"/>
      <c r="C4" s="176"/>
      <c r="D4" s="176"/>
      <c r="E4" s="176"/>
      <c r="F4" s="176"/>
      <c r="G4" s="176"/>
    </row>
    <row r="5" spans="1:7" x14ac:dyDescent="0.25">
      <c r="A5" s="888" t="s">
        <v>177</v>
      </c>
      <c r="B5" s="889"/>
      <c r="C5" s="889"/>
      <c r="D5" s="889"/>
      <c r="E5" s="889"/>
      <c r="F5" s="889"/>
      <c r="G5" s="890"/>
    </row>
    <row r="6" spans="1:7" x14ac:dyDescent="0.25">
      <c r="A6" s="181"/>
      <c r="B6" s="182"/>
      <c r="C6" s="183"/>
      <c r="D6" s="183"/>
      <c r="E6" s="184"/>
      <c r="F6" s="183"/>
      <c r="G6" s="185"/>
    </row>
    <row r="7" spans="1:7" x14ac:dyDescent="0.25">
      <c r="A7" s="181"/>
      <c r="B7" s="187"/>
      <c r="C7" s="883" t="s">
        <v>232</v>
      </c>
      <c r="D7" s="884"/>
      <c r="E7" s="884"/>
      <c r="F7" s="884"/>
      <c r="G7" s="181"/>
    </row>
    <row r="8" spans="1:7" ht="25.5" x14ac:dyDescent="0.25">
      <c r="A8" s="181"/>
      <c r="B8" s="203"/>
      <c r="C8" s="195" t="s">
        <v>233</v>
      </c>
      <c r="D8" s="190" t="s">
        <v>184</v>
      </c>
      <c r="E8" s="191">
        <v>0.6</v>
      </c>
      <c r="F8" s="181" t="s">
        <v>161</v>
      </c>
      <c r="G8" s="181"/>
    </row>
    <row r="9" spans="1:7" ht="25.5" x14ac:dyDescent="0.25">
      <c r="A9" s="181"/>
      <c r="B9" s="203"/>
      <c r="C9" s="195" t="s">
        <v>234</v>
      </c>
      <c r="D9" s="190" t="s">
        <v>198</v>
      </c>
      <c r="E9" s="192">
        <v>0.15</v>
      </c>
      <c r="F9" s="181" t="s">
        <v>161</v>
      </c>
      <c r="G9" s="181"/>
    </row>
    <row r="10" spans="1:7" x14ac:dyDescent="0.25">
      <c r="A10" s="181"/>
      <c r="B10" s="203"/>
      <c r="C10" s="195" t="s">
        <v>181</v>
      </c>
      <c r="D10" s="190" t="s">
        <v>186</v>
      </c>
      <c r="E10" s="192">
        <v>1</v>
      </c>
      <c r="F10" s="181" t="s">
        <v>161</v>
      </c>
      <c r="G10" s="181"/>
    </row>
    <row r="11" spans="1:7" x14ac:dyDescent="0.25">
      <c r="A11" s="181"/>
      <c r="B11" s="203"/>
      <c r="C11" s="195"/>
      <c r="D11" s="195"/>
      <c r="E11" s="195"/>
      <c r="F11" s="195"/>
      <c r="G11" s="181"/>
    </row>
    <row r="12" spans="1:7" x14ac:dyDescent="0.25">
      <c r="A12" s="181"/>
      <c r="B12" s="182" t="s">
        <v>187</v>
      </c>
      <c r="C12" s="183" t="s">
        <v>86</v>
      </c>
      <c r="D12" s="190" t="s">
        <v>188</v>
      </c>
      <c r="E12" s="181">
        <f>+E8*E9*E10</f>
        <v>0.09</v>
      </c>
      <c r="F12" s="183" t="s">
        <v>235</v>
      </c>
      <c r="G12" s="181"/>
    </row>
    <row r="13" spans="1:7" x14ac:dyDescent="0.25">
      <c r="A13" s="181"/>
      <c r="B13" s="203"/>
      <c r="C13" s="195"/>
      <c r="D13" s="195"/>
      <c r="E13" s="195"/>
      <c r="F13" s="195"/>
      <c r="G13" s="181"/>
    </row>
    <row r="14" spans="1:7" x14ac:dyDescent="0.25">
      <c r="A14" s="181"/>
      <c r="B14" s="182"/>
      <c r="C14" s="183"/>
      <c r="D14" s="181"/>
      <c r="E14" s="181"/>
      <c r="F14" s="181"/>
      <c r="G14" s="181"/>
    </row>
    <row r="15" spans="1:7" x14ac:dyDescent="0.25">
      <c r="A15" s="181"/>
      <c r="B15" s="200"/>
      <c r="C15" s="883" t="s">
        <v>219</v>
      </c>
      <c r="D15" s="884"/>
      <c r="E15" s="884"/>
      <c r="F15" s="884"/>
      <c r="G15" s="193"/>
    </row>
    <row r="16" spans="1:7" x14ac:dyDescent="0.25">
      <c r="A16" s="181"/>
      <c r="B16" s="194"/>
      <c r="C16" s="195"/>
      <c r="D16" s="195"/>
      <c r="E16" s="195"/>
      <c r="F16" s="195"/>
      <c r="G16" s="193"/>
    </row>
    <row r="17" spans="1:7" x14ac:dyDescent="0.25">
      <c r="A17" s="181"/>
      <c r="B17" s="189" t="s">
        <v>179</v>
      </c>
      <c r="C17" s="183" t="s">
        <v>214</v>
      </c>
      <c r="D17" s="181"/>
      <c r="E17" s="181"/>
      <c r="F17" s="181"/>
      <c r="G17" s="181"/>
    </row>
    <row r="18" spans="1:7" x14ac:dyDescent="0.25">
      <c r="A18" s="181"/>
      <c r="B18" s="182" t="s">
        <v>187</v>
      </c>
      <c r="C18" s="183" t="s">
        <v>86</v>
      </c>
      <c r="D18" s="190" t="s">
        <v>188</v>
      </c>
      <c r="E18" s="181">
        <f>0.322*(0.15+0.15+0.6)</f>
        <v>0.2898</v>
      </c>
      <c r="F18" s="183" t="s">
        <v>189</v>
      </c>
      <c r="G18" s="181"/>
    </row>
    <row r="19" spans="1:7" x14ac:dyDescent="0.25">
      <c r="A19" s="181"/>
      <c r="B19" s="194"/>
      <c r="C19" s="195"/>
      <c r="D19" s="195"/>
      <c r="E19" s="195"/>
      <c r="F19" s="195"/>
      <c r="G19" s="193"/>
    </row>
    <row r="20" spans="1:7" x14ac:dyDescent="0.25">
      <c r="A20" s="181"/>
      <c r="B20" s="189" t="s">
        <v>179</v>
      </c>
      <c r="C20" s="183" t="s">
        <v>236</v>
      </c>
      <c r="D20" s="181"/>
      <c r="E20" s="181"/>
      <c r="F20" s="181"/>
      <c r="G20" s="181"/>
    </row>
    <row r="21" spans="1:7" x14ac:dyDescent="0.25">
      <c r="A21" s="181"/>
      <c r="B21" s="182" t="s">
        <v>187</v>
      </c>
      <c r="C21" s="183" t="s">
        <v>86</v>
      </c>
      <c r="D21" s="190" t="s">
        <v>188</v>
      </c>
      <c r="E21" s="181">
        <f>0.644*0.15*2</f>
        <v>0.19320000000000001</v>
      </c>
      <c r="F21" s="183" t="s">
        <v>189</v>
      </c>
      <c r="G21" s="181"/>
    </row>
    <row r="22" spans="1:7" x14ac:dyDescent="0.25">
      <c r="A22" s="181"/>
      <c r="B22" s="182"/>
      <c r="C22" s="183"/>
      <c r="D22" s="190"/>
      <c r="E22" s="181"/>
      <c r="F22" s="183"/>
      <c r="G22" s="181"/>
    </row>
    <row r="23" spans="1:7" x14ac:dyDescent="0.25">
      <c r="A23" s="181"/>
      <c r="B23" s="189" t="s">
        <v>179</v>
      </c>
      <c r="C23" s="183" t="s">
        <v>237</v>
      </c>
      <c r="D23" s="181"/>
      <c r="E23" s="181"/>
      <c r="F23" s="181"/>
      <c r="G23" s="181"/>
    </row>
    <row r="24" spans="1:7" x14ac:dyDescent="0.25">
      <c r="A24" s="181"/>
      <c r="B24" s="182" t="s">
        <v>187</v>
      </c>
      <c r="C24" s="183" t="s">
        <v>86</v>
      </c>
      <c r="D24" s="190" t="s">
        <v>188</v>
      </c>
      <c r="E24" s="181">
        <f>+(0.15+0.6+0.15)*0.5*0.25</f>
        <v>0.1125</v>
      </c>
      <c r="F24" s="183" t="s">
        <v>189</v>
      </c>
      <c r="G24" s="181"/>
    </row>
    <row r="25" spans="1:7" x14ac:dyDescent="0.25">
      <c r="A25" s="181"/>
      <c r="B25" s="182"/>
      <c r="C25" s="183"/>
      <c r="D25" s="190"/>
      <c r="E25" s="181"/>
      <c r="F25" s="183"/>
      <c r="G25" s="181"/>
    </row>
    <row r="26" spans="1:7" x14ac:dyDescent="0.25">
      <c r="A26" s="181"/>
      <c r="B26" s="182" t="s">
        <v>187</v>
      </c>
      <c r="C26" s="181" t="s">
        <v>216</v>
      </c>
      <c r="D26" s="190" t="s">
        <v>188</v>
      </c>
      <c r="E26" s="197">
        <f>+E24+E21+E18</f>
        <v>0.59550000000000003</v>
      </c>
      <c r="F26" s="183" t="s">
        <v>217</v>
      </c>
      <c r="G26" s="181"/>
    </row>
    <row r="27" spans="1:7" x14ac:dyDescent="0.25">
      <c r="A27" s="181"/>
      <c r="B27" s="201"/>
      <c r="C27" s="195"/>
      <c r="D27" s="195"/>
      <c r="E27" s="195"/>
      <c r="F27" s="195"/>
      <c r="G27" s="202"/>
    </row>
    <row r="28" spans="1:7" ht="40.9" customHeight="1" x14ac:dyDescent="0.25">
      <c r="A28" s="893" t="s">
        <v>306</v>
      </c>
      <c r="B28" s="893"/>
      <c r="C28" s="893"/>
      <c r="D28" s="893"/>
      <c r="E28" s="195">
        <v>26</v>
      </c>
      <c r="F28" s="195"/>
      <c r="G28" s="202"/>
    </row>
    <row r="29" spans="1:7" ht="14.45" customHeight="1" x14ac:dyDescent="0.25">
      <c r="A29" s="893" t="s">
        <v>240</v>
      </c>
      <c r="B29" s="893" t="s">
        <v>239</v>
      </c>
      <c r="C29" s="893"/>
      <c r="D29" s="893"/>
      <c r="E29" s="195">
        <v>1.5</v>
      </c>
      <c r="F29" s="195"/>
      <c r="G29" s="202"/>
    </row>
    <row r="30" spans="1:7" x14ac:dyDescent="0.25">
      <c r="A30" s="181"/>
      <c r="B30" s="201"/>
      <c r="C30" s="195"/>
      <c r="D30" s="195"/>
      <c r="E30" s="195"/>
      <c r="F30" s="195"/>
      <c r="G30" s="202"/>
    </row>
    <row r="31" spans="1:7" ht="25.5" x14ac:dyDescent="0.25">
      <c r="A31" s="181"/>
      <c r="B31" s="201"/>
      <c r="C31" s="204" t="s">
        <v>241</v>
      </c>
      <c r="D31" s="195"/>
      <c r="E31" s="195">
        <f>+E29*E28*E26</f>
        <v>23.224500000000003</v>
      </c>
      <c r="F31" s="195"/>
      <c r="G31" s="202"/>
    </row>
    <row r="32" spans="1:7" x14ac:dyDescent="0.25">
      <c r="A32" s="181"/>
      <c r="B32" s="201"/>
      <c r="C32" s="195"/>
      <c r="D32" s="195"/>
      <c r="E32" s="195"/>
      <c r="F32" s="195"/>
      <c r="G32" s="202"/>
    </row>
    <row r="33" spans="1:7" x14ac:dyDescent="0.25">
      <c r="A33" s="181"/>
      <c r="B33" s="200"/>
      <c r="C33" s="883" t="s">
        <v>238</v>
      </c>
      <c r="D33" s="884"/>
      <c r="E33" s="884"/>
      <c r="F33" s="884"/>
      <c r="G33" s="202"/>
    </row>
    <row r="34" spans="1:7" x14ac:dyDescent="0.25">
      <c r="A34" s="181"/>
      <c r="B34" s="194"/>
      <c r="C34" s="195"/>
      <c r="D34" s="195"/>
      <c r="E34" s="195"/>
      <c r="F34" s="195"/>
      <c r="G34" s="202"/>
    </row>
    <row r="35" spans="1:7" x14ac:dyDescent="0.25">
      <c r="A35" s="181"/>
      <c r="B35" s="182" t="s">
        <v>187</v>
      </c>
      <c r="C35" s="183" t="s">
        <v>86</v>
      </c>
      <c r="D35" s="190" t="s">
        <v>200</v>
      </c>
      <c r="E35" s="191">
        <f>+E26*100</f>
        <v>59.550000000000004</v>
      </c>
      <c r="F35" s="183" t="s">
        <v>42</v>
      </c>
      <c r="G35" s="202"/>
    </row>
    <row r="36" spans="1:7" x14ac:dyDescent="0.25">
      <c r="A36" s="172"/>
      <c r="B36" s="179"/>
      <c r="C36" s="178"/>
      <c r="D36" s="178"/>
      <c r="E36" s="178"/>
      <c r="F36" s="178"/>
      <c r="G36" s="180"/>
    </row>
    <row r="37" spans="1:7" ht="25.5" x14ac:dyDescent="0.25">
      <c r="A37" s="172"/>
      <c r="B37" s="179"/>
      <c r="C37" s="204" t="s">
        <v>241</v>
      </c>
      <c r="D37" s="178"/>
      <c r="E37" s="178">
        <f>+E35*E28</f>
        <v>1548.3000000000002</v>
      </c>
      <c r="F37" s="178"/>
      <c r="G37" s="180"/>
    </row>
    <row r="38" spans="1:7" x14ac:dyDescent="0.25">
      <c r="A38" s="172"/>
      <c r="B38" s="179"/>
      <c r="C38" s="178"/>
      <c r="D38" s="178"/>
      <c r="E38" s="178"/>
      <c r="F38" s="178"/>
      <c r="G38" s="180"/>
    </row>
    <row r="39" spans="1:7" x14ac:dyDescent="0.25">
      <c r="A39" s="172"/>
      <c r="B39" s="179"/>
      <c r="C39" s="178"/>
      <c r="D39" s="178"/>
      <c r="E39" s="178"/>
      <c r="F39" s="178"/>
      <c r="G39" s="180"/>
    </row>
    <row r="40" spans="1:7" x14ac:dyDescent="0.25">
      <c r="A40" s="172"/>
      <c r="B40" s="172"/>
      <c r="C40" s="172"/>
      <c r="D40" s="172"/>
      <c r="E40" s="172"/>
      <c r="F40" s="172"/>
      <c r="G40" s="172"/>
    </row>
    <row r="41" spans="1:7" x14ac:dyDescent="0.25">
      <c r="A41" s="172"/>
      <c r="B41" s="172"/>
      <c r="C41" s="172"/>
      <c r="D41" s="172"/>
      <c r="E41" s="172"/>
      <c r="F41" s="172"/>
      <c r="G41" s="172"/>
    </row>
    <row r="42" spans="1:7" x14ac:dyDescent="0.25">
      <c r="A42" s="172"/>
      <c r="B42" s="172"/>
      <c r="C42" s="172"/>
      <c r="D42" s="172"/>
      <c r="E42" s="172"/>
      <c r="F42" s="172"/>
      <c r="G42" s="172"/>
    </row>
  </sheetData>
  <mergeCells count="8">
    <mergeCell ref="C33:F33"/>
    <mergeCell ref="A28:D28"/>
    <mergeCell ref="A29:D29"/>
    <mergeCell ref="A1:G1"/>
    <mergeCell ref="A3:G3"/>
    <mergeCell ref="A5:G5"/>
    <mergeCell ref="C7:F7"/>
    <mergeCell ref="C15:F15"/>
  </mergeCells>
  <pageMargins left="0.7" right="0.7" top="0.75" bottom="0.75" header="0.3" footer="0.3"/>
  <pageSetup paperSize="9"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056F18891BEC64F9E09EAEBD914340F" ma:contentTypeVersion="6" ma:contentTypeDescription="Crear nuevo documento." ma:contentTypeScope="" ma:versionID="567d5ff77ff649d1f2bc4727173f5fca">
  <xsd:schema xmlns:xsd="http://www.w3.org/2001/XMLSchema" xmlns:xs="http://www.w3.org/2001/XMLSchema" xmlns:p="http://schemas.microsoft.com/office/2006/metadata/properties" xmlns:ns3="8173060d-6f14-46a7-896e-7365aae2f25c" xmlns:ns4="bb49fc5b-58d2-411e-bca2-9fe5ac7fffcd" targetNamespace="http://schemas.microsoft.com/office/2006/metadata/properties" ma:root="true" ma:fieldsID="0d0c12650240101b16acd7d7fc174050" ns3:_="" ns4:_="">
    <xsd:import namespace="8173060d-6f14-46a7-896e-7365aae2f25c"/>
    <xsd:import namespace="bb49fc5b-58d2-411e-bca2-9fe5ac7fffc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173060d-6f14-46a7-896e-7365aae2f25c"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49fc5b-58d2-411e-bca2-9fe5ac7fffcd"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F468BF5-8C37-472A-93DD-11BCFFCF90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173060d-6f14-46a7-896e-7365aae2f25c"/>
    <ds:schemaRef ds:uri="bb49fc5b-58d2-411e-bca2-9fe5ac7fff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59F5619-AC57-4B13-A9DE-3B2C6F777FF9}">
  <ds:schemaRefs>
    <ds:schemaRef ds:uri="http://schemas.microsoft.com/office/2006/documentManagement/types"/>
    <ds:schemaRef ds:uri="8173060d-6f14-46a7-896e-7365aae2f25c"/>
    <ds:schemaRef ds:uri="http://purl.org/dc/dcmitype/"/>
    <ds:schemaRef ds:uri="http://www.w3.org/XML/1998/namespace"/>
    <ds:schemaRef ds:uri="http://purl.org/dc/elements/1.1/"/>
    <ds:schemaRef ds:uri="http://schemas.microsoft.com/office/infopath/2007/PartnerControls"/>
    <ds:schemaRef ds:uri="http://purl.org/dc/terms/"/>
    <ds:schemaRef ds:uri="http://schemas.openxmlformats.org/package/2006/metadata/core-properties"/>
    <ds:schemaRef ds:uri="bb49fc5b-58d2-411e-bca2-9fe5ac7fffcd"/>
    <ds:schemaRef ds:uri="http://schemas.microsoft.com/office/2006/metadata/properties"/>
  </ds:schemaRefs>
</ds:datastoreItem>
</file>

<file path=customXml/itemProps3.xml><?xml version="1.0" encoding="utf-8"?>
<ds:datastoreItem xmlns:ds="http://schemas.openxmlformats.org/officeDocument/2006/customXml" ds:itemID="{6725B083-0972-4153-B9A9-FFFB5ADE1CE2}">
  <ds:schemaRefs>
    <ds:schemaRef ds:uri="http://schemas.microsoft.com/DataMashup"/>
  </ds:schemaRefs>
</ds:datastoreItem>
</file>

<file path=customXml/itemProps4.xml><?xml version="1.0" encoding="utf-8"?>
<ds:datastoreItem xmlns:ds="http://schemas.openxmlformats.org/officeDocument/2006/customXml" ds:itemID="{77BA398E-3154-49BB-8441-1AB02E9F54A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44</vt:i4>
      </vt:variant>
      <vt:variant>
        <vt:lpstr>Rangos con nombre</vt:lpstr>
      </vt:variant>
      <vt:variant>
        <vt:i4>41</vt:i4>
      </vt:variant>
    </vt:vector>
  </HeadingPairs>
  <TitlesOfParts>
    <vt:vector size="85" baseType="lpstr">
      <vt:lpstr>RESUMEN</vt:lpstr>
      <vt:lpstr>PPTO OFICIAL (Entidad)</vt:lpstr>
      <vt:lpstr>PROPUESTA ECONOMICA (Proponente</vt:lpstr>
      <vt:lpstr>APU ITEM DE PAGO</vt:lpstr>
      <vt:lpstr>PPTO ACTO</vt:lpstr>
      <vt:lpstr>PPTO RES</vt:lpstr>
      <vt:lpstr>PPTO ALL</vt:lpstr>
      <vt:lpstr>PPTO ALC</vt:lpstr>
      <vt:lpstr>ResumenALL</vt:lpstr>
      <vt:lpstr>INTERV</vt:lpstr>
      <vt:lpstr>FM</vt:lpstr>
      <vt:lpstr>PÓLIZAS INT</vt:lpstr>
      <vt:lpstr>Resúmen PTO MGA</vt:lpstr>
      <vt:lpstr>PPTOALL_B647</vt:lpstr>
      <vt:lpstr>PPTOALL_B671</vt:lpstr>
      <vt:lpstr>PPTOALL_B534</vt:lpstr>
      <vt:lpstr>PPTOALL_B672</vt:lpstr>
      <vt:lpstr>PPTOALL_B1112</vt:lpstr>
      <vt:lpstr>PPTOALL_B1109</vt:lpstr>
      <vt:lpstr>PPTOALL_B538</vt:lpstr>
      <vt:lpstr>PPTOALL_B439A</vt:lpstr>
      <vt:lpstr>PPTOALL_B1114</vt:lpstr>
      <vt:lpstr>PPTOALL_B4</vt:lpstr>
      <vt:lpstr>PPTOALL_B539A</vt:lpstr>
      <vt:lpstr>PPTOALL_B511</vt:lpstr>
      <vt:lpstr>PPTOALL_B515</vt:lpstr>
      <vt:lpstr>PPTOALL_B1115</vt:lpstr>
      <vt:lpstr>PPTOALL_B1077</vt:lpstr>
      <vt:lpstr>PPTOALL_B184P</vt:lpstr>
      <vt:lpstr>PPTOALL_B6</vt:lpstr>
      <vt:lpstr>PPTOALL_D1</vt:lpstr>
      <vt:lpstr>PPTOALL_B70</vt:lpstr>
      <vt:lpstr>PPTOALL_D2</vt:lpstr>
      <vt:lpstr>PPTOALL_B526</vt:lpstr>
      <vt:lpstr>PPTOALL_B5</vt:lpstr>
      <vt:lpstr>PPTOALL_B539</vt:lpstr>
      <vt:lpstr>PPTOALL_B520</vt:lpstr>
      <vt:lpstr>PPTOALL_B2</vt:lpstr>
      <vt:lpstr>PPTOALL_B1</vt:lpstr>
      <vt:lpstr>PPTOALL_B3</vt:lpstr>
      <vt:lpstr>PPTOALL_B542</vt:lpstr>
      <vt:lpstr>PPTOALL_B96</vt:lpstr>
      <vt:lpstr>CANTIDADESCARCAMOS</vt:lpstr>
      <vt:lpstr>CoCEscalonados</vt:lpstr>
      <vt:lpstr>'APU ITEM DE PAGO'!Área_de_impresión</vt:lpstr>
      <vt:lpstr>CANTIDADESCARCAMOS!Área_de_impresión</vt:lpstr>
      <vt:lpstr>CoCEscalonados!Área_de_impresión</vt:lpstr>
      <vt:lpstr>FM!Área_de_impresión</vt:lpstr>
      <vt:lpstr>INTERV!Área_de_impresión</vt:lpstr>
      <vt:lpstr>'PPTO ALC'!Área_de_impresión</vt:lpstr>
      <vt:lpstr>'PPTO ALL'!Área_de_impresión</vt:lpstr>
      <vt:lpstr>'PPTO OFICIAL (Entidad)'!Área_de_impresión</vt:lpstr>
      <vt:lpstr>PPTOALL_B1!Área_de_impresión</vt:lpstr>
      <vt:lpstr>PPTOALL_B1077!Área_de_impresión</vt:lpstr>
      <vt:lpstr>PPTOALL_B1109!Área_de_impresión</vt:lpstr>
      <vt:lpstr>PPTOALL_B1112!Área_de_impresión</vt:lpstr>
      <vt:lpstr>PPTOALL_B1114!Área_de_impresión</vt:lpstr>
      <vt:lpstr>PPTOALL_B1115!Área_de_impresión</vt:lpstr>
      <vt:lpstr>PPTOALL_B184P!Área_de_impresión</vt:lpstr>
      <vt:lpstr>PPTOALL_B2!Área_de_impresión</vt:lpstr>
      <vt:lpstr>PPTOALL_B3!Área_de_impresión</vt:lpstr>
      <vt:lpstr>PPTOALL_B4!Área_de_impresión</vt:lpstr>
      <vt:lpstr>PPTOALL_B439A!Área_de_impresión</vt:lpstr>
      <vt:lpstr>PPTOALL_B5!Área_de_impresión</vt:lpstr>
      <vt:lpstr>PPTOALL_B511!Área_de_impresión</vt:lpstr>
      <vt:lpstr>PPTOALL_B515!Área_de_impresión</vt:lpstr>
      <vt:lpstr>PPTOALL_B520!Área_de_impresión</vt:lpstr>
      <vt:lpstr>PPTOALL_B526!Área_de_impresión</vt:lpstr>
      <vt:lpstr>PPTOALL_B534!Área_de_impresión</vt:lpstr>
      <vt:lpstr>PPTOALL_B538!Área_de_impresión</vt:lpstr>
      <vt:lpstr>PPTOALL_B539!Área_de_impresión</vt:lpstr>
      <vt:lpstr>PPTOALL_B539A!Área_de_impresión</vt:lpstr>
      <vt:lpstr>PPTOALL_B542!Área_de_impresión</vt:lpstr>
      <vt:lpstr>PPTOALL_B6!Área_de_impresión</vt:lpstr>
      <vt:lpstr>PPTOALL_B647!Área_de_impresión</vt:lpstr>
      <vt:lpstr>PPTOALL_B671!Área_de_impresión</vt:lpstr>
      <vt:lpstr>PPTOALL_B672!Área_de_impresión</vt:lpstr>
      <vt:lpstr>PPTOALL_B70!Área_de_impresión</vt:lpstr>
      <vt:lpstr>PPTOALL_B96!Área_de_impresión</vt:lpstr>
      <vt:lpstr>PPTOALL_D1!Área_de_impresión</vt:lpstr>
      <vt:lpstr>PPTOALL_D2!Área_de_impresión</vt:lpstr>
      <vt:lpstr>RESUMEN!Área_de_impresión</vt:lpstr>
      <vt:lpstr>ResumenALL!Área_de_impresión</vt:lpstr>
      <vt:lpstr>Criterios</vt:lpstr>
      <vt:lpstr>INTERV!Títulos_a_imprimir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Iván Bustamante</dc:creator>
  <cp:lastModifiedBy>LEIDY MARCELA CARMONA MENA</cp:lastModifiedBy>
  <cp:lastPrinted>2026-07-28T22:42:13Z</cp:lastPrinted>
  <dcterms:created xsi:type="dcterms:W3CDTF">2020-02-11T20:41:04Z</dcterms:created>
  <dcterms:modified xsi:type="dcterms:W3CDTF">2026-08-12T21:55:29Z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0x010100A056F18891BEC64F9E09EAEBD914340F</vt:lpwstr>
  </property>
</Properties>
</file>