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ocuments\info hp\2. BARBOSA 2026\3. MC\16. EXTINTORRES\PDF\"/>
    </mc:Choice>
  </mc:AlternateContent>
  <bookViews>
    <workbookView xWindow="0" yWindow="0" windowWidth="20490" windowHeight="7050"/>
  </bookViews>
  <sheets>
    <sheet name="OFERTA ECONOMICA" sheetId="1" r:id="rId1"/>
  </sheets>
  <definedNames>
    <definedName name="_xlnm.Print_Area" localSheetId="0">'OFERTA ECONOMICA'!$A$1:$O$29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6" i="1" l="1"/>
  <c r="K25" i="1" l="1"/>
  <c r="K26" i="1"/>
  <c r="K24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6" i="1"/>
  <c r="G32" i="1"/>
  <c r="F32" i="1"/>
  <c r="F33" i="1" s="1"/>
  <c r="G31" i="1"/>
  <c r="I23" i="1"/>
  <c r="I22" i="1"/>
  <c r="I21" i="1"/>
  <c r="F21" i="1"/>
  <c r="G21" i="1" s="1"/>
  <c r="I20" i="1"/>
  <c r="F20" i="1"/>
  <c r="G20" i="1" s="1"/>
  <c r="I19" i="1"/>
  <c r="F19" i="1"/>
  <c r="G19" i="1" s="1"/>
  <c r="I18" i="1"/>
  <c r="F18" i="1"/>
  <c r="G18" i="1" s="1"/>
  <c r="I17" i="1"/>
  <c r="F17" i="1"/>
  <c r="G17" i="1" s="1"/>
  <c r="I16" i="1"/>
  <c r="F16" i="1"/>
  <c r="G16" i="1" s="1"/>
  <c r="I15" i="1"/>
  <c r="I14" i="1"/>
  <c r="F14" i="1"/>
  <c r="G14" i="1" s="1"/>
  <c r="I13" i="1"/>
  <c r="F13" i="1"/>
  <c r="G13" i="1" s="1"/>
  <c r="I12" i="1"/>
  <c r="F12" i="1"/>
  <c r="G12" i="1" s="1"/>
  <c r="I11" i="1"/>
  <c r="F11" i="1"/>
  <c r="G11" i="1" s="1"/>
  <c r="I10" i="1"/>
  <c r="F10" i="1"/>
  <c r="G10" i="1" s="1"/>
  <c r="I9" i="1"/>
  <c r="F9" i="1"/>
  <c r="G9" i="1" s="1"/>
  <c r="I8" i="1"/>
  <c r="F8" i="1"/>
  <c r="I7" i="1"/>
  <c r="F7" i="1"/>
  <c r="G7" i="1" s="1"/>
  <c r="I6" i="1"/>
  <c r="F6" i="1"/>
  <c r="G6" i="1" s="1"/>
  <c r="I24" i="1" l="1"/>
  <c r="I25" i="1" s="1"/>
</calcChain>
</file>

<file path=xl/sharedStrings.xml><?xml version="1.0" encoding="utf-8"?>
<sst xmlns="http://schemas.openxmlformats.org/spreadsheetml/2006/main" count="56" uniqueCount="36">
  <si>
    <t>FORMULARIO DE OFERTA ECONOMICA</t>
  </si>
  <si>
    <t>MINIMA CUANTIA No. BSA-MC-015-2026</t>
  </si>
  <si>
    <t>ITEM</t>
  </si>
  <si>
    <t>DESCRIPCION</t>
  </si>
  <si>
    <t>UNIDAD</t>
  </si>
  <si>
    <t>CANTIDAD</t>
  </si>
  <si>
    <t>VR. UNITARIO HISTORICO No.135-2024</t>
  </si>
  <si>
    <t>INDEXACION VIGENCIA 2024 - 5,20%</t>
  </si>
  <si>
    <t>INDEXACION VIGENCIA 2025 - 5,10%</t>
  </si>
  <si>
    <t>VALOR TOTAL</t>
  </si>
  <si>
    <t>RECARGA EXTINTOR MULTIPROPOSITO ABC 10 LB AMARILLO</t>
  </si>
  <si>
    <t>RECARGA EXTINTOR MULTIPROPOSITO ABC 20 LB AMARILLO</t>
  </si>
  <si>
    <t>RECARGA EXTINTOR AGUA PRESION 2 1/2 GALONES - VERDE</t>
  </si>
  <si>
    <t>RECARGA EXTINTOR SOLKAFLAM 3700 - BLANCO</t>
  </si>
  <si>
    <t>RECARGA EXTINTOR SOLKAFLAM 9000 - BLANCO</t>
  </si>
  <si>
    <t>RECARGA EXTINTOR SATELITE 150 LB . AMARILLO</t>
  </si>
  <si>
    <t>RECARGA EXTINTOR CO2 10 LB - ROJO</t>
  </si>
  <si>
    <t>SEÑAL COLOMBINA REDONDA</t>
  </si>
  <si>
    <t>PAR DE CONO 90 CM IMPORTADO</t>
  </si>
  <si>
    <t>BOTIQUIN INDUSTRIAL TIPO B</t>
  </si>
  <si>
    <t>BOTIQUIN INDUSTRIAL TIPO A</t>
  </si>
  <si>
    <t>ROLLO CINTA PELIGRO 500 MTS</t>
  </si>
  <si>
    <t>CAMILLA + INMOBILIZADOR + SEÑAL+ GANCHO</t>
  </si>
  <si>
    <t>PUNTO ECOLOGICO 55 LITROS</t>
  </si>
  <si>
    <t>SEÑALIZACION DE EVACUACIÓN</t>
  </si>
  <si>
    <t>SEÑALIZACIÓN DE PUNTO DE ENCUENTRO</t>
  </si>
  <si>
    <t>MANTENIMIENTO PREVENTIVO Y CORRECTIVO DE PUERTAS</t>
  </si>
  <si>
    <t>GLOBAL</t>
  </si>
  <si>
    <t>MANTENIMIENTO PREVENTIVO Y CORRECTIVO DE VENTANAS</t>
  </si>
  <si>
    <t>VALOR SUBTOTAL</t>
  </si>
  <si>
    <t>DESCUENTOS</t>
  </si>
  <si>
    <t>VR. TOTAL</t>
  </si>
  <si>
    <t>NOMBRE PROPONENTE</t>
  </si>
  <si>
    <t>FIRMA</t>
  </si>
  <si>
    <t xml:space="preserve">VALOR UNITARIO </t>
  </si>
  <si>
    <t>VALOR UNITARIO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</si>
</sst>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\ * #,##0.00_-;\-&quot;$&quot;\ * #,##0.0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4" fontId="6" fillId="0" borderId="3" xfId="0" applyNumberFormat="1" applyFont="1" applyFill="1" applyBorder="1" applyAlignment="1">
      <alignment horizontal="center" vertical="center" wrapText="1"/>
    </xf>
    <xf numFmtId="44" fontId="6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justify" vertical="center" wrapText="1"/>
    </xf>
    <xf numFmtId="44" fontId="0" fillId="0" borderId="3" xfId="0" applyNumberFormat="1" applyBorder="1" applyAlignment="1">
      <alignment horizontal="center" vertical="center"/>
    </xf>
    <xf numFmtId="0" fontId="7" fillId="3" borderId="4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2" fillId="3" borderId="4" xfId="0" applyFont="1" applyFill="1" applyBorder="1" applyAlignment="1">
      <alignment horizontal="center" vertical="center"/>
    </xf>
    <xf numFmtId="44" fontId="2" fillId="3" borderId="4" xfId="0" applyNumberFormat="1" applyFont="1" applyFill="1" applyBorder="1" applyAlignment="1">
      <alignment vertical="center"/>
    </xf>
    <xf numFmtId="44" fontId="2" fillId="3" borderId="3" xfId="0" applyNumberFormat="1" applyFont="1" applyFill="1" applyBorder="1" applyAlignment="1">
      <alignment vertical="center"/>
    </xf>
    <xf numFmtId="0" fontId="8" fillId="3" borderId="3" xfId="0" applyFont="1" applyFill="1" applyBorder="1" applyAlignment="1">
      <alignment horizontal="justify" vertical="center" wrapText="1"/>
    </xf>
    <xf numFmtId="0" fontId="0" fillId="3" borderId="3" xfId="0" applyFill="1" applyBorder="1"/>
    <xf numFmtId="10" fontId="2" fillId="3" borderId="3" xfId="0" applyNumberFormat="1" applyFont="1" applyFill="1" applyBorder="1"/>
    <xf numFmtId="44" fontId="2" fillId="3" borderId="3" xfId="0" applyNumberFormat="1" applyFont="1" applyFill="1" applyBorder="1"/>
    <xf numFmtId="44" fontId="0" fillId="3" borderId="3" xfId="1" applyFont="1" applyFill="1" applyBorder="1"/>
    <xf numFmtId="44" fontId="0" fillId="0" borderId="0" xfId="0" applyNumberFormat="1"/>
    <xf numFmtId="0" fontId="7" fillId="4" borderId="4" xfId="0" applyFont="1" applyFill="1" applyBorder="1" applyAlignment="1">
      <alignment vertical="center"/>
    </xf>
    <xf numFmtId="0" fontId="0" fillId="4" borderId="3" xfId="0" applyFill="1" applyBorder="1"/>
    <xf numFmtId="0" fontId="8" fillId="4" borderId="3" xfId="0" applyFont="1" applyFill="1" applyBorder="1" applyAlignment="1">
      <alignment horizontal="justify" vertical="center" wrapText="1"/>
    </xf>
    <xf numFmtId="44" fontId="0" fillId="4" borderId="3" xfId="0" applyNumberFormat="1" applyFill="1" applyBorder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3"/>
  <sheetViews>
    <sheetView tabSelected="1" view="pageBreakPreview" topLeftCell="A19" zoomScale="90" zoomScaleNormal="70" zoomScaleSheetLayoutView="90" workbookViewId="0">
      <selection activeCell="I24" sqref="I24"/>
    </sheetView>
  </sheetViews>
  <sheetFormatPr baseColWidth="10" defaultRowHeight="15" x14ac:dyDescent="0.25"/>
  <cols>
    <col min="1" max="1" width="10.28515625" customWidth="1"/>
    <col min="2" max="2" width="44.85546875" customWidth="1"/>
    <col min="3" max="3" width="9.28515625" customWidth="1"/>
    <col min="4" max="4" width="12.42578125" bestFit="1" customWidth="1"/>
    <col min="5" max="7" width="30.85546875" hidden="1" customWidth="1"/>
    <col min="8" max="8" width="27.28515625" customWidth="1"/>
    <col min="9" max="9" width="21.42578125" customWidth="1"/>
    <col min="10" max="10" width="24.5703125" customWidth="1"/>
    <col min="11" max="11" width="21.42578125" customWidth="1"/>
  </cols>
  <sheetData>
    <row r="2" spans="1:11" ht="21" x14ac:dyDescent="0.35">
      <c r="A2" s="26" t="s">
        <v>0</v>
      </c>
      <c r="B2" s="26"/>
      <c r="C2" s="26"/>
      <c r="D2" s="26"/>
      <c r="E2" s="26"/>
      <c r="F2" s="1"/>
      <c r="G2" s="1"/>
    </row>
    <row r="3" spans="1:11" ht="21" x14ac:dyDescent="0.35">
      <c r="A3" s="27" t="s">
        <v>1</v>
      </c>
      <c r="B3" s="27"/>
      <c r="C3" s="27"/>
      <c r="D3" s="27"/>
      <c r="E3" s="27"/>
      <c r="F3" s="2"/>
      <c r="G3" s="2"/>
    </row>
    <row r="4" spans="1:11" ht="19.5" customHeight="1" x14ac:dyDescent="0.25">
      <c r="A4" s="28" t="s">
        <v>2</v>
      </c>
      <c r="B4" s="30" t="s">
        <v>3</v>
      </c>
      <c r="C4" s="30" t="s">
        <v>4</v>
      </c>
      <c r="D4" s="30" t="s">
        <v>5</v>
      </c>
      <c r="E4" s="32" t="s">
        <v>6</v>
      </c>
      <c r="F4" s="28" t="s">
        <v>7</v>
      </c>
      <c r="G4" s="28" t="s">
        <v>8</v>
      </c>
      <c r="H4" s="33" t="s">
        <v>34</v>
      </c>
      <c r="I4" s="33" t="s">
        <v>9</v>
      </c>
      <c r="J4" s="35" t="s">
        <v>35</v>
      </c>
      <c r="K4" s="35" t="s">
        <v>9</v>
      </c>
    </row>
    <row r="5" spans="1:11" ht="19.5" customHeight="1" x14ac:dyDescent="0.25">
      <c r="A5" s="29"/>
      <c r="B5" s="31"/>
      <c r="C5" s="31"/>
      <c r="D5" s="31"/>
      <c r="E5" s="32"/>
      <c r="F5" s="29"/>
      <c r="G5" s="29"/>
      <c r="H5" s="33"/>
      <c r="I5" s="33"/>
      <c r="J5" s="35"/>
      <c r="K5" s="35"/>
    </row>
    <row r="6" spans="1:11" ht="57" customHeight="1" x14ac:dyDescent="0.25">
      <c r="A6" s="3">
        <v>1</v>
      </c>
      <c r="B6" s="4" t="s">
        <v>10</v>
      </c>
      <c r="C6" s="5" t="s">
        <v>4</v>
      </c>
      <c r="D6" s="6">
        <v>10</v>
      </c>
      <c r="E6" s="7">
        <v>31332</v>
      </c>
      <c r="F6" s="7">
        <f>ROUND((E6*5.2%)+E6,0)</f>
        <v>32961</v>
      </c>
      <c r="G6" s="7">
        <f>ROUND((F6*5.1%)+F6,0)</f>
        <v>34642</v>
      </c>
      <c r="H6" s="8">
        <v>25333</v>
      </c>
      <c r="I6" s="8">
        <f t="shared" ref="I6:I23" si="0">H6*D6</f>
        <v>253330</v>
      </c>
      <c r="J6" s="10"/>
      <c r="K6" s="10">
        <f>J6*D6</f>
        <v>0</v>
      </c>
    </row>
    <row r="7" spans="1:11" ht="57" customHeight="1" x14ac:dyDescent="0.25">
      <c r="A7" s="3">
        <v>2</v>
      </c>
      <c r="B7" s="4" t="s">
        <v>11</v>
      </c>
      <c r="C7" s="5" t="s">
        <v>4</v>
      </c>
      <c r="D7" s="6">
        <v>2</v>
      </c>
      <c r="E7" s="7">
        <v>40932</v>
      </c>
      <c r="F7" s="7">
        <f t="shared" ref="F7:F21" si="1">ROUND((E7*5.2%)+E7,0)</f>
        <v>43060</v>
      </c>
      <c r="G7" s="7">
        <f t="shared" ref="G7:G21" si="2">ROUND((F7*5.1%)+F7,0)</f>
        <v>45256</v>
      </c>
      <c r="H7" s="8">
        <v>29667</v>
      </c>
      <c r="I7" s="8">
        <f t="shared" si="0"/>
        <v>59334</v>
      </c>
      <c r="J7" s="10"/>
      <c r="K7" s="10">
        <f t="shared" ref="K7:K23" si="3">J7*D7</f>
        <v>0</v>
      </c>
    </row>
    <row r="8" spans="1:11" ht="57" customHeight="1" x14ac:dyDescent="0.25">
      <c r="A8" s="3">
        <v>3</v>
      </c>
      <c r="B8" s="4" t="s">
        <v>12</v>
      </c>
      <c r="C8" s="5" t="s">
        <v>4</v>
      </c>
      <c r="D8" s="6">
        <v>4</v>
      </c>
      <c r="E8" s="7">
        <v>43588</v>
      </c>
      <c r="F8" s="7">
        <f t="shared" si="1"/>
        <v>45855</v>
      </c>
      <c r="G8" s="7">
        <v>33000</v>
      </c>
      <c r="H8" s="8">
        <v>34667</v>
      </c>
      <c r="I8" s="8">
        <f t="shared" si="0"/>
        <v>138668</v>
      </c>
      <c r="J8" s="10"/>
      <c r="K8" s="10">
        <f t="shared" si="3"/>
        <v>0</v>
      </c>
    </row>
    <row r="9" spans="1:11" ht="57" customHeight="1" x14ac:dyDescent="0.25">
      <c r="A9" s="3">
        <v>4</v>
      </c>
      <c r="B9" s="4" t="s">
        <v>13</v>
      </c>
      <c r="C9" s="5">
        <v>0</v>
      </c>
      <c r="D9" s="6">
        <v>1</v>
      </c>
      <c r="E9" s="7">
        <v>208032</v>
      </c>
      <c r="F9" s="7">
        <f t="shared" si="1"/>
        <v>218850</v>
      </c>
      <c r="G9" s="7">
        <f t="shared" si="2"/>
        <v>230011</v>
      </c>
      <c r="H9" s="8">
        <v>153333</v>
      </c>
      <c r="I9" s="8">
        <f t="shared" si="0"/>
        <v>153333</v>
      </c>
      <c r="J9" s="10"/>
      <c r="K9" s="10">
        <f t="shared" si="3"/>
        <v>0</v>
      </c>
    </row>
    <row r="10" spans="1:11" ht="57" customHeight="1" x14ac:dyDescent="0.25">
      <c r="A10" s="3">
        <v>5</v>
      </c>
      <c r="B10" s="4" t="s">
        <v>14</v>
      </c>
      <c r="C10" s="5" t="s">
        <v>4</v>
      </c>
      <c r="D10" s="6">
        <v>1</v>
      </c>
      <c r="E10" s="7">
        <v>408382</v>
      </c>
      <c r="F10" s="7">
        <f t="shared" si="1"/>
        <v>429618</v>
      </c>
      <c r="G10" s="7">
        <f t="shared" si="2"/>
        <v>451529</v>
      </c>
      <c r="H10" s="8">
        <v>313333</v>
      </c>
      <c r="I10" s="8">
        <f t="shared" si="0"/>
        <v>313333</v>
      </c>
      <c r="J10" s="10"/>
      <c r="K10" s="10">
        <f t="shared" si="3"/>
        <v>0</v>
      </c>
    </row>
    <row r="11" spans="1:11" ht="57" customHeight="1" x14ac:dyDescent="0.25">
      <c r="A11" s="3">
        <v>6</v>
      </c>
      <c r="B11" s="4" t="s">
        <v>15</v>
      </c>
      <c r="C11" s="5" t="s">
        <v>4</v>
      </c>
      <c r="D11" s="6">
        <v>2</v>
      </c>
      <c r="E11" s="7">
        <v>324999</v>
      </c>
      <c r="F11" s="7">
        <f t="shared" si="1"/>
        <v>341899</v>
      </c>
      <c r="G11" s="7">
        <f t="shared" si="2"/>
        <v>359336</v>
      </c>
      <c r="H11" s="8">
        <v>183333</v>
      </c>
      <c r="I11" s="8">
        <f t="shared" si="0"/>
        <v>366666</v>
      </c>
      <c r="J11" s="10"/>
      <c r="K11" s="10">
        <f t="shared" si="3"/>
        <v>0</v>
      </c>
    </row>
    <row r="12" spans="1:11" ht="57" customHeight="1" x14ac:dyDescent="0.25">
      <c r="A12" s="3">
        <v>7</v>
      </c>
      <c r="B12" s="4" t="s">
        <v>16</v>
      </c>
      <c r="C12" s="6" t="s">
        <v>4</v>
      </c>
      <c r="D12" s="6">
        <v>7</v>
      </c>
      <c r="E12" s="7">
        <v>257566</v>
      </c>
      <c r="F12" s="7">
        <f t="shared" si="1"/>
        <v>270959</v>
      </c>
      <c r="G12" s="7">
        <f t="shared" si="2"/>
        <v>284778</v>
      </c>
      <c r="H12" s="8">
        <v>162667</v>
      </c>
      <c r="I12" s="8">
        <f t="shared" si="0"/>
        <v>1138669</v>
      </c>
      <c r="J12" s="10"/>
      <c r="K12" s="10">
        <f t="shared" si="3"/>
        <v>0</v>
      </c>
    </row>
    <row r="13" spans="1:11" ht="57" customHeight="1" x14ac:dyDescent="0.25">
      <c r="A13" s="3">
        <v>8</v>
      </c>
      <c r="B13" s="4" t="s">
        <v>17</v>
      </c>
      <c r="C13" s="6" t="s">
        <v>4</v>
      </c>
      <c r="D13" s="6">
        <v>10</v>
      </c>
      <c r="E13" s="7">
        <v>71016</v>
      </c>
      <c r="F13" s="7">
        <f t="shared" si="1"/>
        <v>74709</v>
      </c>
      <c r="G13" s="7">
        <f t="shared" si="2"/>
        <v>78519</v>
      </c>
      <c r="H13" s="8">
        <v>57300</v>
      </c>
      <c r="I13" s="8">
        <f t="shared" si="0"/>
        <v>573000</v>
      </c>
      <c r="J13" s="10"/>
      <c r="K13" s="10">
        <f t="shared" si="3"/>
        <v>0</v>
      </c>
    </row>
    <row r="14" spans="1:11" ht="57" customHeight="1" x14ac:dyDescent="0.25">
      <c r="A14" s="3">
        <v>9</v>
      </c>
      <c r="B14" s="9" t="s">
        <v>18</v>
      </c>
      <c r="C14" s="6" t="s">
        <v>4</v>
      </c>
      <c r="D14" s="6">
        <v>8</v>
      </c>
      <c r="E14" s="7">
        <v>250666</v>
      </c>
      <c r="F14" s="7">
        <f t="shared" si="1"/>
        <v>263701</v>
      </c>
      <c r="G14" s="7">
        <f t="shared" si="2"/>
        <v>277150</v>
      </c>
      <c r="H14" s="8">
        <v>162333</v>
      </c>
      <c r="I14" s="8">
        <f t="shared" si="0"/>
        <v>1298664</v>
      </c>
      <c r="J14" s="10"/>
      <c r="K14" s="10">
        <f t="shared" si="3"/>
        <v>0</v>
      </c>
    </row>
    <row r="15" spans="1:11" ht="57" customHeight="1" x14ac:dyDescent="0.25">
      <c r="A15" s="3">
        <v>10</v>
      </c>
      <c r="B15" s="9" t="s">
        <v>19</v>
      </c>
      <c r="C15" s="6" t="s">
        <v>4</v>
      </c>
      <c r="D15" s="6">
        <v>1</v>
      </c>
      <c r="E15" s="7"/>
      <c r="F15" s="7"/>
      <c r="G15" s="7"/>
      <c r="H15" s="8">
        <v>630667</v>
      </c>
      <c r="I15" s="8">
        <f t="shared" si="0"/>
        <v>630667</v>
      </c>
      <c r="J15" s="10"/>
      <c r="K15" s="10">
        <f t="shared" si="3"/>
        <v>0</v>
      </c>
    </row>
    <row r="16" spans="1:11" ht="57" customHeight="1" x14ac:dyDescent="0.25">
      <c r="A16" s="3">
        <v>11</v>
      </c>
      <c r="B16" s="9" t="s">
        <v>20</v>
      </c>
      <c r="C16" s="6" t="s">
        <v>4</v>
      </c>
      <c r="D16" s="6">
        <v>3</v>
      </c>
      <c r="E16" s="7">
        <v>236916</v>
      </c>
      <c r="F16" s="7">
        <f t="shared" si="1"/>
        <v>249236</v>
      </c>
      <c r="G16" s="7">
        <f t="shared" si="2"/>
        <v>261947</v>
      </c>
      <c r="H16" s="8">
        <v>156667</v>
      </c>
      <c r="I16" s="8">
        <f t="shared" si="0"/>
        <v>470001</v>
      </c>
      <c r="J16" s="10"/>
      <c r="K16" s="10">
        <f t="shared" si="3"/>
        <v>0</v>
      </c>
    </row>
    <row r="17" spans="1:11" ht="57" customHeight="1" x14ac:dyDescent="0.25">
      <c r="A17" s="3">
        <v>12</v>
      </c>
      <c r="B17" s="9" t="s">
        <v>21</v>
      </c>
      <c r="C17" s="6" t="s">
        <v>4</v>
      </c>
      <c r="D17" s="6">
        <v>2</v>
      </c>
      <c r="E17" s="7">
        <v>44916</v>
      </c>
      <c r="F17" s="7">
        <f t="shared" si="1"/>
        <v>47252</v>
      </c>
      <c r="G17" s="7">
        <f t="shared" si="2"/>
        <v>49662</v>
      </c>
      <c r="H17" s="8">
        <v>32633</v>
      </c>
      <c r="I17" s="8">
        <f t="shared" si="0"/>
        <v>65266</v>
      </c>
      <c r="J17" s="10"/>
      <c r="K17" s="10">
        <f t="shared" si="3"/>
        <v>0</v>
      </c>
    </row>
    <row r="18" spans="1:11" ht="57" customHeight="1" x14ac:dyDescent="0.25">
      <c r="A18" s="3">
        <v>13</v>
      </c>
      <c r="B18" s="9" t="s">
        <v>22</v>
      </c>
      <c r="C18" s="6" t="s">
        <v>4</v>
      </c>
      <c r="D18" s="6">
        <v>1</v>
      </c>
      <c r="E18" s="7">
        <v>255499</v>
      </c>
      <c r="F18" s="7">
        <f t="shared" si="1"/>
        <v>268785</v>
      </c>
      <c r="G18" s="7">
        <f t="shared" si="2"/>
        <v>282493</v>
      </c>
      <c r="H18" s="8">
        <v>204667</v>
      </c>
      <c r="I18" s="8">
        <f t="shared" si="0"/>
        <v>204667</v>
      </c>
      <c r="J18" s="10"/>
      <c r="K18" s="10">
        <f t="shared" si="3"/>
        <v>0</v>
      </c>
    </row>
    <row r="19" spans="1:11" ht="57" customHeight="1" x14ac:dyDescent="0.25">
      <c r="A19" s="3">
        <v>14</v>
      </c>
      <c r="B19" s="9" t="s">
        <v>23</v>
      </c>
      <c r="C19" s="6" t="s">
        <v>4</v>
      </c>
      <c r="D19" s="6">
        <v>2</v>
      </c>
      <c r="E19" s="7">
        <v>457332</v>
      </c>
      <c r="F19" s="7">
        <f t="shared" si="1"/>
        <v>481113</v>
      </c>
      <c r="G19" s="7">
        <f t="shared" si="2"/>
        <v>505650</v>
      </c>
      <c r="H19" s="8">
        <v>421633</v>
      </c>
      <c r="I19" s="8">
        <f t="shared" si="0"/>
        <v>843266</v>
      </c>
      <c r="J19" s="10"/>
      <c r="K19" s="10">
        <f t="shared" si="3"/>
        <v>0</v>
      </c>
    </row>
    <row r="20" spans="1:11" ht="57" customHeight="1" x14ac:dyDescent="0.25">
      <c r="A20" s="3">
        <v>15</v>
      </c>
      <c r="B20" s="9" t="s">
        <v>24</v>
      </c>
      <c r="C20" s="6" t="s">
        <v>4</v>
      </c>
      <c r="D20" s="6">
        <v>50</v>
      </c>
      <c r="E20" s="7">
        <v>0</v>
      </c>
      <c r="F20" s="7">
        <f t="shared" si="1"/>
        <v>0</v>
      </c>
      <c r="G20" s="7">
        <f t="shared" si="2"/>
        <v>0</v>
      </c>
      <c r="H20" s="8">
        <v>18000</v>
      </c>
      <c r="I20" s="8">
        <f t="shared" si="0"/>
        <v>900000</v>
      </c>
      <c r="J20" s="10"/>
      <c r="K20" s="10">
        <f t="shared" si="3"/>
        <v>0</v>
      </c>
    </row>
    <row r="21" spans="1:11" ht="57" customHeight="1" x14ac:dyDescent="0.25">
      <c r="A21" s="3">
        <v>16</v>
      </c>
      <c r="B21" s="9" t="s">
        <v>25</v>
      </c>
      <c r="C21" s="6" t="s">
        <v>4</v>
      </c>
      <c r="D21" s="6">
        <v>50</v>
      </c>
      <c r="E21" s="7">
        <v>0</v>
      </c>
      <c r="F21" s="7">
        <f t="shared" si="1"/>
        <v>0</v>
      </c>
      <c r="G21" s="7">
        <f t="shared" si="2"/>
        <v>0</v>
      </c>
      <c r="H21" s="8">
        <v>18000</v>
      </c>
      <c r="I21" s="8">
        <f t="shared" si="0"/>
        <v>900000</v>
      </c>
      <c r="J21" s="10"/>
      <c r="K21" s="10">
        <f t="shared" si="3"/>
        <v>0</v>
      </c>
    </row>
    <row r="22" spans="1:11" ht="57" customHeight="1" x14ac:dyDescent="0.25">
      <c r="A22" s="3">
        <v>17</v>
      </c>
      <c r="B22" s="9" t="s">
        <v>26</v>
      </c>
      <c r="C22" s="6" t="s">
        <v>27</v>
      </c>
      <c r="D22" s="6">
        <v>1</v>
      </c>
      <c r="E22" s="7"/>
      <c r="F22" s="7"/>
      <c r="G22" s="7"/>
      <c r="H22" s="10">
        <v>6900000</v>
      </c>
      <c r="I22" s="8">
        <f t="shared" si="0"/>
        <v>6900000</v>
      </c>
      <c r="J22" s="10"/>
      <c r="K22" s="10">
        <f t="shared" si="3"/>
        <v>0</v>
      </c>
    </row>
    <row r="23" spans="1:11" ht="57" customHeight="1" x14ac:dyDescent="0.25">
      <c r="A23" s="3">
        <v>18</v>
      </c>
      <c r="B23" s="9" t="s">
        <v>28</v>
      </c>
      <c r="C23" s="6" t="s">
        <v>27</v>
      </c>
      <c r="D23" s="6">
        <v>1</v>
      </c>
      <c r="E23" s="7"/>
      <c r="F23" s="7"/>
      <c r="G23" s="7"/>
      <c r="H23" s="10">
        <v>4925364</v>
      </c>
      <c r="I23" s="8">
        <f t="shared" si="0"/>
        <v>4925364</v>
      </c>
      <c r="J23" s="10"/>
      <c r="K23" s="10">
        <f t="shared" si="3"/>
        <v>0</v>
      </c>
    </row>
    <row r="24" spans="1:11" ht="17.25" customHeight="1" x14ac:dyDescent="0.25">
      <c r="A24" s="34"/>
      <c r="B24" s="11" t="s">
        <v>29</v>
      </c>
      <c r="C24" s="12"/>
      <c r="D24" s="12"/>
      <c r="E24" s="12"/>
      <c r="F24" s="13"/>
      <c r="G24" s="13"/>
      <c r="H24" s="15"/>
      <c r="I24" s="14">
        <f>SUM(I6:I23)</f>
        <v>20134228</v>
      </c>
      <c r="J24" s="22" t="s">
        <v>29</v>
      </c>
      <c r="K24" s="25">
        <f>SUM(K6:K23)</f>
        <v>0</v>
      </c>
    </row>
    <row r="25" spans="1:11" ht="15.75" x14ac:dyDescent="0.25">
      <c r="A25" s="34"/>
      <c r="B25" s="16" t="s">
        <v>30</v>
      </c>
      <c r="C25" s="17"/>
      <c r="D25" s="17"/>
      <c r="E25" s="17"/>
      <c r="F25" s="17"/>
      <c r="G25" s="17"/>
      <c r="H25" s="18">
        <v>0.192</v>
      </c>
      <c r="I25" s="19">
        <f>ROUND(I24*19.2%,0)</f>
        <v>3865772</v>
      </c>
      <c r="J25" s="24" t="s">
        <v>30</v>
      </c>
      <c r="K25" s="23">
        <f>ROUND(K24*19.2%,0)</f>
        <v>0</v>
      </c>
    </row>
    <row r="26" spans="1:11" ht="15.75" x14ac:dyDescent="0.25">
      <c r="A26" s="34"/>
      <c r="B26" s="16" t="s">
        <v>31</v>
      </c>
      <c r="C26" s="17"/>
      <c r="D26" s="17"/>
      <c r="E26" s="20"/>
      <c r="F26" s="20"/>
      <c r="G26" s="20"/>
      <c r="H26" s="15"/>
      <c r="I26" s="19">
        <f>I24+I25</f>
        <v>24000000</v>
      </c>
      <c r="J26" s="24" t="s">
        <v>31</v>
      </c>
      <c r="K26" s="25">
        <f>K24+K25</f>
        <v>0</v>
      </c>
    </row>
    <row r="27" spans="1:11" x14ac:dyDescent="0.25">
      <c r="E27" s="21"/>
      <c r="F27" s="21"/>
      <c r="G27" s="21"/>
    </row>
    <row r="28" spans="1:11" x14ac:dyDescent="0.25">
      <c r="B28" t="s">
        <v>32</v>
      </c>
    </row>
    <row r="29" spans="1:11" x14ac:dyDescent="0.25">
      <c r="B29" t="s">
        <v>33</v>
      </c>
    </row>
    <row r="31" spans="1:11" x14ac:dyDescent="0.25">
      <c r="F31" s="21">
        <v>22800000</v>
      </c>
      <c r="G31" s="21">
        <f>F31/2</f>
        <v>11400000</v>
      </c>
    </row>
    <row r="32" spans="1:11" x14ac:dyDescent="0.25">
      <c r="F32" s="21">
        <f>F31/6</f>
        <v>3800000</v>
      </c>
      <c r="G32">
        <f>171+60</f>
        <v>231</v>
      </c>
    </row>
    <row r="33" spans="6:6" x14ac:dyDescent="0.25">
      <c r="F33" s="21">
        <f>F32*2</f>
        <v>7600000</v>
      </c>
    </row>
  </sheetData>
  <mergeCells count="14">
    <mergeCell ref="I4:I5"/>
    <mergeCell ref="A24:A26"/>
    <mergeCell ref="J4:J5"/>
    <mergeCell ref="K4:K5"/>
    <mergeCell ref="F4:F5"/>
    <mergeCell ref="G4:G5"/>
    <mergeCell ref="H4:H5"/>
    <mergeCell ref="A2:E2"/>
    <mergeCell ref="A3:E3"/>
    <mergeCell ref="A4:A5"/>
    <mergeCell ref="B4:B5"/>
    <mergeCell ref="C4:C5"/>
    <mergeCell ref="D4:D5"/>
    <mergeCell ref="E4:E5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</vt:lpstr>
      <vt:lpstr>'OFERTA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2026-08-05T22:58:15Z</cp:lastPrinted>
  <dcterms:created xsi:type="dcterms:W3CDTF">2026-08-05T14:30:30Z</dcterms:created>
  <dcterms:modified xsi:type="dcterms:W3CDTF">2026-08-24T21:35:35Z</dcterms:modified>
</cp:coreProperties>
</file>