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fiscaliagovco-my.sharepoint.com/personal/rosana_llinas_fiscalia_gov_co/Documents/WONDER OFICINA/CONTRATACIÓN  REGIONAL CARIBE/2026/MINIMA CUANTÍA/COMBUTIBLE IV/"/>
    </mc:Choice>
  </mc:AlternateContent>
  <xr:revisionPtr revIDLastSave="293" documentId="11_1D1CD204B00B127064FA4EE27D72EFA4C5686A0E" xr6:coauthVersionLast="47" xr6:coauthVersionMax="47" xr10:uidLastSave="{40FA7CF7-EEB9-4899-BA44-AB47B84B0A2E}"/>
  <bookViews>
    <workbookView xWindow="-120" yWindow="-120" windowWidth="29040" windowHeight="15720" xr2:uid="{00000000-000D-0000-FFFF-FFFF00000000}"/>
  </bookViews>
  <sheets>
    <sheet name="ANEXO 1 - COTIZACIONES" sheetId="1" r:id="rId1"/>
    <sheet name="PROYECCIÓN COSTOS" sheetId="5"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4" i="5" l="1"/>
  <c r="W43" i="5"/>
  <c r="Q43" i="5"/>
  <c r="R43" i="5" s="1"/>
  <c r="P43" i="5"/>
  <c r="U43" i="5" s="1"/>
  <c r="O43" i="5"/>
  <c r="S43" i="5" s="1"/>
  <c r="W42" i="5"/>
  <c r="Q42" i="5"/>
  <c r="R42" i="5" s="1"/>
  <c r="P42" i="5"/>
  <c r="U42" i="5" s="1"/>
  <c r="O42" i="5"/>
  <c r="S42" i="5" s="1"/>
  <c r="W35" i="5"/>
  <c r="Q35" i="5"/>
  <c r="R35" i="5" s="1"/>
  <c r="P35" i="5"/>
  <c r="U35" i="5" s="1"/>
  <c r="O35" i="5"/>
  <c r="S35" i="5" s="1"/>
  <c r="W34" i="5"/>
  <c r="Q34" i="5"/>
  <c r="R34" i="5" s="1"/>
  <c r="P34" i="5"/>
  <c r="U34" i="5" s="1"/>
  <c r="O34" i="5"/>
  <c r="S34" i="5" s="1"/>
  <c r="W28" i="5"/>
  <c r="Y28" i="5" s="1"/>
  <c r="R28" i="5"/>
  <c r="Q28" i="5"/>
  <c r="P28" i="5"/>
  <c r="U28" i="5" s="1"/>
  <c r="X28" i="5" s="1"/>
  <c r="O28" i="5"/>
  <c r="S28" i="5" s="1"/>
  <c r="Y27" i="5"/>
  <c r="W27" i="5"/>
  <c r="X27" i="5" s="1"/>
  <c r="Q27" i="5"/>
  <c r="R27" i="5" s="1"/>
  <c r="P27" i="5"/>
  <c r="U27" i="5" s="1"/>
  <c r="O27" i="5"/>
  <c r="S27" i="5" s="1"/>
  <c r="Z27" i="5" s="1"/>
  <c r="W26" i="5"/>
  <c r="Y26" i="5" s="1"/>
  <c r="Z26" i="5" s="1"/>
  <c r="R26" i="5"/>
  <c r="Q26" i="5"/>
  <c r="P26" i="5"/>
  <c r="U26" i="5" s="1"/>
  <c r="X26" i="5" s="1"/>
  <c r="O26" i="5"/>
  <c r="S26" i="5" s="1"/>
  <c r="Y25" i="5"/>
  <c r="W25" i="5"/>
  <c r="Q25" i="5"/>
  <c r="R25" i="5" s="1"/>
  <c r="P25" i="5"/>
  <c r="U25" i="5" s="1"/>
  <c r="O25" i="5"/>
  <c r="S25" i="5" s="1"/>
  <c r="Z25" i="5" s="1"/>
  <c r="W24" i="5"/>
  <c r="Y24" i="5" s="1"/>
  <c r="R24" i="5"/>
  <c r="Q24" i="5"/>
  <c r="P24" i="5"/>
  <c r="U24" i="5" s="1"/>
  <c r="X24" i="5" s="1"/>
  <c r="O24" i="5"/>
  <c r="S24" i="5" s="1"/>
  <c r="Y23" i="5"/>
  <c r="W23" i="5"/>
  <c r="X23" i="5" s="1"/>
  <c r="Q23" i="5"/>
  <c r="R23" i="5" s="1"/>
  <c r="P23" i="5"/>
  <c r="U23" i="5" s="1"/>
  <c r="O23" i="5"/>
  <c r="S23" i="5" s="1"/>
  <c r="Z23" i="5" s="1"/>
  <c r="W22" i="5"/>
  <c r="Y22" i="5" s="1"/>
  <c r="Z22" i="5" s="1"/>
  <c r="R22" i="5"/>
  <c r="Q22" i="5"/>
  <c r="P22" i="5"/>
  <c r="U22" i="5" s="1"/>
  <c r="X22" i="5" s="1"/>
  <c r="O22" i="5"/>
  <c r="S22" i="5" s="1"/>
  <c r="Y21" i="5"/>
  <c r="W21" i="5"/>
  <c r="Q21" i="5"/>
  <c r="R21" i="5" s="1"/>
  <c r="P21" i="5"/>
  <c r="U21" i="5" s="1"/>
  <c r="O21" i="5"/>
  <c r="S21" i="5" s="1"/>
  <c r="Z21" i="5" s="1"/>
  <c r="W20" i="5"/>
  <c r="Y20" i="5" s="1"/>
  <c r="R20" i="5"/>
  <c r="Q20" i="5"/>
  <c r="P20" i="5"/>
  <c r="U20" i="5" s="1"/>
  <c r="X20" i="5" s="1"/>
  <c r="O20" i="5"/>
  <c r="S20" i="5" s="1"/>
  <c r="Y19" i="5"/>
  <c r="W19" i="5"/>
  <c r="X19" i="5" s="1"/>
  <c r="Q19" i="5"/>
  <c r="R19" i="5" s="1"/>
  <c r="P19" i="5"/>
  <c r="U19" i="5" s="1"/>
  <c r="O19" i="5"/>
  <c r="S19" i="5" s="1"/>
  <c r="Z19" i="5" s="1"/>
  <c r="W18" i="5"/>
  <c r="Y18" i="5" s="1"/>
  <c r="R18" i="5"/>
  <c r="Q18" i="5"/>
  <c r="P18" i="5"/>
  <c r="U18" i="5" s="1"/>
  <c r="X18" i="5" s="1"/>
  <c r="O18" i="5"/>
  <c r="S18" i="5" s="1"/>
  <c r="Y17" i="5"/>
  <c r="W17" i="5"/>
  <c r="Q17" i="5"/>
  <c r="R17" i="5" s="1"/>
  <c r="P17" i="5"/>
  <c r="U17" i="5" s="1"/>
  <c r="O17" i="5"/>
  <c r="S17" i="5" s="1"/>
  <c r="Z17" i="5" s="1"/>
  <c r="W16" i="5"/>
  <c r="Y16" i="5" s="1"/>
  <c r="R16" i="5"/>
  <c r="Q16" i="5"/>
  <c r="P16" i="5"/>
  <c r="U16" i="5" s="1"/>
  <c r="X16" i="5" s="1"/>
  <c r="O16" i="5"/>
  <c r="S16" i="5" s="1"/>
  <c r="Y15" i="5"/>
  <c r="W15" i="5"/>
  <c r="X15" i="5" s="1"/>
  <c r="Q15" i="5"/>
  <c r="R15" i="5" s="1"/>
  <c r="P15" i="5"/>
  <c r="U15" i="5" s="1"/>
  <c r="O15" i="5"/>
  <c r="S15" i="5" s="1"/>
  <c r="Z15" i="5" s="1"/>
  <c r="R9" i="5"/>
  <c r="Q9" i="5"/>
  <c r="P9" i="5"/>
  <c r="U9" i="5" s="1"/>
  <c r="O9" i="5"/>
  <c r="S9" i="5" s="1"/>
  <c r="Q8" i="5"/>
  <c r="R8" i="5" s="1"/>
  <c r="P8" i="5"/>
  <c r="U8" i="5" s="1"/>
  <c r="O8" i="5"/>
  <c r="S8" i="5" s="1"/>
  <c r="W6" i="5"/>
  <c r="X6" i="5" s="1"/>
  <c r="Q6" i="5"/>
  <c r="R6" i="5" s="1"/>
  <c r="P6" i="5"/>
  <c r="U6" i="5" s="1"/>
  <c r="O6" i="5"/>
  <c r="S6" i="5" s="1"/>
  <c r="W5" i="5"/>
  <c r="X5" i="5" s="1"/>
  <c r="Q5" i="5"/>
  <c r="R5" i="5" s="1"/>
  <c r="P5" i="5"/>
  <c r="U5" i="5" s="1"/>
  <c r="O5" i="5"/>
  <c r="S5" i="5" s="1"/>
  <c r="Z18" i="5" l="1"/>
  <c r="Z16" i="5"/>
  <c r="X17" i="5"/>
  <c r="Z20" i="5"/>
  <c r="X21" i="5"/>
  <c r="Z24" i="5"/>
  <c r="X25" i="5"/>
  <c r="Z28" i="5"/>
  <c r="X34" i="5"/>
  <c r="X35" i="5"/>
  <c r="X42" i="5"/>
  <c r="X43" i="5"/>
  <c r="W16" i="1"/>
  <c r="Y16" i="1" s="1"/>
  <c r="W17" i="1"/>
  <c r="Y17" i="1" s="1"/>
  <c r="W18" i="1"/>
  <c r="Y18" i="1" s="1"/>
  <c r="W19" i="1"/>
  <c r="W20" i="1"/>
  <c r="Y20" i="1" s="1"/>
  <c r="W21" i="1"/>
  <c r="Y21" i="1" s="1"/>
  <c r="W22" i="1"/>
  <c r="Y22" i="1" s="1"/>
  <c r="W23" i="1"/>
  <c r="W24" i="1"/>
  <c r="Y24" i="1" s="1"/>
  <c r="W25" i="1"/>
  <c r="Y25" i="1" s="1"/>
  <c r="W26" i="1"/>
  <c r="Y26" i="1" s="1"/>
  <c r="W27" i="1"/>
  <c r="W28" i="1"/>
  <c r="Y28" i="1" s="1"/>
  <c r="W15" i="1"/>
  <c r="W43" i="1"/>
  <c r="W42" i="1"/>
  <c r="X44" i="1"/>
  <c r="W6" i="1"/>
  <c r="W34" i="1"/>
  <c r="W35" i="1"/>
  <c r="W5" i="1"/>
  <c r="P6" i="1"/>
  <c r="U6" i="1" s="1"/>
  <c r="P5" i="1"/>
  <c r="U5" i="1" s="1"/>
  <c r="P9" i="1"/>
  <c r="U9" i="1" s="1"/>
  <c r="P8" i="1"/>
  <c r="U8" i="1" s="1"/>
  <c r="P28" i="1"/>
  <c r="U28" i="1" s="1"/>
  <c r="X28" i="1" s="1"/>
  <c r="P27" i="1"/>
  <c r="U27" i="1" s="1"/>
  <c r="P26" i="1"/>
  <c r="U26" i="1" s="1"/>
  <c r="X26" i="1" s="1"/>
  <c r="P25" i="1"/>
  <c r="U25" i="1" s="1"/>
  <c r="P24" i="1"/>
  <c r="U24" i="1" s="1"/>
  <c r="X24" i="1" s="1"/>
  <c r="P23" i="1"/>
  <c r="U23" i="1" s="1"/>
  <c r="P22" i="1"/>
  <c r="U22" i="1" s="1"/>
  <c r="X22" i="1" s="1"/>
  <c r="P21" i="1"/>
  <c r="U21" i="1" s="1"/>
  <c r="X21" i="1" s="1"/>
  <c r="P20" i="1"/>
  <c r="U20" i="1" s="1"/>
  <c r="X20" i="1" s="1"/>
  <c r="P19" i="1"/>
  <c r="U19" i="1" s="1"/>
  <c r="P18" i="1"/>
  <c r="U18" i="1" s="1"/>
  <c r="X18" i="1" s="1"/>
  <c r="P17" i="1"/>
  <c r="U17" i="1" s="1"/>
  <c r="X17" i="1" s="1"/>
  <c r="P16" i="1"/>
  <c r="U16" i="1" s="1"/>
  <c r="X16" i="1" s="1"/>
  <c r="P15" i="1"/>
  <c r="U15" i="1" s="1"/>
  <c r="P35" i="1"/>
  <c r="U35" i="1" s="1"/>
  <c r="X35" i="1" s="1"/>
  <c r="P34" i="1"/>
  <c r="U34" i="1" s="1"/>
  <c r="P43" i="1"/>
  <c r="U43" i="1" s="1"/>
  <c r="P42" i="1"/>
  <c r="U42" i="1" s="1"/>
  <c r="Q35" i="1"/>
  <c r="O35" i="1"/>
  <c r="Q34" i="1"/>
  <c r="O34" i="1"/>
  <c r="Q9" i="1"/>
  <c r="O9" i="1"/>
  <c r="Q8" i="1"/>
  <c r="O8" i="1"/>
  <c r="Q6" i="1"/>
  <c r="O6" i="1"/>
  <c r="Q5" i="1"/>
  <c r="O5" i="1"/>
  <c r="O15" i="1"/>
  <c r="Q15" i="1"/>
  <c r="O16" i="1"/>
  <c r="Q16" i="1"/>
  <c r="O17" i="1"/>
  <c r="Q17" i="1"/>
  <c r="O18" i="1"/>
  <c r="Q18" i="1"/>
  <c r="O19" i="1"/>
  <c r="Q19" i="1"/>
  <c r="O20" i="1"/>
  <c r="Q20" i="1"/>
  <c r="O21" i="1"/>
  <c r="Q21" i="1"/>
  <c r="O22" i="1"/>
  <c r="Q22" i="1"/>
  <c r="O23" i="1"/>
  <c r="Q23" i="1"/>
  <c r="O24" i="1"/>
  <c r="Q24" i="1"/>
  <c r="O25" i="1"/>
  <c r="Q25" i="1"/>
  <c r="O26" i="1"/>
  <c r="Q26" i="1"/>
  <c r="O27" i="1"/>
  <c r="Q27" i="1"/>
  <c r="O28" i="1"/>
  <c r="Q28" i="1"/>
  <c r="O43" i="1"/>
  <c r="Q43" i="1"/>
  <c r="Q42" i="1"/>
  <c r="O42" i="1"/>
  <c r="X6" i="1" l="1"/>
  <c r="X5" i="1"/>
  <c r="S8" i="1"/>
  <c r="X43" i="1"/>
  <c r="X34" i="1"/>
  <c r="X19" i="1"/>
  <c r="Y19" i="1"/>
  <c r="X15" i="1"/>
  <c r="Y15" i="1"/>
  <c r="X23" i="1"/>
  <c r="Y23" i="1"/>
  <c r="X42" i="1"/>
  <c r="X27" i="1"/>
  <c r="Y27" i="1"/>
  <c r="X25" i="1"/>
  <c r="R34" i="1"/>
  <c r="S35" i="1"/>
  <c r="S34" i="1"/>
  <c r="R15" i="1"/>
  <c r="R6" i="1"/>
  <c r="R9" i="1"/>
  <c r="R35" i="1"/>
  <c r="R5" i="1"/>
  <c r="S15" i="1"/>
  <c r="S5" i="1"/>
  <c r="S6" i="1"/>
  <c r="R8" i="1"/>
  <c r="S9" i="1"/>
  <c r="S16" i="1"/>
  <c r="Z16" i="1" s="1"/>
  <c r="S17" i="1"/>
  <c r="Z17" i="1" s="1"/>
  <c r="R16" i="1"/>
  <c r="S19" i="1"/>
  <c r="R26" i="1"/>
  <c r="R20" i="1"/>
  <c r="R18" i="1"/>
  <c r="R17" i="1"/>
  <c r="R43" i="1"/>
  <c r="S25" i="1"/>
  <c r="Z25" i="1" s="1"/>
  <c r="S21" i="1"/>
  <c r="Z21" i="1" s="1"/>
  <c r="S43" i="1"/>
  <c r="S23" i="1"/>
  <c r="S20" i="1"/>
  <c r="Z20" i="1" s="1"/>
  <c r="R28" i="1"/>
  <c r="R24" i="1"/>
  <c r="R22" i="1"/>
  <c r="R21" i="1"/>
  <c r="R19" i="1"/>
  <c r="S28" i="1"/>
  <c r="Z28" i="1" s="1"/>
  <c r="S24" i="1"/>
  <c r="Z24" i="1" s="1"/>
  <c r="S27" i="1"/>
  <c r="R25" i="1"/>
  <c r="R23" i="1"/>
  <c r="R27" i="1"/>
  <c r="S26" i="1"/>
  <c r="Z26" i="1" s="1"/>
  <c r="S22" i="1"/>
  <c r="Z22" i="1" s="1"/>
  <c r="S18" i="1"/>
  <c r="Z18" i="1" s="1"/>
  <c r="S42" i="1"/>
  <c r="R42" i="1"/>
  <c r="Z27" i="1" l="1"/>
  <c r="Z15" i="1"/>
  <c r="Z19" i="1"/>
  <c r="Z23" i="1"/>
</calcChain>
</file>

<file path=xl/sharedStrings.xml><?xml version="1.0" encoding="utf-8"?>
<sst xmlns="http://schemas.openxmlformats.org/spreadsheetml/2006/main" count="345" uniqueCount="44">
  <si>
    <t>ÍTEM</t>
  </si>
  <si>
    <t>TOTAL</t>
  </si>
  <si>
    <t>VALOR UNITARIO
SIN IVA</t>
  </si>
  <si>
    <t>UNIDAD DE MEDIDA</t>
  </si>
  <si>
    <t>ANEXO 1 - ANALISIS DE COTIZACIONES</t>
  </si>
  <si>
    <t>COTIZACION 1</t>
  </si>
  <si>
    <t>ANALISIS DE COTIZACIONES</t>
  </si>
  <si>
    <t>NOTAS:</t>
  </si>
  <si>
    <t>COTIZACION 2</t>
  </si>
  <si>
    <t>COTIZACION 3</t>
  </si>
  <si>
    <t xml:space="preserve">VALOR COTIZACIÓN HÁBIL MÁS BAJA                                                                                                    </t>
  </si>
  <si>
    <t xml:space="preserve">PROMEDIO                                                                                </t>
  </si>
  <si>
    <t xml:space="preserve">VALOR COTIZACIÓN  HÁBIL MÁS ALTA                                                                                                   </t>
  </si>
  <si>
    <t>PORCENTAJE DIFERENCIAL (BAJA/PROMEDIO)</t>
  </si>
  <si>
    <t>MEDIA ARITMETICA BAJA</t>
  </si>
  <si>
    <t>40% &gt; / &lt;</t>
  </si>
  <si>
    <t>CANTIDAD</t>
  </si>
  <si>
    <t>COTIZACION 4</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</si>
  <si>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</si>
  <si>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Contratar el suministro de combustible (gasolina corriente y ACPM), mediante el sistema de suministro por demanda, para garantizar la operación del parque automotor de la Fiscalía General de la Nación en las Seccionales Cesar, Guajira, Magdalena y San Andrés, Providencia y Santa Catalina, hasta agotar el presupuesto oficial o el vencimiento del plazo de ejecución del contrato, lo que ocurra primero</t>
  </si>
  <si>
    <t>MUNICIPIO</t>
  </si>
  <si>
    <t>GASOLINA CORRIENTE</t>
  </si>
  <si>
    <t>Riohacha</t>
  </si>
  <si>
    <t>GALÓN</t>
  </si>
  <si>
    <t>ACPM</t>
  </si>
  <si>
    <t>Maicao</t>
  </si>
  <si>
    <t>Fonseca</t>
  </si>
  <si>
    <t>San Juan del Cesar</t>
  </si>
  <si>
    <t>Dibulla</t>
  </si>
  <si>
    <t>Villanueva</t>
  </si>
  <si>
    <t>Uribia</t>
  </si>
  <si>
    <t xml:space="preserve">TIPO DE COMBUSTIBLE </t>
  </si>
  <si>
    <t xml:space="preserve">LA GUAJIRA </t>
  </si>
  <si>
    <t>SAN ANDRÉS</t>
  </si>
  <si>
    <t>CESAR</t>
  </si>
  <si>
    <t>Agustín Codazzi</t>
  </si>
  <si>
    <t>Curumani</t>
  </si>
  <si>
    <t>MAGDALENA</t>
  </si>
  <si>
    <t>EL Banco</t>
  </si>
  <si>
    <t>San  Andrés Isla</t>
  </si>
  <si>
    <t>VALOR UNITARIO INCLUIDO COSTOS E IMPUESTOS A QUE HUBIERE LUGAR</t>
  </si>
  <si>
    <t>media aritmetica baja</t>
  </si>
  <si>
    <t>1) Para establecer el valor del mercado; se utilizó la formula promedio</t>
  </si>
  <si>
    <t>VALOR FINAL DEL ESTUDIO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</si>
</sst>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quot;$&quot;\ #,##0"/>
    <numFmt numFmtId="165" formatCode="&quot;$&quot;#,##0"/>
    <numFmt numFmtId="166" formatCode="&quot;$&quot;\ #,##0.00"/>
  </numFmts>
  <fonts count="19"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9"/>
      <color rgb="FF000000"/>
      <name val="Arial Narrow"/>
      <family val="2"/>
    </font>
    <font>
      <sz val="11"/>
      <color rgb="FF000000"/>
      <name val="Arial Narrow"/>
      <family val="2"/>
    </font>
    <font>
      <b/>
      <sz val="9"/>
      <color theme="0"/>
      <name val="Arial Narrow"/>
      <family val="2"/>
    </font>
  </fonts>
  <fills count="9">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theme="2" tint="-9.9978637043366805E-2"/>
        <bgColor indexed="64"/>
      </patternFill>
    </fill>
    <fill>
      <patternFill patternType="solid">
        <fgColor theme="3" tint="-0.49998474074526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9" fontId="5" fillId="0" borderId="0" applyFont="0" applyFill="0" applyBorder="0" applyAlignment="0" applyProtection="0"/>
    <xf numFmtId="0" fontId="14" fillId="0" borderId="0"/>
    <xf numFmtId="44" fontId="5" fillId="0" borderId="0" applyFont="0" applyFill="0" applyBorder="0" applyAlignment="0" applyProtection="0"/>
  </cellStyleXfs>
  <cellXfs count="70">
    <xf numFmtId="0" fontId="0" fillId="0" borderId="0" xfId="0"/>
    <xf numFmtId="0" fontId="2" fillId="0" borderId="0" xfId="0" applyFont="1"/>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0" xfId="0" applyFont="1"/>
    <xf numFmtId="0" fontId="2" fillId="3" borderId="3" xfId="0" applyFont="1" applyFill="1" applyBorder="1"/>
    <xf numFmtId="0" fontId="2" fillId="3" borderId="4" xfId="0" applyFont="1" applyFill="1" applyBorder="1"/>
    <xf numFmtId="0" fontId="1" fillId="3" borderId="2" xfId="0" applyFont="1" applyFill="1" applyBorder="1" applyAlignment="1">
      <alignment vertical="center"/>
    </xf>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8" fillId="4" borderId="1" xfId="0" applyFont="1" applyFill="1" applyBorder="1" applyAlignment="1">
      <alignment horizontal="center" vertical="center" wrapText="1"/>
    </xf>
    <xf numFmtId="164" fontId="2" fillId="0" borderId="1" xfId="0" applyNumberFormat="1" applyFont="1" applyBorder="1" applyAlignment="1">
      <alignment horizontal="center" vertical="center"/>
    </xf>
    <xf numFmtId="0" fontId="9" fillId="0" borderId="0" xfId="0" applyFont="1" applyAlignment="1">
      <alignment vertical="center" wrapText="1"/>
    </xf>
    <xf numFmtId="0" fontId="11" fillId="6" borderId="1" xfId="2" applyFont="1" applyFill="1" applyBorder="1" applyAlignment="1">
      <alignment horizontal="center" wrapText="1"/>
    </xf>
    <xf numFmtId="0" fontId="11" fillId="6" borderId="1" xfId="2" applyFont="1" applyFill="1" applyBorder="1" applyAlignment="1">
      <alignment horizontal="center" vertical="center" wrapText="1"/>
    </xf>
    <xf numFmtId="165" fontId="15" fillId="5" borderId="1" xfId="2" applyNumberFormat="1" applyFont="1" applyFill="1" applyBorder="1" applyAlignment="1">
      <alignment horizontal="center" vertical="center" wrapText="1"/>
    </xf>
    <xf numFmtId="10" fontId="15" fillId="0" borderId="1" xfId="1" applyNumberFormat="1" applyFont="1" applyFill="1" applyBorder="1" applyAlignment="1">
      <alignment horizontal="center" vertical="center" wrapText="1"/>
    </xf>
    <xf numFmtId="0" fontId="8" fillId="4" borderId="5" xfId="0" applyFont="1" applyFill="1" applyBorder="1" applyAlignment="1">
      <alignment horizontal="center" vertical="center" wrapText="1"/>
    </xf>
    <xf numFmtId="0" fontId="6" fillId="3" borderId="1" xfId="0" applyFont="1" applyFill="1" applyBorder="1" applyAlignment="1">
      <alignment horizontal="center" vertical="center" wrapText="1"/>
    </xf>
    <xf numFmtId="166" fontId="2" fillId="0" borderId="1" xfId="0" applyNumberFormat="1" applyFont="1" applyBorder="1" applyAlignment="1">
      <alignment horizontal="center" vertical="center"/>
    </xf>
    <xf numFmtId="166" fontId="2" fillId="3" borderId="2" xfId="0" applyNumberFormat="1" applyFont="1" applyFill="1" applyBorder="1"/>
    <xf numFmtId="0" fontId="7" fillId="0" borderId="1" xfId="0" applyFont="1" applyBorder="1" applyAlignment="1">
      <alignment vertical="center" wrapText="1"/>
    </xf>
    <xf numFmtId="0" fontId="13" fillId="0" borderId="1" xfId="0" applyFont="1" applyBorder="1" applyAlignment="1">
      <alignment horizontal="center"/>
    </xf>
    <xf numFmtId="0" fontId="16" fillId="3" borderId="1" xfId="0" applyFont="1" applyFill="1" applyBorder="1" applyAlignment="1">
      <alignment vertical="center" wrapText="1"/>
    </xf>
    <xf numFmtId="0" fontId="16" fillId="5" borderId="1" xfId="0" applyFont="1" applyFill="1" applyBorder="1" applyAlignment="1">
      <alignment vertical="center" wrapText="1"/>
    </xf>
    <xf numFmtId="0" fontId="2" fillId="0" borderId="1" xfId="0" applyFont="1" applyBorder="1" applyAlignment="1">
      <alignment horizontal="center"/>
    </xf>
    <xf numFmtId="0" fontId="7" fillId="0" borderId="0" xfId="0" applyFont="1" applyAlignment="1">
      <alignment horizontal="left" vertical="center" wrapText="1"/>
    </xf>
    <xf numFmtId="0" fontId="7" fillId="0" borderId="0" xfId="0" applyFont="1" applyAlignment="1">
      <alignment vertical="center" wrapText="1"/>
    </xf>
    <xf numFmtId="0" fontId="6" fillId="3" borderId="2" xfId="0" applyFont="1" applyFill="1" applyBorder="1" applyAlignment="1">
      <alignment horizontal="center" vertical="center" wrapText="1"/>
    </xf>
    <xf numFmtId="0" fontId="11" fillId="6" borderId="6" xfId="2" applyFont="1" applyFill="1" applyBorder="1" applyAlignment="1">
      <alignment horizontal="center" wrapText="1"/>
    </xf>
    <xf numFmtId="0" fontId="11" fillId="6" borderId="6" xfId="2" applyFont="1" applyFill="1" applyBorder="1" applyAlignment="1">
      <alignment horizontal="center" vertical="center" wrapText="1"/>
    </xf>
    <xf numFmtId="0" fontId="7" fillId="0" borderId="0" xfId="0" applyFont="1" applyAlignment="1">
      <alignment horizontal="center" vertical="center"/>
    </xf>
    <xf numFmtId="0" fontId="9" fillId="0" borderId="1" xfId="0" applyFont="1" applyBorder="1"/>
    <xf numFmtId="0" fontId="13" fillId="7" borderId="1" xfId="0" applyFont="1" applyFill="1" applyBorder="1" applyAlignment="1">
      <alignment horizontal="center"/>
    </xf>
    <xf numFmtId="0" fontId="2" fillId="7" borderId="1" xfId="0" applyFont="1" applyFill="1" applyBorder="1" applyAlignment="1">
      <alignment horizontal="center"/>
    </xf>
    <xf numFmtId="0" fontId="2" fillId="7" borderId="1" xfId="0" applyFont="1" applyFill="1" applyBorder="1" applyAlignment="1">
      <alignment horizontal="center" vertical="center" wrapText="1"/>
    </xf>
    <xf numFmtId="0" fontId="2" fillId="7" borderId="0" xfId="0" applyFont="1" applyFill="1"/>
    <xf numFmtId="0" fontId="8" fillId="7" borderId="5" xfId="0" applyFont="1" applyFill="1" applyBorder="1" applyAlignment="1">
      <alignment horizontal="center" vertical="center" wrapText="1"/>
    </xf>
    <xf numFmtId="0" fontId="9" fillId="7" borderId="0" xfId="0" applyFont="1" applyFill="1"/>
    <xf numFmtId="165" fontId="15" fillId="7" borderId="1" xfId="2" applyNumberFormat="1" applyFont="1" applyFill="1" applyBorder="1" applyAlignment="1">
      <alignment horizontal="center" vertical="center" wrapText="1"/>
    </xf>
    <xf numFmtId="10" fontId="15" fillId="7" borderId="1" xfId="1" applyNumberFormat="1" applyFont="1" applyFill="1" applyBorder="1" applyAlignment="1">
      <alignment horizontal="center" vertical="center" wrapText="1"/>
    </xf>
    <xf numFmtId="166" fontId="2" fillId="7" borderId="1" xfId="0" applyNumberFormat="1" applyFont="1" applyFill="1" applyBorder="1" applyAlignment="1">
      <alignment horizontal="center" vertical="center"/>
    </xf>
    <xf numFmtId="6" fontId="17" fillId="0" borderId="1" xfId="0" applyNumberFormat="1" applyFont="1" applyBorder="1"/>
    <xf numFmtId="0" fontId="6" fillId="3" borderId="7" xfId="0" applyFont="1" applyFill="1" applyBorder="1" applyAlignment="1">
      <alignment horizontal="center" vertical="center" wrapText="1"/>
    </xf>
    <xf numFmtId="164" fontId="2" fillId="0" borderId="0" xfId="0" applyNumberFormat="1" applyFont="1"/>
    <xf numFmtId="0" fontId="3" fillId="7"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xf>
    <xf numFmtId="165" fontId="2" fillId="0" borderId="0" xfId="0" applyNumberFormat="1" applyFont="1"/>
    <xf numFmtId="0" fontId="18" fillId="8" borderId="2" xfId="0" applyFont="1" applyFill="1" applyBorder="1" applyAlignment="1">
      <alignment horizontal="center" vertical="center"/>
    </xf>
    <xf numFmtId="0" fontId="18" fillId="8" borderId="3" xfId="0" applyFont="1" applyFill="1" applyBorder="1" applyAlignment="1">
      <alignment horizontal="center" vertical="center"/>
    </xf>
    <xf numFmtId="0" fontId="18" fillId="8" borderId="4" xfId="0" applyFont="1" applyFill="1" applyBorder="1" applyAlignment="1">
      <alignment horizontal="center" vertical="center"/>
    </xf>
    <xf numFmtId="0" fontId="16" fillId="3" borderId="5"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16" fillId="3" borderId="5" xfId="0" applyFont="1" applyFill="1" applyBorder="1" applyAlignment="1">
      <alignment horizontal="left" vertical="center" wrapText="1"/>
    </xf>
    <xf numFmtId="0" fontId="16" fillId="3" borderId="6" xfId="0" applyFont="1" applyFill="1" applyBorder="1" applyAlignment="1">
      <alignment horizontal="left" vertical="center" wrapText="1"/>
    </xf>
    <xf numFmtId="0" fontId="16" fillId="3" borderId="5" xfId="0" applyFont="1" applyFill="1" applyBorder="1" applyAlignment="1">
      <alignment vertical="center" wrapText="1"/>
    </xf>
    <xf numFmtId="0" fontId="16" fillId="3" borderId="6" xfId="0" applyFont="1" applyFill="1" applyBorder="1" applyAlignment="1">
      <alignment vertical="center" wrapText="1"/>
    </xf>
    <xf numFmtId="0" fontId="9" fillId="0" borderId="0" xfId="0" applyFont="1" applyAlignment="1">
      <alignment vertical="center" wrapText="1"/>
    </xf>
    <xf numFmtId="0" fontId="6" fillId="4"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cellXfs>
  <cellStyles count="4">
    <cellStyle name="Moneda 2" xfId="3" xr:uid="{A82ECD3B-DC81-42E0-8E0D-432B3E1BC990}"/>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89594</xdr:colOff>
      <xdr:row>1</xdr:row>
      <xdr:rowOff>51954</xdr:rowOff>
    </xdr:from>
    <xdr:to>
      <xdr:col>1</xdr:col>
      <xdr:colOff>2659954</xdr:colOff>
      <xdr:row>1</xdr:row>
      <xdr:rowOff>538299</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0594" y="311727"/>
          <a:ext cx="2570360" cy="486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49907</xdr:colOff>
      <xdr:row>1</xdr:row>
      <xdr:rowOff>99580</xdr:rowOff>
    </xdr:from>
    <xdr:to>
      <xdr:col>1</xdr:col>
      <xdr:colOff>2389188</xdr:colOff>
      <xdr:row>1</xdr:row>
      <xdr:rowOff>542202</xdr:rowOff>
    </xdr:to>
    <xdr:pic>
      <xdr:nvPicPr>
        <xdr:cNvPr id="2" name="Picture 1">
          <a:extLst>
            <a:ext uri="{FF2B5EF4-FFF2-40B4-BE49-F238E27FC236}">
              <a16:creationId xmlns:a16="http://schemas.microsoft.com/office/drawing/2014/main" id="{ADB52C57-5BF7-4EEC-9FF4-BF9F97FF7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0907" y="353580"/>
          <a:ext cx="2339281" cy="4426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56"/>
  <sheetViews>
    <sheetView tabSelected="1" topLeftCell="B2" zoomScale="120" zoomScaleNormal="120" workbookViewId="0">
      <selection activeCell="Z1" sqref="Z1:Z1048576"/>
    </sheetView>
  </sheetViews>
  <sheetFormatPr baseColWidth="10" defaultRowHeight="12.75" outlineLevelCol="1" x14ac:dyDescent="0.2"/>
  <cols>
    <col min="1" max="1" width="5.7109375" style="1" customWidth="1"/>
    <col min="2" max="3" width="41.7109375" style="1" customWidth="1"/>
    <col min="4" max="4" width="14.140625" style="1" customWidth="1"/>
    <col min="5" max="5" width="13.7109375" style="1" customWidth="1"/>
    <col min="6" max="6" width="3.140625" style="1" customWidth="1"/>
    <col min="7" max="7" width="16.140625" style="1" customWidth="1"/>
    <col min="8" max="8" width="3.140625" style="1" customWidth="1"/>
    <col min="9" max="9" width="16.140625" style="1" customWidth="1"/>
    <col min="10" max="10" width="3.140625" style="1" customWidth="1"/>
    <col min="11" max="11" width="15.5703125" style="1" customWidth="1"/>
    <col min="12" max="12" width="3.140625" style="1" customWidth="1"/>
    <col min="13" max="13" width="15.5703125" style="1" customWidth="1"/>
    <col min="14" max="14" width="3.140625" style="1" customWidth="1"/>
    <col min="15" max="19" width="13.28515625" style="1" hidden="1" customWidth="1" outlineLevel="1"/>
    <col min="20" max="20" width="3.140625" style="1" hidden="1" customWidth="1" outlineLevel="1"/>
    <col min="21" max="21" width="25.7109375" style="1" customWidth="1" collapsed="1"/>
    <col min="22" max="22" width="11.42578125" style="1"/>
    <col min="23" max="24" width="11.42578125" style="1" hidden="1" customWidth="1"/>
    <col min="25" max="25" width="16.7109375" style="1" hidden="1" customWidth="1"/>
    <col min="26" max="26" width="0" style="1" hidden="1" customWidth="1"/>
    <col min="27" max="16384" width="11.42578125" style="1"/>
  </cols>
  <sheetData>
    <row r="1" spans="1:26" ht="20.25" customHeight="1" x14ac:dyDescent="0.2">
      <c r="A1" s="65" t="s">
        <v>4</v>
      </c>
      <c r="B1" s="65"/>
      <c r="C1" s="65"/>
      <c r="D1" s="65"/>
      <c r="E1" s="65"/>
      <c r="F1" s="65"/>
      <c r="G1" s="65"/>
      <c r="H1" s="65"/>
      <c r="I1" s="65"/>
      <c r="J1" s="65"/>
      <c r="K1" s="65"/>
      <c r="L1" s="65"/>
      <c r="M1" s="65"/>
      <c r="N1" s="65"/>
      <c r="O1" s="65"/>
      <c r="P1" s="65"/>
      <c r="Q1" s="65"/>
      <c r="R1" s="65"/>
      <c r="S1" s="65"/>
      <c r="T1" s="65"/>
      <c r="U1" s="65"/>
    </row>
    <row r="2" spans="1:26" ht="49.5" customHeight="1" x14ac:dyDescent="0.2">
      <c r="A2" s="66"/>
      <c r="B2" s="66"/>
      <c r="C2" s="67" t="s">
        <v>19</v>
      </c>
      <c r="D2" s="68"/>
      <c r="E2" s="68"/>
      <c r="F2" s="68"/>
      <c r="G2" s="68"/>
      <c r="H2" s="68"/>
      <c r="I2" s="68"/>
      <c r="J2" s="68"/>
      <c r="K2" s="68"/>
      <c r="L2" s="68"/>
      <c r="M2" s="68"/>
      <c r="N2" s="68"/>
      <c r="O2" s="68"/>
      <c r="P2" s="68"/>
      <c r="Q2" s="69"/>
      <c r="R2" s="28"/>
      <c r="S2" s="28"/>
      <c r="T2" s="28"/>
      <c r="U2" s="28"/>
    </row>
    <row r="3" spans="1:26" ht="29.25" customHeight="1" x14ac:dyDescent="0.25">
      <c r="A3" s="55" t="s">
        <v>34</v>
      </c>
      <c r="B3" s="56"/>
      <c r="C3" s="56"/>
      <c r="D3" s="56"/>
      <c r="E3" s="57"/>
      <c r="F3" s="8"/>
      <c r="G3" s="24" t="s">
        <v>5</v>
      </c>
      <c r="H3" s="9"/>
      <c r="I3" s="24" t="s">
        <v>8</v>
      </c>
      <c r="J3" s="9"/>
      <c r="K3" s="24" t="s">
        <v>9</v>
      </c>
      <c r="L3" s="9"/>
      <c r="M3" s="24" t="s">
        <v>17</v>
      </c>
      <c r="N3" s="9"/>
      <c r="O3" s="20" t="s">
        <v>10</v>
      </c>
      <c r="P3" s="21" t="s">
        <v>11</v>
      </c>
      <c r="Q3" s="20" t="s">
        <v>12</v>
      </c>
      <c r="R3" s="20" t="s">
        <v>13</v>
      </c>
      <c r="S3" s="20" t="s">
        <v>14</v>
      </c>
      <c r="T3" s="9"/>
      <c r="U3" s="35" t="s">
        <v>6</v>
      </c>
    </row>
    <row r="4" spans="1:26" s="4" customFormat="1" ht="67.5" x14ac:dyDescent="0.25">
      <c r="A4" s="3" t="s">
        <v>0</v>
      </c>
      <c r="B4" s="3" t="s">
        <v>20</v>
      </c>
      <c r="C4" s="3" t="s">
        <v>31</v>
      </c>
      <c r="D4" s="3" t="s">
        <v>3</v>
      </c>
      <c r="E4" s="3" t="s">
        <v>16</v>
      </c>
      <c r="G4" s="52" t="s">
        <v>40</v>
      </c>
      <c r="I4" s="52" t="s">
        <v>40</v>
      </c>
      <c r="K4" s="52" t="s">
        <v>40</v>
      </c>
      <c r="M4" s="52" t="s">
        <v>40</v>
      </c>
      <c r="O4" s="3" t="s">
        <v>2</v>
      </c>
      <c r="P4" s="3" t="s">
        <v>2</v>
      </c>
      <c r="Q4" s="3" t="s">
        <v>2</v>
      </c>
      <c r="R4" s="21" t="s">
        <v>15</v>
      </c>
      <c r="S4" s="3" t="s">
        <v>2</v>
      </c>
      <c r="U4" s="52" t="s">
        <v>40</v>
      </c>
    </row>
    <row r="5" spans="1:26" ht="16.5" x14ac:dyDescent="0.3">
      <c r="A5" s="29">
        <v>1</v>
      </c>
      <c r="B5" s="30" t="s">
        <v>35</v>
      </c>
      <c r="C5" s="30" t="s">
        <v>21</v>
      </c>
      <c r="D5" s="32" t="s">
        <v>23</v>
      </c>
      <c r="E5" s="2">
        <v>1</v>
      </c>
      <c r="G5" s="18">
        <v>13700</v>
      </c>
      <c r="I5" s="18">
        <v>13700</v>
      </c>
      <c r="K5" s="53"/>
      <c r="M5" s="53"/>
      <c r="O5" s="22">
        <f>ROUND(MIN(G5,I5,K5,M5),2)</f>
        <v>13700</v>
      </c>
      <c r="P5" s="22">
        <f t="shared" ref="P5:P6" si="0">ROUND(AVERAGE(G5,I5,K5,M5),0)</f>
        <v>13700</v>
      </c>
      <c r="Q5" s="22">
        <f>+MAX(G5,I5,K5,M5)</f>
        <v>13700</v>
      </c>
      <c r="R5" s="23">
        <f>+(Q5/O5)-1</f>
        <v>0</v>
      </c>
      <c r="S5" s="22">
        <f>+ROUND(AVERAGE(O5,P5),2)</f>
        <v>13700</v>
      </c>
      <c r="U5" s="26">
        <f>+P5</f>
        <v>13700</v>
      </c>
      <c r="W5" s="51">
        <f>+AVERAGE(G5,I5)</f>
        <v>13700</v>
      </c>
      <c r="X5" s="51">
        <f>+W5-U5</f>
        <v>0</v>
      </c>
    </row>
    <row r="6" spans="1:26" ht="16.5" x14ac:dyDescent="0.3">
      <c r="A6" s="29">
        <v>2</v>
      </c>
      <c r="B6" s="31" t="s">
        <v>35</v>
      </c>
      <c r="C6" s="31" t="s">
        <v>24</v>
      </c>
      <c r="D6" s="32" t="s">
        <v>23</v>
      </c>
      <c r="E6" s="2">
        <v>1</v>
      </c>
      <c r="G6" s="18">
        <v>10240</v>
      </c>
      <c r="I6" s="18">
        <v>10500</v>
      </c>
      <c r="K6" s="53"/>
      <c r="M6" s="53"/>
      <c r="O6" s="22">
        <f t="shared" ref="O6:O9" si="1">ROUND(MIN(G6,I6,K6,M6),2)</f>
        <v>10240</v>
      </c>
      <c r="P6" s="22">
        <f t="shared" si="0"/>
        <v>10370</v>
      </c>
      <c r="Q6" s="22">
        <f t="shared" ref="Q6:Q9" si="2">+MAX(G6,I6,K6,M6)</f>
        <v>10500</v>
      </c>
      <c r="R6" s="23">
        <f t="shared" ref="R6:R9" si="3">+(Q6/O6)-1</f>
        <v>2.5390625E-2</v>
      </c>
      <c r="S6" s="22">
        <f t="shared" ref="S6:S9" si="4">+ROUND(AVERAGE(O6,P6),2)</f>
        <v>10305</v>
      </c>
      <c r="U6" s="26">
        <f t="shared" ref="U6:U9" si="5">+P6</f>
        <v>10370</v>
      </c>
      <c r="W6" s="51">
        <f t="shared" ref="W6:W35" si="6">+AVERAGE(G6,I6)</f>
        <v>10370</v>
      </c>
      <c r="X6" s="51">
        <f t="shared" ref="X6:X44" si="7">+W6-U6</f>
        <v>0</v>
      </c>
    </row>
    <row r="7" spans="1:26" s="43" customFormat="1" ht="16.5" x14ac:dyDescent="0.3">
      <c r="A7" s="40"/>
      <c r="B7" s="3" t="s">
        <v>20</v>
      </c>
      <c r="C7" s="3" t="s">
        <v>31</v>
      </c>
      <c r="D7" s="41"/>
      <c r="E7" s="42"/>
      <c r="G7" s="44" t="s">
        <v>5</v>
      </c>
      <c r="H7" s="45"/>
      <c r="I7" s="44" t="s">
        <v>8</v>
      </c>
      <c r="J7" s="45"/>
      <c r="K7" s="44" t="s">
        <v>9</v>
      </c>
      <c r="L7" s="45"/>
      <c r="M7" s="44" t="s">
        <v>17</v>
      </c>
      <c r="O7" s="46"/>
      <c r="P7" s="46"/>
      <c r="Q7" s="46"/>
      <c r="R7" s="47"/>
      <c r="S7" s="46"/>
      <c r="U7" s="48"/>
      <c r="W7" s="51"/>
      <c r="X7" s="51"/>
    </row>
    <row r="8" spans="1:26" ht="16.5" x14ac:dyDescent="0.3">
      <c r="A8" s="29">
        <v>3</v>
      </c>
      <c r="B8" s="30" t="s">
        <v>36</v>
      </c>
      <c r="C8" s="30" t="s">
        <v>21</v>
      </c>
      <c r="D8" s="32" t="s">
        <v>23</v>
      </c>
      <c r="E8" s="2">
        <v>1</v>
      </c>
      <c r="G8" s="18">
        <v>13900</v>
      </c>
      <c r="I8" s="18">
        <v>13980</v>
      </c>
      <c r="K8" s="53"/>
      <c r="M8" s="53"/>
      <c r="O8" s="22">
        <f t="shared" si="1"/>
        <v>13900</v>
      </c>
      <c r="P8" s="22">
        <f t="shared" ref="P8:P9" si="8">ROUND(AVERAGE(G8,I8,K8,M8),0)</f>
        <v>13940</v>
      </c>
      <c r="Q8" s="22">
        <f t="shared" si="2"/>
        <v>13980</v>
      </c>
      <c r="R8" s="23">
        <f t="shared" si="3"/>
        <v>5.7553956834532904E-3</v>
      </c>
      <c r="S8" s="22">
        <f t="shared" si="4"/>
        <v>13920</v>
      </c>
      <c r="U8" s="26">
        <f t="shared" si="5"/>
        <v>13940</v>
      </c>
      <c r="W8" s="51"/>
      <c r="X8" s="51"/>
    </row>
    <row r="9" spans="1:26" ht="16.5" x14ac:dyDescent="0.3">
      <c r="A9" s="29">
        <v>4</v>
      </c>
      <c r="B9" s="31" t="s">
        <v>36</v>
      </c>
      <c r="C9" s="31" t="s">
        <v>24</v>
      </c>
      <c r="D9" s="32" t="s">
        <v>23</v>
      </c>
      <c r="E9" s="2">
        <v>1</v>
      </c>
      <c r="G9" s="18">
        <v>10100</v>
      </c>
      <c r="I9" s="18">
        <v>10150</v>
      </c>
      <c r="K9" s="53"/>
      <c r="M9" s="53"/>
      <c r="O9" s="22">
        <f t="shared" si="1"/>
        <v>10100</v>
      </c>
      <c r="P9" s="22">
        <f t="shared" si="8"/>
        <v>10125</v>
      </c>
      <c r="Q9" s="22">
        <f t="shared" si="2"/>
        <v>10150</v>
      </c>
      <c r="R9" s="23">
        <f t="shared" si="3"/>
        <v>4.9504950495049549E-3</v>
      </c>
      <c r="S9" s="22">
        <f t="shared" si="4"/>
        <v>10112.5</v>
      </c>
      <c r="U9" s="26">
        <f t="shared" si="5"/>
        <v>10125</v>
      </c>
      <c r="W9" s="51"/>
      <c r="X9" s="51"/>
    </row>
    <row r="10" spans="1:26" ht="16.5" x14ac:dyDescent="0.2">
      <c r="A10" s="38"/>
      <c r="B10" s="38"/>
      <c r="C10" s="33"/>
      <c r="D10" s="33"/>
      <c r="E10" s="33"/>
      <c r="F10" s="33"/>
      <c r="G10" s="33"/>
      <c r="H10" s="33"/>
      <c r="I10" s="33"/>
      <c r="J10" s="33"/>
      <c r="K10" s="33"/>
      <c r="L10" s="33"/>
      <c r="M10" s="33"/>
      <c r="N10" s="33"/>
      <c r="O10" s="33"/>
      <c r="P10" s="33"/>
      <c r="Q10" s="33"/>
      <c r="R10" s="34"/>
      <c r="S10" s="34"/>
      <c r="T10" s="34"/>
      <c r="U10" s="34"/>
      <c r="W10" s="51"/>
      <c r="X10" s="51"/>
    </row>
    <row r="11" spans="1:26" ht="16.5" x14ac:dyDescent="0.2">
      <c r="A11" s="38"/>
      <c r="B11" s="38"/>
      <c r="C11" s="33"/>
      <c r="D11" s="33"/>
      <c r="E11" s="33"/>
      <c r="F11" s="33"/>
      <c r="G11" s="33"/>
      <c r="H11" s="33"/>
      <c r="I11" s="33"/>
      <c r="J11" s="33"/>
      <c r="K11" s="33"/>
      <c r="L11" s="33"/>
      <c r="M11" s="33"/>
      <c r="N11" s="33"/>
      <c r="O11" s="33"/>
      <c r="P11" s="33"/>
      <c r="Q11" s="33"/>
      <c r="R11" s="34"/>
      <c r="S11" s="34"/>
      <c r="T11" s="34"/>
      <c r="U11" s="34"/>
      <c r="W11" s="51"/>
      <c r="X11" s="51"/>
    </row>
    <row r="12" spans="1:26" ht="16.5" x14ac:dyDescent="0.2">
      <c r="A12" s="38"/>
      <c r="B12" s="38"/>
      <c r="C12" s="33"/>
      <c r="D12" s="33"/>
      <c r="E12" s="33"/>
      <c r="F12" s="33"/>
      <c r="G12" s="33"/>
      <c r="H12" s="33"/>
      <c r="I12" s="33"/>
      <c r="J12" s="33"/>
      <c r="K12" s="33"/>
      <c r="L12" s="33"/>
      <c r="M12" s="33"/>
      <c r="N12" s="33"/>
      <c r="O12" s="33"/>
      <c r="P12" s="33"/>
      <c r="Q12" s="33"/>
      <c r="R12" s="34"/>
      <c r="S12" s="34"/>
      <c r="T12" s="34"/>
      <c r="U12" s="34"/>
      <c r="W12" s="51" t="s">
        <v>41</v>
      </c>
      <c r="X12" s="51"/>
    </row>
    <row r="13" spans="1:26" ht="29.25" customHeight="1" x14ac:dyDescent="0.25">
      <c r="A13" s="55" t="s">
        <v>32</v>
      </c>
      <c r="B13" s="56"/>
      <c r="C13" s="56"/>
      <c r="D13" s="56"/>
      <c r="E13" s="57"/>
      <c r="F13" s="8"/>
      <c r="G13" s="17" t="s">
        <v>5</v>
      </c>
      <c r="H13" s="39"/>
      <c r="I13" s="17" t="s">
        <v>8</v>
      </c>
      <c r="J13" s="39"/>
      <c r="K13" s="17" t="s">
        <v>9</v>
      </c>
      <c r="L13" s="39"/>
      <c r="M13" s="17" t="s">
        <v>17</v>
      </c>
      <c r="N13" s="9"/>
      <c r="O13" s="36" t="s">
        <v>10</v>
      </c>
      <c r="P13" s="37" t="s">
        <v>11</v>
      </c>
      <c r="Q13" s="36" t="s">
        <v>12</v>
      </c>
      <c r="R13" s="36" t="s">
        <v>13</v>
      </c>
      <c r="S13" s="36" t="s">
        <v>14</v>
      </c>
      <c r="T13" s="9"/>
      <c r="U13" s="50" t="s">
        <v>6</v>
      </c>
      <c r="W13" s="51"/>
      <c r="X13" s="51"/>
    </row>
    <row r="14" spans="1:26" s="4" customFormat="1" ht="57.75" customHeight="1" x14ac:dyDescent="0.25">
      <c r="A14" s="3" t="s">
        <v>0</v>
      </c>
      <c r="B14" s="3" t="s">
        <v>20</v>
      </c>
      <c r="C14" s="3" t="s">
        <v>31</v>
      </c>
      <c r="D14" s="3" t="s">
        <v>3</v>
      </c>
      <c r="E14" s="3" t="s">
        <v>16</v>
      </c>
      <c r="G14" s="52" t="s">
        <v>40</v>
      </c>
      <c r="I14" s="52" t="s">
        <v>40</v>
      </c>
      <c r="K14" s="52" t="s">
        <v>40</v>
      </c>
      <c r="M14" s="52" t="s">
        <v>40</v>
      </c>
      <c r="O14" s="3" t="s">
        <v>2</v>
      </c>
      <c r="P14" s="3" t="s">
        <v>2</v>
      </c>
      <c r="Q14" s="3" t="s">
        <v>2</v>
      </c>
      <c r="R14" s="21" t="s">
        <v>15</v>
      </c>
      <c r="S14" s="3" t="s">
        <v>2</v>
      </c>
      <c r="U14" s="52" t="s">
        <v>40</v>
      </c>
      <c r="W14" s="51"/>
      <c r="X14" s="51"/>
    </row>
    <row r="15" spans="1:26" ht="16.5" x14ac:dyDescent="0.3">
      <c r="A15" s="29">
        <v>1</v>
      </c>
      <c r="B15" s="60" t="s">
        <v>22</v>
      </c>
      <c r="C15" s="30" t="s">
        <v>21</v>
      </c>
      <c r="D15" s="32" t="s">
        <v>23</v>
      </c>
      <c r="E15" s="2">
        <v>1</v>
      </c>
      <c r="G15" s="18">
        <v>17153</v>
      </c>
      <c r="I15" s="18">
        <v>17153</v>
      </c>
      <c r="K15" s="18">
        <v>20930</v>
      </c>
      <c r="M15" s="18">
        <v>20754</v>
      </c>
      <c r="O15" s="22">
        <f>ROUND(MIN(G15,I15,K15,M15),2)</f>
        <v>17153</v>
      </c>
      <c r="P15" s="22">
        <f t="shared" ref="P15:P28" si="9">ROUND(AVERAGE(G15,I15,K15,M15),0)</f>
        <v>18998</v>
      </c>
      <c r="Q15" s="22">
        <f>+MAX(G15,I15,K15,M15)</f>
        <v>20930</v>
      </c>
      <c r="R15" s="23">
        <f>+(Q15/O15)-1</f>
        <v>0.22019471812510938</v>
      </c>
      <c r="S15" s="22">
        <f>+ROUND(AVERAGE(O15,P15),2)</f>
        <v>18075.5</v>
      </c>
      <c r="U15" s="26">
        <f>+P15</f>
        <v>18998</v>
      </c>
      <c r="W15" s="51">
        <f>+AVERAGE(G15,I15,K15,M15)</f>
        <v>18997.5</v>
      </c>
      <c r="X15" s="51">
        <f t="shared" si="7"/>
        <v>-0.5</v>
      </c>
      <c r="Y15" s="51">
        <f>+(AVERAGE(MIN(G15,I15,K15,M15),W15))</f>
        <v>18075.25</v>
      </c>
      <c r="Z15" s="54">
        <f>+Y15-S15</f>
        <v>-0.25</v>
      </c>
    </row>
    <row r="16" spans="1:26" ht="16.5" x14ac:dyDescent="0.3">
      <c r="A16" s="29">
        <v>2</v>
      </c>
      <c r="B16" s="61"/>
      <c r="C16" s="31" t="s">
        <v>24</v>
      </c>
      <c r="D16" s="32" t="s">
        <v>23</v>
      </c>
      <c r="E16" s="2">
        <v>1</v>
      </c>
      <c r="G16" s="18">
        <v>12473</v>
      </c>
      <c r="I16" s="18">
        <v>12473</v>
      </c>
      <c r="K16" s="18">
        <v>15120</v>
      </c>
      <c r="M16" s="18">
        <v>15010</v>
      </c>
      <c r="O16" s="22">
        <f t="shared" ref="O16:O28" si="10">ROUND(MIN(G16,I16,K16,M16),2)</f>
        <v>12473</v>
      </c>
      <c r="P16" s="22">
        <f t="shared" si="9"/>
        <v>13769</v>
      </c>
      <c r="Q16" s="22">
        <f t="shared" ref="Q16:Q28" si="11">+MAX(G16,I16,K16,M16)</f>
        <v>15120</v>
      </c>
      <c r="R16" s="23">
        <f t="shared" ref="R16:R28" si="12">+(Q16/O16)-1</f>
        <v>0.21221839172612844</v>
      </c>
      <c r="S16" s="22">
        <f t="shared" ref="S16:S28" si="13">+ROUND(AVERAGE(O16,P16),2)</f>
        <v>13121</v>
      </c>
      <c r="U16" s="26">
        <f t="shared" ref="U16:U28" si="14">+P16</f>
        <v>13769</v>
      </c>
      <c r="W16" s="51">
        <f t="shared" ref="W16:W28" si="15">+AVERAGE(G16,I16,K16,M16)</f>
        <v>13769</v>
      </c>
      <c r="X16" s="51">
        <f t="shared" si="7"/>
        <v>0</v>
      </c>
      <c r="Y16" s="51">
        <f t="shared" ref="Y16:Y28" si="16">+(AVERAGE(MIN(G16,I16,K16,M16),W16))</f>
        <v>13121</v>
      </c>
      <c r="Z16" s="54">
        <f t="shared" ref="Z16:Z28" si="17">+Y16-S16</f>
        <v>0</v>
      </c>
    </row>
    <row r="17" spans="1:26" ht="16.5" x14ac:dyDescent="0.3">
      <c r="A17" s="29">
        <v>3</v>
      </c>
      <c r="B17" s="60" t="s">
        <v>25</v>
      </c>
      <c r="C17" s="30" t="s">
        <v>21</v>
      </c>
      <c r="D17" s="32" t="s">
        <v>23</v>
      </c>
      <c r="E17" s="2">
        <v>1</v>
      </c>
      <c r="G17" s="18">
        <v>17013</v>
      </c>
      <c r="I17" s="18">
        <v>17013</v>
      </c>
      <c r="K17" s="18">
        <v>20930</v>
      </c>
      <c r="M17" s="18">
        <v>20754</v>
      </c>
      <c r="O17" s="22">
        <f t="shared" si="10"/>
        <v>17013</v>
      </c>
      <c r="P17" s="22">
        <f t="shared" si="9"/>
        <v>18928</v>
      </c>
      <c r="Q17" s="22">
        <f t="shared" si="11"/>
        <v>20930</v>
      </c>
      <c r="R17" s="23">
        <f t="shared" si="12"/>
        <v>0.2302357021101511</v>
      </c>
      <c r="S17" s="22">
        <f t="shared" si="13"/>
        <v>17970.5</v>
      </c>
      <c r="U17" s="26">
        <f t="shared" si="14"/>
        <v>18928</v>
      </c>
      <c r="W17" s="51">
        <f t="shared" si="15"/>
        <v>18927.5</v>
      </c>
      <c r="X17" s="51">
        <f t="shared" si="7"/>
        <v>-0.5</v>
      </c>
      <c r="Y17" s="51">
        <f t="shared" si="16"/>
        <v>17970.25</v>
      </c>
      <c r="Z17" s="54">
        <f t="shared" si="17"/>
        <v>-0.25</v>
      </c>
    </row>
    <row r="18" spans="1:26" ht="16.5" x14ac:dyDescent="0.3">
      <c r="A18" s="29">
        <v>4</v>
      </c>
      <c r="B18" s="61"/>
      <c r="C18" s="31" t="s">
        <v>24</v>
      </c>
      <c r="D18" s="32" t="s">
        <v>23</v>
      </c>
      <c r="E18" s="2">
        <v>1</v>
      </c>
      <c r="G18" s="18">
        <v>12332</v>
      </c>
      <c r="I18" s="18">
        <v>12332</v>
      </c>
      <c r="K18" s="18">
        <v>15120</v>
      </c>
      <c r="M18" s="18">
        <v>15010</v>
      </c>
      <c r="O18" s="22">
        <f t="shared" si="10"/>
        <v>12332</v>
      </c>
      <c r="P18" s="22">
        <f t="shared" si="9"/>
        <v>13699</v>
      </c>
      <c r="Q18" s="22">
        <f t="shared" si="11"/>
        <v>15120</v>
      </c>
      <c r="R18" s="23">
        <f t="shared" si="12"/>
        <v>0.22607849497242949</v>
      </c>
      <c r="S18" s="22">
        <f t="shared" si="13"/>
        <v>13015.5</v>
      </c>
      <c r="U18" s="26">
        <f t="shared" si="14"/>
        <v>13699</v>
      </c>
      <c r="W18" s="51">
        <f t="shared" si="15"/>
        <v>13698.5</v>
      </c>
      <c r="X18" s="51">
        <f t="shared" si="7"/>
        <v>-0.5</v>
      </c>
      <c r="Y18" s="51">
        <f t="shared" si="16"/>
        <v>13015.25</v>
      </c>
      <c r="Z18" s="54">
        <f t="shared" si="17"/>
        <v>-0.25</v>
      </c>
    </row>
    <row r="19" spans="1:26" ht="16.5" x14ac:dyDescent="0.3">
      <c r="A19" s="29">
        <v>5</v>
      </c>
      <c r="B19" s="60" t="s">
        <v>26</v>
      </c>
      <c r="C19" s="30" t="s">
        <v>21</v>
      </c>
      <c r="D19" s="32" t="s">
        <v>23</v>
      </c>
      <c r="E19" s="2">
        <v>1</v>
      </c>
      <c r="G19" s="18">
        <v>17153</v>
      </c>
      <c r="I19" s="18">
        <v>17153</v>
      </c>
      <c r="K19" s="18">
        <v>20930</v>
      </c>
      <c r="M19" s="18">
        <v>20754</v>
      </c>
      <c r="O19" s="22">
        <f t="shared" si="10"/>
        <v>17153</v>
      </c>
      <c r="P19" s="22">
        <f t="shared" si="9"/>
        <v>18998</v>
      </c>
      <c r="Q19" s="22">
        <f t="shared" si="11"/>
        <v>20930</v>
      </c>
      <c r="R19" s="23">
        <f t="shared" si="12"/>
        <v>0.22019471812510938</v>
      </c>
      <c r="S19" s="22">
        <f t="shared" si="13"/>
        <v>18075.5</v>
      </c>
      <c r="U19" s="26">
        <f t="shared" si="14"/>
        <v>18998</v>
      </c>
      <c r="W19" s="51">
        <f t="shared" si="15"/>
        <v>18997.5</v>
      </c>
      <c r="X19" s="51">
        <f t="shared" si="7"/>
        <v>-0.5</v>
      </c>
      <c r="Y19" s="51">
        <f t="shared" si="16"/>
        <v>18075.25</v>
      </c>
      <c r="Z19" s="54">
        <f t="shared" si="17"/>
        <v>-0.25</v>
      </c>
    </row>
    <row r="20" spans="1:26" ht="16.5" x14ac:dyDescent="0.3">
      <c r="A20" s="29">
        <v>6</v>
      </c>
      <c r="B20" s="61"/>
      <c r="C20" s="31" t="s">
        <v>24</v>
      </c>
      <c r="D20" s="32" t="s">
        <v>23</v>
      </c>
      <c r="E20" s="2">
        <v>1</v>
      </c>
      <c r="G20" s="18">
        <v>12473</v>
      </c>
      <c r="I20" s="18">
        <v>12473</v>
      </c>
      <c r="K20" s="18">
        <v>15120</v>
      </c>
      <c r="M20" s="18">
        <v>15010</v>
      </c>
      <c r="O20" s="22">
        <f t="shared" si="10"/>
        <v>12473</v>
      </c>
      <c r="P20" s="22">
        <f t="shared" si="9"/>
        <v>13769</v>
      </c>
      <c r="Q20" s="22">
        <f t="shared" si="11"/>
        <v>15120</v>
      </c>
      <c r="R20" s="23">
        <f t="shared" si="12"/>
        <v>0.21221839172612844</v>
      </c>
      <c r="S20" s="22">
        <f t="shared" si="13"/>
        <v>13121</v>
      </c>
      <c r="U20" s="26">
        <f t="shared" si="14"/>
        <v>13769</v>
      </c>
      <c r="W20" s="51">
        <f t="shared" si="15"/>
        <v>13769</v>
      </c>
      <c r="X20" s="51">
        <f t="shared" si="7"/>
        <v>0</v>
      </c>
      <c r="Y20" s="51">
        <f t="shared" si="16"/>
        <v>13121</v>
      </c>
      <c r="Z20" s="54">
        <f t="shared" si="17"/>
        <v>0</v>
      </c>
    </row>
    <row r="21" spans="1:26" ht="16.5" x14ac:dyDescent="0.3">
      <c r="A21" s="29">
        <v>7</v>
      </c>
      <c r="B21" s="60" t="s">
        <v>27</v>
      </c>
      <c r="C21" s="30" t="s">
        <v>21</v>
      </c>
      <c r="D21" s="32" t="s">
        <v>23</v>
      </c>
      <c r="E21" s="2">
        <v>1</v>
      </c>
      <c r="G21" s="18">
        <v>17153</v>
      </c>
      <c r="I21" s="18">
        <v>17153</v>
      </c>
      <c r="K21" s="18">
        <v>20930</v>
      </c>
      <c r="M21" s="18">
        <v>20754</v>
      </c>
      <c r="O21" s="22">
        <f t="shared" si="10"/>
        <v>17153</v>
      </c>
      <c r="P21" s="22">
        <f t="shared" si="9"/>
        <v>18998</v>
      </c>
      <c r="Q21" s="22">
        <f t="shared" si="11"/>
        <v>20930</v>
      </c>
      <c r="R21" s="23">
        <f t="shared" si="12"/>
        <v>0.22019471812510938</v>
      </c>
      <c r="S21" s="22">
        <f t="shared" si="13"/>
        <v>18075.5</v>
      </c>
      <c r="U21" s="26">
        <f t="shared" si="14"/>
        <v>18998</v>
      </c>
      <c r="W21" s="51">
        <f t="shared" si="15"/>
        <v>18997.5</v>
      </c>
      <c r="X21" s="51">
        <f t="shared" si="7"/>
        <v>-0.5</v>
      </c>
      <c r="Y21" s="51">
        <f t="shared" si="16"/>
        <v>18075.25</v>
      </c>
      <c r="Z21" s="54">
        <f t="shared" si="17"/>
        <v>-0.25</v>
      </c>
    </row>
    <row r="22" spans="1:26" ht="16.5" x14ac:dyDescent="0.3">
      <c r="A22" s="29">
        <v>8</v>
      </c>
      <c r="B22" s="61"/>
      <c r="C22" s="31" t="s">
        <v>24</v>
      </c>
      <c r="D22" s="32" t="s">
        <v>23</v>
      </c>
      <c r="E22" s="2">
        <v>1</v>
      </c>
      <c r="G22" s="18">
        <v>12473</v>
      </c>
      <c r="I22" s="18">
        <v>12473</v>
      </c>
      <c r="K22" s="18">
        <v>15120</v>
      </c>
      <c r="M22" s="18">
        <v>15010</v>
      </c>
      <c r="O22" s="22">
        <f t="shared" si="10"/>
        <v>12473</v>
      </c>
      <c r="P22" s="22">
        <f t="shared" si="9"/>
        <v>13769</v>
      </c>
      <c r="Q22" s="22">
        <f t="shared" si="11"/>
        <v>15120</v>
      </c>
      <c r="R22" s="23">
        <f t="shared" si="12"/>
        <v>0.21221839172612844</v>
      </c>
      <c r="S22" s="22">
        <f t="shared" si="13"/>
        <v>13121</v>
      </c>
      <c r="U22" s="26">
        <f t="shared" si="14"/>
        <v>13769</v>
      </c>
      <c r="W22" s="51">
        <f t="shared" si="15"/>
        <v>13769</v>
      </c>
      <c r="X22" s="51">
        <f t="shared" si="7"/>
        <v>0</v>
      </c>
      <c r="Y22" s="51">
        <f t="shared" si="16"/>
        <v>13121</v>
      </c>
      <c r="Z22" s="54">
        <f t="shared" si="17"/>
        <v>0</v>
      </c>
    </row>
    <row r="23" spans="1:26" ht="16.5" x14ac:dyDescent="0.3">
      <c r="A23" s="29">
        <v>9</v>
      </c>
      <c r="B23" s="60" t="s">
        <v>28</v>
      </c>
      <c r="C23" s="30" t="s">
        <v>21</v>
      </c>
      <c r="D23" s="32" t="s">
        <v>23</v>
      </c>
      <c r="E23" s="2">
        <v>1</v>
      </c>
      <c r="G23" s="18">
        <v>17227</v>
      </c>
      <c r="I23" s="18">
        <v>17227</v>
      </c>
      <c r="K23" s="18">
        <v>20930</v>
      </c>
      <c r="M23" s="18">
        <v>20754</v>
      </c>
      <c r="O23" s="22">
        <f t="shared" si="10"/>
        <v>17227</v>
      </c>
      <c r="P23" s="22">
        <f t="shared" si="9"/>
        <v>19035</v>
      </c>
      <c r="Q23" s="22">
        <f t="shared" si="11"/>
        <v>20930</v>
      </c>
      <c r="R23" s="23">
        <f t="shared" si="12"/>
        <v>0.2149532710280373</v>
      </c>
      <c r="S23" s="22">
        <f t="shared" si="13"/>
        <v>18131</v>
      </c>
      <c r="U23" s="26">
        <f t="shared" si="14"/>
        <v>19035</v>
      </c>
      <c r="W23" s="51">
        <f t="shared" si="15"/>
        <v>19034.5</v>
      </c>
      <c r="X23" s="51">
        <f t="shared" si="7"/>
        <v>-0.5</v>
      </c>
      <c r="Y23" s="51">
        <f t="shared" si="16"/>
        <v>18130.75</v>
      </c>
      <c r="Z23" s="54">
        <f t="shared" si="17"/>
        <v>-0.25</v>
      </c>
    </row>
    <row r="24" spans="1:26" ht="16.5" x14ac:dyDescent="0.3">
      <c r="A24" s="29">
        <v>10</v>
      </c>
      <c r="B24" s="61"/>
      <c r="C24" s="31" t="s">
        <v>24</v>
      </c>
      <c r="D24" s="32" t="s">
        <v>23</v>
      </c>
      <c r="E24" s="2">
        <v>1</v>
      </c>
      <c r="G24" s="18">
        <v>12546</v>
      </c>
      <c r="I24" s="18">
        <v>12546</v>
      </c>
      <c r="K24" s="18">
        <v>15120</v>
      </c>
      <c r="M24" s="18">
        <v>15010</v>
      </c>
      <c r="O24" s="22">
        <f t="shared" si="10"/>
        <v>12546</v>
      </c>
      <c r="P24" s="22">
        <f t="shared" si="9"/>
        <v>13806</v>
      </c>
      <c r="Q24" s="22">
        <f t="shared" si="11"/>
        <v>15120</v>
      </c>
      <c r="R24" s="23">
        <f t="shared" si="12"/>
        <v>0.20516499282639877</v>
      </c>
      <c r="S24" s="22">
        <f t="shared" si="13"/>
        <v>13176</v>
      </c>
      <c r="U24" s="26">
        <f t="shared" si="14"/>
        <v>13806</v>
      </c>
      <c r="W24" s="51">
        <f t="shared" si="15"/>
        <v>13805.5</v>
      </c>
      <c r="X24" s="51">
        <f t="shared" si="7"/>
        <v>-0.5</v>
      </c>
      <c r="Y24" s="51">
        <f t="shared" si="16"/>
        <v>13175.75</v>
      </c>
      <c r="Z24" s="54">
        <f t="shared" si="17"/>
        <v>-0.25</v>
      </c>
    </row>
    <row r="25" spans="1:26" ht="16.5" x14ac:dyDescent="0.3">
      <c r="A25" s="29">
        <v>11</v>
      </c>
      <c r="B25" s="60" t="s">
        <v>29</v>
      </c>
      <c r="C25" s="30" t="s">
        <v>21</v>
      </c>
      <c r="D25" s="32" t="s">
        <v>23</v>
      </c>
      <c r="E25" s="2">
        <v>1</v>
      </c>
      <c r="G25" s="18">
        <v>17227</v>
      </c>
      <c r="I25" s="18">
        <v>17227</v>
      </c>
      <c r="K25" s="18">
        <v>20930</v>
      </c>
      <c r="M25" s="18">
        <v>20754</v>
      </c>
      <c r="O25" s="22">
        <f t="shared" si="10"/>
        <v>17227</v>
      </c>
      <c r="P25" s="22">
        <f t="shared" si="9"/>
        <v>19035</v>
      </c>
      <c r="Q25" s="22">
        <f t="shared" si="11"/>
        <v>20930</v>
      </c>
      <c r="R25" s="23">
        <f t="shared" si="12"/>
        <v>0.2149532710280373</v>
      </c>
      <c r="S25" s="22">
        <f t="shared" si="13"/>
        <v>18131</v>
      </c>
      <c r="U25" s="26">
        <f t="shared" si="14"/>
        <v>19035</v>
      </c>
      <c r="W25" s="51">
        <f t="shared" si="15"/>
        <v>19034.5</v>
      </c>
      <c r="X25" s="51">
        <f t="shared" si="7"/>
        <v>-0.5</v>
      </c>
      <c r="Y25" s="51">
        <f t="shared" si="16"/>
        <v>18130.75</v>
      </c>
      <c r="Z25" s="54">
        <f t="shared" si="17"/>
        <v>-0.25</v>
      </c>
    </row>
    <row r="26" spans="1:26" ht="16.5" x14ac:dyDescent="0.3">
      <c r="A26" s="29">
        <v>12</v>
      </c>
      <c r="B26" s="61"/>
      <c r="C26" s="31" t="s">
        <v>24</v>
      </c>
      <c r="D26" s="32" t="s">
        <v>23</v>
      </c>
      <c r="E26" s="2">
        <v>1</v>
      </c>
      <c r="G26" s="18">
        <v>12546</v>
      </c>
      <c r="I26" s="18">
        <v>12546</v>
      </c>
      <c r="K26" s="18">
        <v>15120</v>
      </c>
      <c r="M26" s="18">
        <v>15010</v>
      </c>
      <c r="O26" s="22">
        <f t="shared" si="10"/>
        <v>12546</v>
      </c>
      <c r="P26" s="22">
        <f t="shared" si="9"/>
        <v>13806</v>
      </c>
      <c r="Q26" s="22">
        <f t="shared" si="11"/>
        <v>15120</v>
      </c>
      <c r="R26" s="23">
        <f t="shared" si="12"/>
        <v>0.20516499282639877</v>
      </c>
      <c r="S26" s="22">
        <f t="shared" si="13"/>
        <v>13176</v>
      </c>
      <c r="U26" s="26">
        <f t="shared" si="14"/>
        <v>13806</v>
      </c>
      <c r="W26" s="51">
        <f t="shared" si="15"/>
        <v>13805.5</v>
      </c>
      <c r="X26" s="51">
        <f t="shared" si="7"/>
        <v>-0.5</v>
      </c>
      <c r="Y26" s="51">
        <f t="shared" si="16"/>
        <v>13175.75</v>
      </c>
      <c r="Z26" s="54">
        <f t="shared" si="17"/>
        <v>-0.25</v>
      </c>
    </row>
    <row r="27" spans="1:26" ht="16.5" x14ac:dyDescent="0.3">
      <c r="A27" s="29">
        <v>13</v>
      </c>
      <c r="B27" s="60" t="s">
        <v>30</v>
      </c>
      <c r="C27" s="30" t="s">
        <v>21</v>
      </c>
      <c r="D27" s="32" t="s">
        <v>23</v>
      </c>
      <c r="E27" s="2">
        <v>1</v>
      </c>
      <c r="G27" s="18">
        <v>17123</v>
      </c>
      <c r="I27" s="18">
        <v>17123.32</v>
      </c>
      <c r="K27" s="18">
        <v>20930</v>
      </c>
      <c r="M27" s="18">
        <v>20754</v>
      </c>
      <c r="O27" s="22">
        <f t="shared" si="10"/>
        <v>17123</v>
      </c>
      <c r="P27" s="22">
        <f t="shared" si="9"/>
        <v>18983</v>
      </c>
      <c r="Q27" s="22">
        <f t="shared" si="11"/>
        <v>20930</v>
      </c>
      <c r="R27" s="23">
        <f t="shared" si="12"/>
        <v>0.22233253518659124</v>
      </c>
      <c r="S27" s="22">
        <f t="shared" si="13"/>
        <v>18053</v>
      </c>
      <c r="U27" s="26">
        <f t="shared" si="14"/>
        <v>18983</v>
      </c>
      <c r="W27" s="51">
        <f t="shared" si="15"/>
        <v>18982.580000000002</v>
      </c>
      <c r="X27" s="51">
        <f t="shared" si="7"/>
        <v>-0.41999999999825377</v>
      </c>
      <c r="Y27" s="51">
        <f t="shared" si="16"/>
        <v>18052.79</v>
      </c>
      <c r="Z27" s="54">
        <f t="shared" si="17"/>
        <v>-0.20999999999912689</v>
      </c>
    </row>
    <row r="28" spans="1:26" ht="16.5" x14ac:dyDescent="0.3">
      <c r="A28" s="29">
        <v>14</v>
      </c>
      <c r="B28" s="61"/>
      <c r="C28" s="31" t="s">
        <v>24</v>
      </c>
      <c r="D28" s="32" t="s">
        <v>23</v>
      </c>
      <c r="E28" s="2">
        <v>1</v>
      </c>
      <c r="G28" s="18">
        <v>12442</v>
      </c>
      <c r="I28" s="18">
        <v>12442</v>
      </c>
      <c r="K28" s="18">
        <v>15120</v>
      </c>
      <c r="M28" s="18">
        <v>15010</v>
      </c>
      <c r="O28" s="22">
        <f t="shared" si="10"/>
        <v>12442</v>
      </c>
      <c r="P28" s="22">
        <f t="shared" si="9"/>
        <v>13754</v>
      </c>
      <c r="Q28" s="22">
        <f t="shared" si="11"/>
        <v>15120</v>
      </c>
      <c r="R28" s="23">
        <f t="shared" si="12"/>
        <v>0.21523870760327912</v>
      </c>
      <c r="S28" s="22">
        <f t="shared" si="13"/>
        <v>13098</v>
      </c>
      <c r="U28" s="26">
        <f t="shared" si="14"/>
        <v>13754</v>
      </c>
      <c r="W28" s="51">
        <f t="shared" si="15"/>
        <v>13753.5</v>
      </c>
      <c r="X28" s="51">
        <f t="shared" si="7"/>
        <v>-0.5</v>
      </c>
      <c r="Y28" s="51">
        <f t="shared" si="16"/>
        <v>13097.75</v>
      </c>
      <c r="Z28" s="54">
        <f t="shared" si="17"/>
        <v>-0.25</v>
      </c>
    </row>
    <row r="29" spans="1:26" ht="25.5" customHeight="1" x14ac:dyDescent="0.2">
      <c r="A29" s="7" t="s">
        <v>1</v>
      </c>
      <c r="B29" s="5"/>
      <c r="C29" s="5"/>
      <c r="D29" s="5"/>
      <c r="E29" s="6"/>
      <c r="U29" s="27"/>
      <c r="W29" s="51"/>
      <c r="X29" s="51"/>
    </row>
    <row r="30" spans="1:26" x14ac:dyDescent="0.2">
      <c r="W30" s="51"/>
      <c r="X30" s="51"/>
    </row>
    <row r="31" spans="1:26" x14ac:dyDescent="0.2">
      <c r="W31" s="51"/>
      <c r="X31" s="51"/>
    </row>
    <row r="32" spans="1:26" ht="29.25" customHeight="1" x14ac:dyDescent="0.25">
      <c r="A32" s="55" t="s">
        <v>37</v>
      </c>
      <c r="B32" s="56"/>
      <c r="C32" s="56"/>
      <c r="D32" s="56"/>
      <c r="E32" s="57"/>
      <c r="F32" s="8"/>
      <c r="G32" s="24" t="s">
        <v>5</v>
      </c>
      <c r="H32" s="9"/>
      <c r="I32" s="24" t="s">
        <v>8</v>
      </c>
      <c r="J32" s="9"/>
      <c r="K32" s="24" t="s">
        <v>9</v>
      </c>
      <c r="L32" s="9"/>
      <c r="M32" s="24" t="s">
        <v>17</v>
      </c>
      <c r="N32" s="9"/>
      <c r="O32" s="20" t="s">
        <v>10</v>
      </c>
      <c r="P32" s="21" t="s">
        <v>11</v>
      </c>
      <c r="Q32" s="20" t="s">
        <v>12</v>
      </c>
      <c r="R32" s="20" t="s">
        <v>13</v>
      </c>
      <c r="S32" s="20" t="s">
        <v>14</v>
      </c>
      <c r="T32" s="9"/>
      <c r="U32" s="25" t="s">
        <v>6</v>
      </c>
      <c r="W32" s="51"/>
      <c r="X32" s="51"/>
    </row>
    <row r="33" spans="1:24" s="4" customFormat="1" ht="64.5" customHeight="1" x14ac:dyDescent="0.25">
      <c r="A33" s="3" t="s">
        <v>0</v>
      </c>
      <c r="B33" s="3" t="s">
        <v>20</v>
      </c>
      <c r="C33" s="3" t="s">
        <v>31</v>
      </c>
      <c r="D33" s="3" t="s">
        <v>3</v>
      </c>
      <c r="E33" s="3" t="s">
        <v>16</v>
      </c>
      <c r="G33" s="52" t="s">
        <v>40</v>
      </c>
      <c r="I33" s="52" t="s">
        <v>40</v>
      </c>
      <c r="K33" s="52" t="s">
        <v>40</v>
      </c>
      <c r="M33" s="52" t="s">
        <v>40</v>
      </c>
      <c r="O33" s="3" t="s">
        <v>2</v>
      </c>
      <c r="P33" s="3" t="s">
        <v>2</v>
      </c>
      <c r="Q33" s="3" t="s">
        <v>2</v>
      </c>
      <c r="R33" s="21" t="s">
        <v>15</v>
      </c>
      <c r="S33" s="3" t="s">
        <v>2</v>
      </c>
      <c r="U33" s="52" t="s">
        <v>40</v>
      </c>
      <c r="W33" s="51"/>
      <c r="X33" s="51"/>
    </row>
    <row r="34" spans="1:24" ht="16.5" x14ac:dyDescent="0.3">
      <c r="A34" s="29">
        <v>1</v>
      </c>
      <c r="B34" s="58" t="s">
        <v>38</v>
      </c>
      <c r="C34" s="30" t="s">
        <v>21</v>
      </c>
      <c r="D34" s="32" t="s">
        <v>23</v>
      </c>
      <c r="E34" s="2">
        <v>1</v>
      </c>
      <c r="G34" s="18">
        <v>16200</v>
      </c>
      <c r="I34" s="53"/>
      <c r="K34" s="53"/>
      <c r="M34" s="53"/>
      <c r="O34" s="22">
        <f>ROUND(MIN(G34,I34,K34,M34),2)</f>
        <v>16200</v>
      </c>
      <c r="P34" s="22">
        <f t="shared" ref="P34:P35" si="18">ROUND(AVERAGE(G34,I34,K34,M34),0)</f>
        <v>16200</v>
      </c>
      <c r="Q34" s="22">
        <f>+MAX(G34,I34,K34,M34)</f>
        <v>16200</v>
      </c>
      <c r="R34" s="23">
        <f>+(Q34/O34)-1</f>
        <v>0</v>
      </c>
      <c r="S34" s="22">
        <f>+ROUND(AVERAGE(O34,P34),2)</f>
        <v>16200</v>
      </c>
      <c r="U34" s="26">
        <f>+P34</f>
        <v>16200</v>
      </c>
      <c r="W34" s="51">
        <f t="shared" si="6"/>
        <v>16200</v>
      </c>
      <c r="X34" s="51">
        <f t="shared" si="7"/>
        <v>0</v>
      </c>
    </row>
    <row r="35" spans="1:24" ht="16.5" x14ac:dyDescent="0.3">
      <c r="A35" s="29">
        <v>2</v>
      </c>
      <c r="B35" s="59"/>
      <c r="C35" s="31" t="s">
        <v>24</v>
      </c>
      <c r="D35" s="32" t="s">
        <v>23</v>
      </c>
      <c r="E35" s="2">
        <v>1</v>
      </c>
      <c r="G35" s="18">
        <v>11900</v>
      </c>
      <c r="I35" s="53"/>
      <c r="K35" s="53"/>
      <c r="M35" s="53"/>
      <c r="O35" s="22">
        <f>ROUND(MIN(G35,I35,K35,M35),2)</f>
        <v>11900</v>
      </c>
      <c r="P35" s="22">
        <f t="shared" si="18"/>
        <v>11900</v>
      </c>
      <c r="Q35" s="22">
        <f>+MAX(G35,I35,K35,M35)</f>
        <v>11900</v>
      </c>
      <c r="R35" s="23">
        <f>+(Q35/O35)-1</f>
        <v>0</v>
      </c>
      <c r="S35" s="22">
        <f>+ROUND(AVERAGE(O35,P35),2)</f>
        <v>11900</v>
      </c>
      <c r="U35" s="26">
        <f>+P35</f>
        <v>11900</v>
      </c>
      <c r="W35" s="51">
        <f t="shared" si="6"/>
        <v>11900</v>
      </c>
      <c r="X35" s="51">
        <f t="shared" si="7"/>
        <v>0</v>
      </c>
    </row>
    <row r="36" spans="1:24" x14ac:dyDescent="0.2">
      <c r="W36" s="51"/>
      <c r="X36" s="51"/>
    </row>
    <row r="37" spans="1:24" x14ac:dyDescent="0.2">
      <c r="W37" s="51"/>
      <c r="X37" s="51"/>
    </row>
    <row r="38" spans="1:24" x14ac:dyDescent="0.2">
      <c r="W38" s="51"/>
      <c r="X38" s="51"/>
    </row>
    <row r="39" spans="1:24" x14ac:dyDescent="0.2">
      <c r="W39" s="51"/>
      <c r="X39" s="51"/>
    </row>
    <row r="40" spans="1:24" ht="29.25" customHeight="1" x14ac:dyDescent="0.25">
      <c r="A40" s="55" t="s">
        <v>33</v>
      </c>
      <c r="B40" s="56"/>
      <c r="C40" s="56"/>
      <c r="D40" s="56"/>
      <c r="E40" s="57"/>
      <c r="F40" s="8"/>
      <c r="G40" s="24" t="s">
        <v>5</v>
      </c>
      <c r="H40" s="9"/>
      <c r="I40" s="24" t="s">
        <v>8</v>
      </c>
      <c r="J40" s="9"/>
      <c r="K40" s="24" t="s">
        <v>9</v>
      </c>
      <c r="L40" s="9"/>
      <c r="M40" s="24" t="s">
        <v>17</v>
      </c>
      <c r="N40" s="9"/>
      <c r="O40" s="20" t="s">
        <v>10</v>
      </c>
      <c r="P40" s="21" t="s">
        <v>11</v>
      </c>
      <c r="Q40" s="20" t="s">
        <v>12</v>
      </c>
      <c r="R40" s="20" t="s">
        <v>13</v>
      </c>
      <c r="S40" s="20" t="s">
        <v>14</v>
      </c>
      <c r="T40" s="9"/>
      <c r="U40" s="25" t="s">
        <v>6</v>
      </c>
      <c r="W40" s="51"/>
      <c r="X40" s="51"/>
    </row>
    <row r="41" spans="1:24" s="4" customFormat="1" ht="56.25" customHeight="1" x14ac:dyDescent="0.25">
      <c r="A41" s="3" t="s">
        <v>0</v>
      </c>
      <c r="B41" s="3" t="s">
        <v>20</v>
      </c>
      <c r="C41" s="3" t="s">
        <v>31</v>
      </c>
      <c r="D41" s="3" t="s">
        <v>3</v>
      </c>
      <c r="E41" s="3" t="s">
        <v>16</v>
      </c>
      <c r="G41" s="52" t="s">
        <v>40</v>
      </c>
      <c r="I41" s="52" t="s">
        <v>40</v>
      </c>
      <c r="K41" s="52" t="s">
        <v>40</v>
      </c>
      <c r="M41" s="52" t="s">
        <v>40</v>
      </c>
      <c r="O41" s="3" t="s">
        <v>2</v>
      </c>
      <c r="P41" s="3" t="s">
        <v>2</v>
      </c>
      <c r="Q41" s="3" t="s">
        <v>2</v>
      </c>
      <c r="R41" s="21" t="s">
        <v>15</v>
      </c>
      <c r="S41" s="3" t="s">
        <v>2</v>
      </c>
      <c r="U41" s="52" t="s">
        <v>40</v>
      </c>
      <c r="W41" s="51"/>
      <c r="X41" s="51"/>
    </row>
    <row r="42" spans="1:24" ht="16.5" x14ac:dyDescent="0.3">
      <c r="A42" s="29">
        <v>1</v>
      </c>
      <c r="B42" s="62" t="s">
        <v>39</v>
      </c>
      <c r="C42" s="30" t="s">
        <v>21</v>
      </c>
      <c r="D42" s="32" t="s">
        <v>23</v>
      </c>
      <c r="E42" s="2">
        <v>1</v>
      </c>
      <c r="G42" s="49">
        <v>16830</v>
      </c>
      <c r="I42" s="18">
        <v>16270</v>
      </c>
      <c r="K42" s="18">
        <v>15400</v>
      </c>
      <c r="M42" s="53"/>
      <c r="O42" s="22">
        <f>ROUND(MIN(G42,I42,K42,M42),2)</f>
        <v>15400</v>
      </c>
      <c r="P42" s="22">
        <f>ROUND(AVERAGE(G42,I42,K42,M42),0)</f>
        <v>16167</v>
      </c>
      <c r="Q42" s="22">
        <f>+MAX(G42,I42,K42,M42)</f>
        <v>16830</v>
      </c>
      <c r="R42" s="23">
        <f>+(Q42/O42)-1</f>
        <v>9.2857142857142749E-2</v>
      </c>
      <c r="S42" s="22">
        <f>+ROUND(AVERAGE(O42,P42),2)</f>
        <v>15783.5</v>
      </c>
      <c r="U42" s="26">
        <f>+P42</f>
        <v>16167</v>
      </c>
      <c r="W42" s="51">
        <f>+AVERAGE(G42,I42,K42)</f>
        <v>16166.666666666666</v>
      </c>
      <c r="X42" s="51">
        <f t="shared" si="7"/>
        <v>-0.33333333333393966</v>
      </c>
    </row>
    <row r="43" spans="1:24" ht="16.5" x14ac:dyDescent="0.3">
      <c r="A43" s="29">
        <v>2</v>
      </c>
      <c r="B43" s="63"/>
      <c r="C43" s="31" t="s">
        <v>24</v>
      </c>
      <c r="D43" s="32" t="s">
        <v>23</v>
      </c>
      <c r="E43" s="2">
        <v>1</v>
      </c>
      <c r="G43" s="49">
        <v>12690</v>
      </c>
      <c r="I43" s="18">
        <v>12280</v>
      </c>
      <c r="K43" s="18">
        <v>11700</v>
      </c>
      <c r="M43" s="53"/>
      <c r="O43" s="22">
        <f>ROUND(MIN(G43,I43,K43,M43),2)</f>
        <v>11700</v>
      </c>
      <c r="P43" s="22">
        <f>ROUND(AVERAGE(G43,I43,K43,M43),0)</f>
        <v>12223</v>
      </c>
      <c r="Q43" s="22">
        <f>+MAX(G43,I43,K43,M43)</f>
        <v>12690</v>
      </c>
      <c r="R43" s="23">
        <f>+(Q43/O43)-1</f>
        <v>8.4615384615384537E-2</v>
      </c>
      <c r="S43" s="22">
        <f>+ROUND(AVERAGE(O43,P43),2)</f>
        <v>11961.5</v>
      </c>
      <c r="U43" s="26">
        <f>+P43</f>
        <v>12223</v>
      </c>
      <c r="W43" s="51">
        <f>+AVERAGE(G43,I43,K43)</f>
        <v>12223.333333333334</v>
      </c>
      <c r="X43" s="51">
        <f t="shared" si="7"/>
        <v>0.33333333333393966</v>
      </c>
    </row>
    <row r="44" spans="1:24" x14ac:dyDescent="0.2">
      <c r="X44" s="51">
        <f t="shared" si="7"/>
        <v>0</v>
      </c>
    </row>
    <row r="49" spans="2:21" s="10" customFormat="1" ht="16.5" x14ac:dyDescent="0.3">
      <c r="B49" s="11" t="s">
        <v>7</v>
      </c>
      <c r="C49" s="11"/>
      <c r="D49" s="11"/>
      <c r="E49" s="12"/>
      <c r="F49" s="12"/>
      <c r="G49" s="12"/>
      <c r="H49" s="12"/>
      <c r="I49" s="12"/>
      <c r="J49" s="12"/>
      <c r="K49" s="12"/>
      <c r="L49" s="12"/>
      <c r="M49" s="12"/>
      <c r="N49" s="12"/>
      <c r="O49" s="12"/>
      <c r="P49" s="12"/>
      <c r="Q49" s="12"/>
      <c r="R49" s="12"/>
      <c r="S49" s="12"/>
      <c r="T49" s="12"/>
      <c r="U49" s="12"/>
    </row>
    <row r="50" spans="2:21" s="10" customFormat="1" ht="22.5" customHeight="1" x14ac:dyDescent="0.3">
      <c r="B50" s="64" t="s">
        <v>42</v>
      </c>
      <c r="C50" s="64"/>
      <c r="D50" s="64"/>
      <c r="E50" s="64"/>
      <c r="F50" s="64"/>
      <c r="G50" s="64"/>
      <c r="H50" s="19"/>
      <c r="I50" s="19"/>
      <c r="J50" s="19"/>
      <c r="K50" s="19"/>
      <c r="L50" s="19"/>
      <c r="M50" s="19"/>
      <c r="N50" s="19"/>
      <c r="O50" s="19"/>
      <c r="P50" s="19"/>
      <c r="Q50" s="19"/>
      <c r="R50" s="19"/>
      <c r="S50" s="19"/>
      <c r="T50" s="19"/>
      <c r="U50" s="19"/>
    </row>
    <row r="51" spans="2:21" s="10" customFormat="1" ht="44.25" customHeight="1" x14ac:dyDescent="0.3">
      <c r="B51" s="64" t="s">
        <v>18</v>
      </c>
      <c r="C51" s="64"/>
      <c r="D51" s="64"/>
      <c r="E51" s="64"/>
      <c r="F51" s="64"/>
      <c r="G51" s="64"/>
      <c r="H51" s="19"/>
      <c r="I51" s="19"/>
      <c r="J51" s="19"/>
      <c r="K51" s="19"/>
      <c r="L51" s="19"/>
      <c r="M51" s="19"/>
      <c r="N51" s="19"/>
      <c r="O51" s="19"/>
      <c r="P51" s="19"/>
      <c r="Q51" s="19"/>
      <c r="R51" s="19"/>
      <c r="S51" s="19"/>
      <c r="T51" s="19"/>
      <c r="U51" s="19"/>
    </row>
    <row r="52" spans="2:21" s="10" customFormat="1" ht="16.5" x14ac:dyDescent="0.3">
      <c r="B52" s="9"/>
      <c r="C52" s="9"/>
      <c r="D52" s="9"/>
      <c r="E52" s="9"/>
      <c r="F52" s="9"/>
      <c r="G52" s="13"/>
      <c r="H52" s="13"/>
      <c r="I52" s="13"/>
      <c r="J52" s="13"/>
      <c r="K52" s="13"/>
      <c r="L52" s="13"/>
      <c r="M52" s="13"/>
      <c r="N52" s="13"/>
      <c r="O52" s="13"/>
      <c r="P52" s="13"/>
      <c r="Q52" s="13"/>
      <c r="R52" s="13"/>
      <c r="S52" s="13"/>
      <c r="T52" s="13"/>
      <c r="U52" s="13"/>
    </row>
    <row r="53" spans="2:21" s="10" customFormat="1" ht="16.5" x14ac:dyDescent="0.3">
      <c r="B53" s="9"/>
      <c r="C53" s="9"/>
      <c r="D53" s="9"/>
      <c r="E53" s="9"/>
      <c r="F53" s="9"/>
      <c r="G53" s="13"/>
      <c r="H53" s="13"/>
      <c r="I53" s="13"/>
      <c r="J53" s="13"/>
      <c r="K53" s="13"/>
      <c r="L53" s="13"/>
      <c r="M53" s="13"/>
      <c r="N53" s="13"/>
      <c r="O53" s="13"/>
      <c r="P53" s="13"/>
      <c r="Q53" s="13"/>
      <c r="R53" s="13"/>
      <c r="S53" s="13"/>
      <c r="T53" s="13"/>
      <c r="U53" s="13"/>
    </row>
    <row r="54" spans="2:21" s="10" customFormat="1" ht="16.5" x14ac:dyDescent="0.3">
      <c r="B54" s="14"/>
      <c r="C54" s="14"/>
      <c r="D54" s="14"/>
      <c r="E54" s="9"/>
      <c r="F54" s="9"/>
      <c r="G54" s="13"/>
      <c r="H54" s="13"/>
      <c r="I54" s="13"/>
      <c r="J54" s="13"/>
      <c r="K54" s="13"/>
      <c r="L54" s="13"/>
      <c r="M54" s="13"/>
      <c r="N54" s="13"/>
      <c r="O54" s="13"/>
      <c r="P54" s="13"/>
      <c r="Q54" s="13"/>
      <c r="R54" s="13"/>
      <c r="S54" s="13"/>
      <c r="T54" s="13"/>
      <c r="U54" s="13"/>
    </row>
    <row r="55" spans="2:21" s="10" customFormat="1" ht="16.5" x14ac:dyDescent="0.3">
      <c r="B55" s="14"/>
      <c r="C55" s="14"/>
      <c r="D55" s="14"/>
      <c r="E55" s="9"/>
      <c r="F55" s="9"/>
      <c r="G55" s="13"/>
      <c r="H55" s="13"/>
      <c r="I55" s="13"/>
      <c r="J55" s="13"/>
      <c r="K55" s="13"/>
      <c r="L55" s="13"/>
      <c r="M55" s="13"/>
      <c r="N55" s="13"/>
      <c r="O55" s="13"/>
      <c r="P55" s="13"/>
      <c r="Q55" s="13"/>
      <c r="R55" s="13"/>
      <c r="S55" s="13"/>
      <c r="T55" s="13"/>
      <c r="U55" s="13"/>
    </row>
    <row r="56" spans="2:21" s="10" customFormat="1" ht="16.5" x14ac:dyDescent="0.3">
      <c r="B56" s="15"/>
      <c r="C56" s="15"/>
      <c r="D56" s="15"/>
      <c r="E56" s="15"/>
      <c r="F56" s="15"/>
      <c r="G56" s="15"/>
      <c r="H56" s="16"/>
      <c r="I56" s="15"/>
      <c r="J56" s="16"/>
      <c r="K56" s="16"/>
      <c r="L56" s="16"/>
      <c r="M56" s="16"/>
      <c r="N56" s="16"/>
      <c r="O56" s="16"/>
      <c r="P56" s="16"/>
      <c r="Q56" s="16"/>
      <c r="R56" s="16"/>
      <c r="S56" s="16"/>
      <c r="T56" s="16"/>
    </row>
  </sheetData>
  <sheetProtection algorithmName="SHA-512" hashValue="7gr6ncp5xe+3CfYUJM0IzfJzXqBGpSlv4GgGo41HoPIRfnNhuoQqLi41zEnwStAcwYnh27WrfdIeguoOr8fGOg==" saltValue="1tD7k++nYtoO7mc+w0yPKw==" spinCount="100000" sheet="1" objects="1" scenarios="1" selectLockedCells="1" selectUnlockedCells="1"/>
  <mergeCells count="18">
    <mergeCell ref="A40:E40"/>
    <mergeCell ref="B42:B43"/>
    <mergeCell ref="B50:G50"/>
    <mergeCell ref="B51:G51"/>
    <mergeCell ref="A1:U1"/>
    <mergeCell ref="A2:B2"/>
    <mergeCell ref="A13:E13"/>
    <mergeCell ref="C2:Q2"/>
    <mergeCell ref="A3:E3"/>
    <mergeCell ref="A32:E32"/>
    <mergeCell ref="B34:B35"/>
    <mergeCell ref="B15:B16"/>
    <mergeCell ref="B17:B18"/>
    <mergeCell ref="B19:B20"/>
    <mergeCell ref="B21:B22"/>
    <mergeCell ref="B23:B24"/>
    <mergeCell ref="B25:B26"/>
    <mergeCell ref="B27:B2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F2E5F-77FB-41A0-9C8B-567FDE75C2E2}">
  <dimension ref="A1:Z56"/>
  <sheetViews>
    <sheetView topLeftCell="A33" zoomScale="120" zoomScaleNormal="120" workbookViewId="0">
      <selection activeCell="B50" sqref="B50:G50"/>
    </sheetView>
  </sheetViews>
  <sheetFormatPr baseColWidth="10" defaultRowHeight="12.75" outlineLevelCol="1" x14ac:dyDescent="0.2"/>
  <cols>
    <col min="1" max="1" width="5.7109375" style="1" customWidth="1"/>
    <col min="2" max="3" width="41.7109375" style="1" customWidth="1"/>
    <col min="4" max="4" width="14.140625" style="1" customWidth="1"/>
    <col min="5" max="5" width="13.7109375" style="1" customWidth="1"/>
    <col min="6" max="6" width="3.140625" style="1" customWidth="1"/>
    <col min="7" max="7" width="16.140625" style="1" hidden="1" customWidth="1"/>
    <col min="8" max="8" width="3.140625" style="1" hidden="1" customWidth="1"/>
    <col min="9" max="9" width="16.140625" style="1" hidden="1" customWidth="1"/>
    <col min="10" max="10" width="3.140625" style="1" hidden="1" customWidth="1"/>
    <col min="11" max="11" width="15.5703125" style="1" hidden="1" customWidth="1"/>
    <col min="12" max="12" width="3.140625" style="1" hidden="1" customWidth="1"/>
    <col min="13" max="13" width="15.5703125" style="1" hidden="1" customWidth="1"/>
    <col min="14" max="14" width="3.140625" style="1" customWidth="1"/>
    <col min="15" max="19" width="13.28515625" style="1" hidden="1" customWidth="1" outlineLevel="1"/>
    <col min="20" max="20" width="3.140625" style="1" hidden="1" customWidth="1" outlineLevel="1"/>
    <col min="21" max="21" width="25.7109375" style="1" customWidth="1" collapsed="1"/>
    <col min="22" max="22" width="11.42578125" style="1"/>
    <col min="23" max="24" width="11.42578125" style="1" hidden="1" customWidth="1"/>
    <col min="25" max="25" width="16.7109375" style="1" hidden="1" customWidth="1"/>
    <col min="26" max="26" width="0" style="1" hidden="1" customWidth="1"/>
    <col min="27" max="16384" width="11.42578125" style="1"/>
  </cols>
  <sheetData>
    <row r="1" spans="1:26" ht="20.25" customHeight="1" x14ac:dyDescent="0.2">
      <c r="A1" s="65" t="s">
        <v>4</v>
      </c>
      <c r="B1" s="65"/>
      <c r="C1" s="65"/>
      <c r="D1" s="65"/>
      <c r="E1" s="65"/>
      <c r="F1" s="65"/>
      <c r="G1" s="65"/>
      <c r="H1" s="65"/>
      <c r="I1" s="65"/>
      <c r="J1" s="65"/>
      <c r="K1" s="65"/>
      <c r="L1" s="65"/>
      <c r="M1" s="65"/>
      <c r="N1" s="65"/>
      <c r="O1" s="65"/>
      <c r="P1" s="65"/>
      <c r="Q1" s="65"/>
      <c r="R1" s="65"/>
      <c r="S1" s="65"/>
      <c r="T1" s="65"/>
      <c r="U1" s="65"/>
    </row>
    <row r="2" spans="1:26" ht="49.5" customHeight="1" x14ac:dyDescent="0.2">
      <c r="A2" s="66"/>
      <c r="B2" s="66"/>
      <c r="C2" s="67" t="s">
        <v>19</v>
      </c>
      <c r="D2" s="68"/>
      <c r="E2" s="68"/>
      <c r="F2" s="68"/>
      <c r="G2" s="68"/>
      <c r="H2" s="68"/>
      <c r="I2" s="68"/>
      <c r="J2" s="68"/>
      <c r="K2" s="68"/>
      <c r="L2" s="68"/>
      <c r="M2" s="68"/>
      <c r="N2" s="68"/>
      <c r="O2" s="68"/>
      <c r="P2" s="68"/>
      <c r="Q2" s="69"/>
      <c r="R2" s="28"/>
      <c r="S2" s="28"/>
      <c r="T2" s="28"/>
      <c r="U2" s="28"/>
    </row>
    <row r="3" spans="1:26" ht="29.25" customHeight="1" x14ac:dyDescent="0.25">
      <c r="A3" s="55" t="s">
        <v>34</v>
      </c>
      <c r="B3" s="56"/>
      <c r="C3" s="56"/>
      <c r="D3" s="56"/>
      <c r="E3" s="57"/>
      <c r="F3" s="8"/>
      <c r="G3" s="24" t="s">
        <v>5</v>
      </c>
      <c r="H3" s="9"/>
      <c r="I3" s="24" t="s">
        <v>8</v>
      </c>
      <c r="J3" s="9"/>
      <c r="K3" s="24" t="s">
        <v>9</v>
      </c>
      <c r="L3" s="9"/>
      <c r="M3" s="24" t="s">
        <v>17</v>
      </c>
      <c r="N3" s="9"/>
      <c r="O3" s="20" t="s">
        <v>10</v>
      </c>
      <c r="P3" s="21" t="s">
        <v>11</v>
      </c>
      <c r="Q3" s="20" t="s">
        <v>12</v>
      </c>
      <c r="R3" s="20" t="s">
        <v>13</v>
      </c>
      <c r="S3" s="20" t="s">
        <v>14</v>
      </c>
      <c r="T3" s="9"/>
      <c r="U3" s="25" t="s">
        <v>43</v>
      </c>
    </row>
    <row r="4" spans="1:26" s="4" customFormat="1" ht="40.5" customHeight="1" x14ac:dyDescent="0.25">
      <c r="A4" s="3" t="s">
        <v>0</v>
      </c>
      <c r="B4" s="3" t="s">
        <v>20</v>
      </c>
      <c r="C4" s="3" t="s">
        <v>31</v>
      </c>
      <c r="D4" s="3" t="s">
        <v>3</v>
      </c>
      <c r="E4" s="3" t="s">
        <v>16</v>
      </c>
      <c r="G4" s="52" t="s">
        <v>40</v>
      </c>
      <c r="I4" s="52" t="s">
        <v>40</v>
      </c>
      <c r="K4" s="52" t="s">
        <v>40</v>
      </c>
      <c r="M4" s="52" t="s">
        <v>40</v>
      </c>
      <c r="O4" s="3" t="s">
        <v>2</v>
      </c>
      <c r="P4" s="3" t="s">
        <v>2</v>
      </c>
      <c r="Q4" s="3" t="s">
        <v>2</v>
      </c>
      <c r="R4" s="21" t="s">
        <v>15</v>
      </c>
      <c r="S4" s="3" t="s">
        <v>2</v>
      </c>
      <c r="U4" s="52" t="s">
        <v>40</v>
      </c>
    </row>
    <row r="5" spans="1:26" ht="16.5" x14ac:dyDescent="0.3">
      <c r="A5" s="29">
        <v>1</v>
      </c>
      <c r="B5" s="30" t="s">
        <v>35</v>
      </c>
      <c r="C5" s="30" t="s">
        <v>21</v>
      </c>
      <c r="D5" s="32" t="s">
        <v>23</v>
      </c>
      <c r="E5" s="2">
        <v>1</v>
      </c>
      <c r="G5" s="18">
        <v>13700</v>
      </c>
      <c r="I5" s="18">
        <v>13700</v>
      </c>
      <c r="K5" s="53"/>
      <c r="M5" s="53"/>
      <c r="O5" s="22">
        <f>ROUND(MIN(G5,I5,K5,M5),2)</f>
        <v>13700</v>
      </c>
      <c r="P5" s="22">
        <f t="shared" ref="P5:P6" si="0">ROUND(AVERAGE(G5,I5,K5,M5),0)</f>
        <v>13700</v>
      </c>
      <c r="Q5" s="22">
        <f>+MAX(G5,I5,K5,M5)</f>
        <v>13700</v>
      </c>
      <c r="R5" s="23">
        <f>+(Q5/O5)-1</f>
        <v>0</v>
      </c>
      <c r="S5" s="22">
        <f>+ROUND(AVERAGE(O5,P5),2)</f>
        <v>13700</v>
      </c>
      <c r="U5" s="26">
        <f>+P5</f>
        <v>13700</v>
      </c>
      <c r="W5" s="51">
        <f>+AVERAGE(G5,I5)</f>
        <v>13700</v>
      </c>
      <c r="X5" s="51">
        <f>+W5-U5</f>
        <v>0</v>
      </c>
    </row>
    <row r="6" spans="1:26" ht="16.5" x14ac:dyDescent="0.3">
      <c r="A6" s="29">
        <v>2</v>
      </c>
      <c r="B6" s="31" t="s">
        <v>35</v>
      </c>
      <c r="C6" s="31" t="s">
        <v>24</v>
      </c>
      <c r="D6" s="32" t="s">
        <v>23</v>
      </c>
      <c r="E6" s="2">
        <v>1</v>
      </c>
      <c r="G6" s="18">
        <v>10240</v>
      </c>
      <c r="I6" s="18">
        <v>10500</v>
      </c>
      <c r="K6" s="53"/>
      <c r="M6" s="53"/>
      <c r="O6" s="22">
        <f t="shared" ref="O6:O9" si="1">ROUND(MIN(G6,I6,K6,M6),2)</f>
        <v>10240</v>
      </c>
      <c r="P6" s="22">
        <f t="shared" si="0"/>
        <v>10370</v>
      </c>
      <c r="Q6" s="22">
        <f t="shared" ref="Q6:Q9" si="2">+MAX(G6,I6,K6,M6)</f>
        <v>10500</v>
      </c>
      <c r="R6" s="23">
        <f t="shared" ref="R6:R9" si="3">+(Q6/O6)-1</f>
        <v>2.5390625E-2</v>
      </c>
      <c r="S6" s="22">
        <f t="shared" ref="S6:S9" si="4">+ROUND(AVERAGE(O6,P6),2)</f>
        <v>10305</v>
      </c>
      <c r="U6" s="26">
        <f t="shared" ref="U6:U9" si="5">+P6</f>
        <v>10370</v>
      </c>
      <c r="W6" s="51">
        <f t="shared" ref="W6:W35" si="6">+AVERAGE(G6,I6)</f>
        <v>10370</v>
      </c>
      <c r="X6" s="51">
        <f t="shared" ref="X6:X44" si="7">+W6-U6</f>
        <v>0</v>
      </c>
    </row>
    <row r="7" spans="1:26" s="43" customFormat="1" ht="16.5" x14ac:dyDescent="0.3">
      <c r="A7" s="40"/>
      <c r="B7" s="3" t="s">
        <v>20</v>
      </c>
      <c r="C7" s="3" t="s">
        <v>31</v>
      </c>
      <c r="D7" s="41"/>
      <c r="E7" s="42"/>
      <c r="G7" s="44" t="s">
        <v>5</v>
      </c>
      <c r="H7" s="45"/>
      <c r="I7" s="44" t="s">
        <v>8</v>
      </c>
      <c r="J7" s="45"/>
      <c r="K7" s="44" t="s">
        <v>9</v>
      </c>
      <c r="L7" s="45"/>
      <c r="M7" s="44" t="s">
        <v>17</v>
      </c>
      <c r="O7" s="46"/>
      <c r="P7" s="46"/>
      <c r="Q7" s="46"/>
      <c r="R7" s="47"/>
      <c r="S7" s="46"/>
      <c r="U7" s="48"/>
      <c r="W7" s="51"/>
      <c r="X7" s="51"/>
    </row>
    <row r="8" spans="1:26" ht="16.5" x14ac:dyDescent="0.3">
      <c r="A8" s="29">
        <v>3</v>
      </c>
      <c r="B8" s="30" t="s">
        <v>36</v>
      </c>
      <c r="C8" s="30" t="s">
        <v>21</v>
      </c>
      <c r="D8" s="32" t="s">
        <v>23</v>
      </c>
      <c r="E8" s="2">
        <v>1</v>
      </c>
      <c r="G8" s="18">
        <v>13900</v>
      </c>
      <c r="I8" s="18">
        <v>13980</v>
      </c>
      <c r="K8" s="53"/>
      <c r="M8" s="53"/>
      <c r="O8" s="22">
        <f t="shared" si="1"/>
        <v>13900</v>
      </c>
      <c r="P8" s="22">
        <f t="shared" ref="P8:P9" si="8">ROUND(AVERAGE(G8,I8,K8,M8),0)</f>
        <v>13940</v>
      </c>
      <c r="Q8" s="22">
        <f t="shared" si="2"/>
        <v>13980</v>
      </c>
      <c r="R8" s="23">
        <f t="shared" si="3"/>
        <v>5.7553956834532904E-3</v>
      </c>
      <c r="S8" s="22">
        <f t="shared" si="4"/>
        <v>13920</v>
      </c>
      <c r="U8" s="26">
        <f t="shared" si="5"/>
        <v>13940</v>
      </c>
      <c r="W8" s="51"/>
      <c r="X8" s="51"/>
    </row>
    <row r="9" spans="1:26" ht="16.5" x14ac:dyDescent="0.3">
      <c r="A9" s="29">
        <v>4</v>
      </c>
      <c r="B9" s="31" t="s">
        <v>36</v>
      </c>
      <c r="C9" s="31" t="s">
        <v>24</v>
      </c>
      <c r="D9" s="32" t="s">
        <v>23</v>
      </c>
      <c r="E9" s="2">
        <v>1</v>
      </c>
      <c r="G9" s="18">
        <v>10100</v>
      </c>
      <c r="I9" s="18">
        <v>10150</v>
      </c>
      <c r="K9" s="53"/>
      <c r="M9" s="53"/>
      <c r="O9" s="22">
        <f t="shared" si="1"/>
        <v>10100</v>
      </c>
      <c r="P9" s="22">
        <f t="shared" si="8"/>
        <v>10125</v>
      </c>
      <c r="Q9" s="22">
        <f t="shared" si="2"/>
        <v>10150</v>
      </c>
      <c r="R9" s="23">
        <f t="shared" si="3"/>
        <v>4.9504950495049549E-3</v>
      </c>
      <c r="S9" s="22">
        <f t="shared" si="4"/>
        <v>10112.5</v>
      </c>
      <c r="U9" s="26">
        <f t="shared" si="5"/>
        <v>10125</v>
      </c>
      <c r="W9" s="51"/>
      <c r="X9" s="51"/>
    </row>
    <row r="10" spans="1:26" ht="16.5" x14ac:dyDescent="0.2">
      <c r="A10" s="38"/>
      <c r="B10" s="38"/>
      <c r="C10" s="33"/>
      <c r="D10" s="33"/>
      <c r="E10" s="33"/>
      <c r="F10" s="33"/>
      <c r="G10" s="33"/>
      <c r="H10" s="33"/>
      <c r="I10" s="33"/>
      <c r="J10" s="33"/>
      <c r="K10" s="33"/>
      <c r="L10" s="33"/>
      <c r="M10" s="33"/>
      <c r="N10" s="33"/>
      <c r="O10" s="33"/>
      <c r="P10" s="33"/>
      <c r="Q10" s="33"/>
      <c r="R10" s="34"/>
      <c r="S10" s="34"/>
      <c r="T10" s="34"/>
      <c r="U10" s="34"/>
      <c r="W10" s="51"/>
      <c r="X10" s="51"/>
    </row>
    <row r="11" spans="1:26" ht="16.5" x14ac:dyDescent="0.2">
      <c r="A11" s="38"/>
      <c r="B11" s="38"/>
      <c r="C11" s="33"/>
      <c r="D11" s="33"/>
      <c r="E11" s="33"/>
      <c r="F11" s="33"/>
      <c r="G11" s="33"/>
      <c r="H11" s="33"/>
      <c r="I11" s="33"/>
      <c r="J11" s="33"/>
      <c r="K11" s="33"/>
      <c r="L11" s="33"/>
      <c r="M11" s="33"/>
      <c r="N11" s="33"/>
      <c r="O11" s="33"/>
      <c r="P11" s="33"/>
      <c r="Q11" s="33"/>
      <c r="R11" s="34"/>
      <c r="S11" s="34"/>
      <c r="T11" s="34"/>
      <c r="U11" s="34"/>
      <c r="W11" s="51"/>
      <c r="X11" s="51"/>
    </row>
    <row r="12" spans="1:26" ht="16.5" x14ac:dyDescent="0.2">
      <c r="A12" s="38"/>
      <c r="B12" s="38"/>
      <c r="C12" s="33"/>
      <c r="D12" s="33"/>
      <c r="E12" s="33"/>
      <c r="F12" s="33"/>
      <c r="G12" s="33"/>
      <c r="H12" s="33"/>
      <c r="I12" s="33"/>
      <c r="J12" s="33"/>
      <c r="K12" s="33"/>
      <c r="L12" s="33"/>
      <c r="M12" s="33"/>
      <c r="N12" s="33"/>
      <c r="O12" s="33"/>
      <c r="P12" s="33"/>
      <c r="Q12" s="33"/>
      <c r="R12" s="34"/>
      <c r="S12" s="34"/>
      <c r="T12" s="34"/>
      <c r="U12" s="34"/>
      <c r="W12" s="51" t="s">
        <v>41</v>
      </c>
      <c r="X12" s="51"/>
    </row>
    <row r="13" spans="1:26" ht="29.25" customHeight="1" x14ac:dyDescent="0.25">
      <c r="A13" s="55" t="s">
        <v>32</v>
      </c>
      <c r="B13" s="56"/>
      <c r="C13" s="56"/>
      <c r="D13" s="56"/>
      <c r="E13" s="57"/>
      <c r="F13" s="8"/>
      <c r="G13" s="17" t="s">
        <v>5</v>
      </c>
      <c r="H13" s="39"/>
      <c r="I13" s="17" t="s">
        <v>8</v>
      </c>
      <c r="J13" s="39"/>
      <c r="K13" s="17" t="s">
        <v>9</v>
      </c>
      <c r="L13" s="39"/>
      <c r="M13" s="17" t="s">
        <v>17</v>
      </c>
      <c r="N13" s="9"/>
      <c r="O13" s="36" t="s">
        <v>10</v>
      </c>
      <c r="P13" s="37" t="s">
        <v>11</v>
      </c>
      <c r="Q13" s="36" t="s">
        <v>12</v>
      </c>
      <c r="R13" s="36" t="s">
        <v>13</v>
      </c>
      <c r="S13" s="36" t="s">
        <v>14</v>
      </c>
      <c r="T13" s="9"/>
      <c r="U13" s="25" t="s">
        <v>43</v>
      </c>
      <c r="W13" s="51"/>
      <c r="X13" s="51"/>
    </row>
    <row r="14" spans="1:26" s="4" customFormat="1" ht="57.75" customHeight="1" x14ac:dyDescent="0.25">
      <c r="A14" s="3" t="s">
        <v>0</v>
      </c>
      <c r="B14" s="3" t="s">
        <v>20</v>
      </c>
      <c r="C14" s="3" t="s">
        <v>31</v>
      </c>
      <c r="D14" s="3" t="s">
        <v>3</v>
      </c>
      <c r="E14" s="3" t="s">
        <v>16</v>
      </c>
      <c r="G14" s="52" t="s">
        <v>40</v>
      </c>
      <c r="I14" s="52" t="s">
        <v>40</v>
      </c>
      <c r="K14" s="52" t="s">
        <v>40</v>
      </c>
      <c r="M14" s="52" t="s">
        <v>40</v>
      </c>
      <c r="O14" s="3" t="s">
        <v>2</v>
      </c>
      <c r="P14" s="3" t="s">
        <v>2</v>
      </c>
      <c r="Q14" s="3" t="s">
        <v>2</v>
      </c>
      <c r="R14" s="21" t="s">
        <v>15</v>
      </c>
      <c r="S14" s="3" t="s">
        <v>2</v>
      </c>
      <c r="U14" s="52" t="s">
        <v>40</v>
      </c>
      <c r="W14" s="51"/>
      <c r="X14" s="51"/>
    </row>
    <row r="15" spans="1:26" ht="16.5" x14ac:dyDescent="0.3">
      <c r="A15" s="29">
        <v>1</v>
      </c>
      <c r="B15" s="60" t="s">
        <v>22</v>
      </c>
      <c r="C15" s="30" t="s">
        <v>21</v>
      </c>
      <c r="D15" s="32" t="s">
        <v>23</v>
      </c>
      <c r="E15" s="2">
        <v>1</v>
      </c>
      <c r="G15" s="18">
        <v>17153</v>
      </c>
      <c r="I15" s="18">
        <v>17153</v>
      </c>
      <c r="K15" s="18">
        <v>20930</v>
      </c>
      <c r="M15" s="18">
        <v>20754</v>
      </c>
      <c r="O15" s="22">
        <f>ROUND(MIN(G15,I15,K15,M15),2)</f>
        <v>17153</v>
      </c>
      <c r="P15" s="22">
        <f t="shared" ref="P15:P28" si="9">ROUND(AVERAGE(G15,I15,K15,M15),0)</f>
        <v>18998</v>
      </c>
      <c r="Q15" s="22">
        <f>+MAX(G15,I15,K15,M15)</f>
        <v>20930</v>
      </c>
      <c r="R15" s="23">
        <f>+(Q15/O15)-1</f>
        <v>0.22019471812510938</v>
      </c>
      <c r="S15" s="22">
        <f>+ROUND(AVERAGE(O15,P15),2)</f>
        <v>18075.5</v>
      </c>
      <c r="U15" s="26">
        <f>+P15</f>
        <v>18998</v>
      </c>
      <c r="W15" s="51">
        <f>+AVERAGE(G15,I15,K15,M15)</f>
        <v>18997.5</v>
      </c>
      <c r="X15" s="51">
        <f t="shared" si="7"/>
        <v>-0.5</v>
      </c>
      <c r="Y15" s="51">
        <f>+(AVERAGE(MIN(G15,I15,K15,M15),W15))</f>
        <v>18075.25</v>
      </c>
      <c r="Z15" s="54">
        <f>+Y15-S15</f>
        <v>-0.25</v>
      </c>
    </row>
    <row r="16" spans="1:26" ht="16.5" x14ac:dyDescent="0.3">
      <c r="A16" s="29">
        <v>2</v>
      </c>
      <c r="B16" s="61"/>
      <c r="C16" s="31" t="s">
        <v>24</v>
      </c>
      <c r="D16" s="32" t="s">
        <v>23</v>
      </c>
      <c r="E16" s="2">
        <v>1</v>
      </c>
      <c r="G16" s="18">
        <v>12473</v>
      </c>
      <c r="I16" s="18">
        <v>12473</v>
      </c>
      <c r="K16" s="18">
        <v>15120</v>
      </c>
      <c r="M16" s="18">
        <v>15010</v>
      </c>
      <c r="O16" s="22">
        <f t="shared" ref="O16:O28" si="10">ROUND(MIN(G16,I16,K16,M16),2)</f>
        <v>12473</v>
      </c>
      <c r="P16" s="22">
        <f t="shared" si="9"/>
        <v>13769</v>
      </c>
      <c r="Q16" s="22">
        <f t="shared" ref="Q16:Q28" si="11">+MAX(G16,I16,K16,M16)</f>
        <v>15120</v>
      </c>
      <c r="R16" s="23">
        <f t="shared" ref="R16:R28" si="12">+(Q16/O16)-1</f>
        <v>0.21221839172612844</v>
      </c>
      <c r="S16" s="22">
        <f t="shared" ref="S16:S28" si="13">+ROUND(AVERAGE(O16,P16),2)</f>
        <v>13121</v>
      </c>
      <c r="U16" s="26">
        <f t="shared" ref="U16:U28" si="14">+P16</f>
        <v>13769</v>
      </c>
      <c r="W16" s="51">
        <f t="shared" ref="W16:W28" si="15">+AVERAGE(G16,I16,K16,M16)</f>
        <v>13769</v>
      </c>
      <c r="X16" s="51">
        <f t="shared" si="7"/>
        <v>0</v>
      </c>
      <c r="Y16" s="51">
        <f t="shared" ref="Y16:Y28" si="16">+(AVERAGE(MIN(G16,I16,K16,M16),W16))</f>
        <v>13121</v>
      </c>
      <c r="Z16" s="54">
        <f t="shared" ref="Z16:Z28" si="17">+Y16-S16</f>
        <v>0</v>
      </c>
    </row>
    <row r="17" spans="1:26" ht="16.5" x14ac:dyDescent="0.3">
      <c r="A17" s="29">
        <v>3</v>
      </c>
      <c r="B17" s="60" t="s">
        <v>25</v>
      </c>
      <c r="C17" s="30" t="s">
        <v>21</v>
      </c>
      <c r="D17" s="32" t="s">
        <v>23</v>
      </c>
      <c r="E17" s="2">
        <v>1</v>
      </c>
      <c r="G17" s="18">
        <v>17013</v>
      </c>
      <c r="I17" s="18">
        <v>17013</v>
      </c>
      <c r="K17" s="18">
        <v>20930</v>
      </c>
      <c r="M17" s="18">
        <v>20754</v>
      </c>
      <c r="O17" s="22">
        <f t="shared" si="10"/>
        <v>17013</v>
      </c>
      <c r="P17" s="22">
        <f t="shared" si="9"/>
        <v>18928</v>
      </c>
      <c r="Q17" s="22">
        <f t="shared" si="11"/>
        <v>20930</v>
      </c>
      <c r="R17" s="23">
        <f t="shared" si="12"/>
        <v>0.2302357021101511</v>
      </c>
      <c r="S17" s="22">
        <f t="shared" si="13"/>
        <v>17970.5</v>
      </c>
      <c r="U17" s="26">
        <f t="shared" si="14"/>
        <v>18928</v>
      </c>
      <c r="W17" s="51">
        <f t="shared" si="15"/>
        <v>18927.5</v>
      </c>
      <c r="X17" s="51">
        <f t="shared" si="7"/>
        <v>-0.5</v>
      </c>
      <c r="Y17" s="51">
        <f t="shared" si="16"/>
        <v>17970.25</v>
      </c>
      <c r="Z17" s="54">
        <f t="shared" si="17"/>
        <v>-0.25</v>
      </c>
    </row>
    <row r="18" spans="1:26" ht="16.5" x14ac:dyDescent="0.3">
      <c r="A18" s="29">
        <v>4</v>
      </c>
      <c r="B18" s="61"/>
      <c r="C18" s="31" t="s">
        <v>24</v>
      </c>
      <c r="D18" s="32" t="s">
        <v>23</v>
      </c>
      <c r="E18" s="2">
        <v>1</v>
      </c>
      <c r="G18" s="18">
        <v>12332</v>
      </c>
      <c r="I18" s="18">
        <v>12332</v>
      </c>
      <c r="K18" s="18">
        <v>15120</v>
      </c>
      <c r="M18" s="18">
        <v>15010</v>
      </c>
      <c r="O18" s="22">
        <f t="shared" si="10"/>
        <v>12332</v>
      </c>
      <c r="P18" s="22">
        <f t="shared" si="9"/>
        <v>13699</v>
      </c>
      <c r="Q18" s="22">
        <f t="shared" si="11"/>
        <v>15120</v>
      </c>
      <c r="R18" s="23">
        <f t="shared" si="12"/>
        <v>0.22607849497242949</v>
      </c>
      <c r="S18" s="22">
        <f t="shared" si="13"/>
        <v>13015.5</v>
      </c>
      <c r="U18" s="26">
        <f t="shared" si="14"/>
        <v>13699</v>
      </c>
      <c r="W18" s="51">
        <f t="shared" si="15"/>
        <v>13698.5</v>
      </c>
      <c r="X18" s="51">
        <f t="shared" si="7"/>
        <v>-0.5</v>
      </c>
      <c r="Y18" s="51">
        <f t="shared" si="16"/>
        <v>13015.25</v>
      </c>
      <c r="Z18" s="54">
        <f t="shared" si="17"/>
        <v>-0.25</v>
      </c>
    </row>
    <row r="19" spans="1:26" ht="16.5" x14ac:dyDescent="0.3">
      <c r="A19" s="29">
        <v>5</v>
      </c>
      <c r="B19" s="60" t="s">
        <v>26</v>
      </c>
      <c r="C19" s="30" t="s">
        <v>21</v>
      </c>
      <c r="D19" s="32" t="s">
        <v>23</v>
      </c>
      <c r="E19" s="2">
        <v>1</v>
      </c>
      <c r="G19" s="18">
        <v>17153</v>
      </c>
      <c r="I19" s="18">
        <v>17153</v>
      </c>
      <c r="K19" s="18">
        <v>20930</v>
      </c>
      <c r="M19" s="18">
        <v>20754</v>
      </c>
      <c r="O19" s="22">
        <f t="shared" si="10"/>
        <v>17153</v>
      </c>
      <c r="P19" s="22">
        <f t="shared" si="9"/>
        <v>18998</v>
      </c>
      <c r="Q19" s="22">
        <f t="shared" si="11"/>
        <v>20930</v>
      </c>
      <c r="R19" s="23">
        <f t="shared" si="12"/>
        <v>0.22019471812510938</v>
      </c>
      <c r="S19" s="22">
        <f t="shared" si="13"/>
        <v>18075.5</v>
      </c>
      <c r="U19" s="26">
        <f t="shared" si="14"/>
        <v>18998</v>
      </c>
      <c r="W19" s="51">
        <f t="shared" si="15"/>
        <v>18997.5</v>
      </c>
      <c r="X19" s="51">
        <f t="shared" si="7"/>
        <v>-0.5</v>
      </c>
      <c r="Y19" s="51">
        <f t="shared" si="16"/>
        <v>18075.25</v>
      </c>
      <c r="Z19" s="54">
        <f t="shared" si="17"/>
        <v>-0.25</v>
      </c>
    </row>
    <row r="20" spans="1:26" ht="16.5" x14ac:dyDescent="0.3">
      <c r="A20" s="29">
        <v>6</v>
      </c>
      <c r="B20" s="61"/>
      <c r="C20" s="31" t="s">
        <v>24</v>
      </c>
      <c r="D20" s="32" t="s">
        <v>23</v>
      </c>
      <c r="E20" s="2">
        <v>1</v>
      </c>
      <c r="G20" s="18">
        <v>12473</v>
      </c>
      <c r="I20" s="18">
        <v>12473</v>
      </c>
      <c r="K20" s="18">
        <v>15120</v>
      </c>
      <c r="M20" s="18">
        <v>15010</v>
      </c>
      <c r="O20" s="22">
        <f t="shared" si="10"/>
        <v>12473</v>
      </c>
      <c r="P20" s="22">
        <f t="shared" si="9"/>
        <v>13769</v>
      </c>
      <c r="Q20" s="22">
        <f t="shared" si="11"/>
        <v>15120</v>
      </c>
      <c r="R20" s="23">
        <f t="shared" si="12"/>
        <v>0.21221839172612844</v>
      </c>
      <c r="S20" s="22">
        <f t="shared" si="13"/>
        <v>13121</v>
      </c>
      <c r="U20" s="26">
        <f t="shared" si="14"/>
        <v>13769</v>
      </c>
      <c r="W20" s="51">
        <f t="shared" si="15"/>
        <v>13769</v>
      </c>
      <c r="X20" s="51">
        <f t="shared" si="7"/>
        <v>0</v>
      </c>
      <c r="Y20" s="51">
        <f t="shared" si="16"/>
        <v>13121</v>
      </c>
      <c r="Z20" s="54">
        <f t="shared" si="17"/>
        <v>0</v>
      </c>
    </row>
    <row r="21" spans="1:26" ht="16.5" x14ac:dyDescent="0.3">
      <c r="A21" s="29">
        <v>7</v>
      </c>
      <c r="B21" s="60" t="s">
        <v>27</v>
      </c>
      <c r="C21" s="30" t="s">
        <v>21</v>
      </c>
      <c r="D21" s="32" t="s">
        <v>23</v>
      </c>
      <c r="E21" s="2">
        <v>1</v>
      </c>
      <c r="G21" s="18">
        <v>17153</v>
      </c>
      <c r="I21" s="18">
        <v>17153</v>
      </c>
      <c r="K21" s="18">
        <v>20930</v>
      </c>
      <c r="M21" s="18">
        <v>20754</v>
      </c>
      <c r="O21" s="22">
        <f t="shared" si="10"/>
        <v>17153</v>
      </c>
      <c r="P21" s="22">
        <f t="shared" si="9"/>
        <v>18998</v>
      </c>
      <c r="Q21" s="22">
        <f t="shared" si="11"/>
        <v>20930</v>
      </c>
      <c r="R21" s="23">
        <f t="shared" si="12"/>
        <v>0.22019471812510938</v>
      </c>
      <c r="S21" s="22">
        <f t="shared" si="13"/>
        <v>18075.5</v>
      </c>
      <c r="U21" s="26">
        <f t="shared" si="14"/>
        <v>18998</v>
      </c>
      <c r="W21" s="51">
        <f t="shared" si="15"/>
        <v>18997.5</v>
      </c>
      <c r="X21" s="51">
        <f t="shared" si="7"/>
        <v>-0.5</v>
      </c>
      <c r="Y21" s="51">
        <f t="shared" si="16"/>
        <v>18075.25</v>
      </c>
      <c r="Z21" s="54">
        <f t="shared" si="17"/>
        <v>-0.25</v>
      </c>
    </row>
    <row r="22" spans="1:26" ht="16.5" x14ac:dyDescent="0.3">
      <c r="A22" s="29">
        <v>8</v>
      </c>
      <c r="B22" s="61"/>
      <c r="C22" s="31" t="s">
        <v>24</v>
      </c>
      <c r="D22" s="32" t="s">
        <v>23</v>
      </c>
      <c r="E22" s="2">
        <v>1</v>
      </c>
      <c r="G22" s="18">
        <v>12473</v>
      </c>
      <c r="I22" s="18">
        <v>12473</v>
      </c>
      <c r="K22" s="18">
        <v>15120</v>
      </c>
      <c r="M22" s="18">
        <v>15010</v>
      </c>
      <c r="O22" s="22">
        <f t="shared" si="10"/>
        <v>12473</v>
      </c>
      <c r="P22" s="22">
        <f t="shared" si="9"/>
        <v>13769</v>
      </c>
      <c r="Q22" s="22">
        <f t="shared" si="11"/>
        <v>15120</v>
      </c>
      <c r="R22" s="23">
        <f t="shared" si="12"/>
        <v>0.21221839172612844</v>
      </c>
      <c r="S22" s="22">
        <f t="shared" si="13"/>
        <v>13121</v>
      </c>
      <c r="U22" s="26">
        <f t="shared" si="14"/>
        <v>13769</v>
      </c>
      <c r="W22" s="51">
        <f t="shared" si="15"/>
        <v>13769</v>
      </c>
      <c r="X22" s="51">
        <f t="shared" si="7"/>
        <v>0</v>
      </c>
      <c r="Y22" s="51">
        <f t="shared" si="16"/>
        <v>13121</v>
      </c>
      <c r="Z22" s="54">
        <f t="shared" si="17"/>
        <v>0</v>
      </c>
    </row>
    <row r="23" spans="1:26" ht="16.5" x14ac:dyDescent="0.3">
      <c r="A23" s="29">
        <v>9</v>
      </c>
      <c r="B23" s="60" t="s">
        <v>28</v>
      </c>
      <c r="C23" s="30" t="s">
        <v>21</v>
      </c>
      <c r="D23" s="32" t="s">
        <v>23</v>
      </c>
      <c r="E23" s="2">
        <v>1</v>
      </c>
      <c r="G23" s="18">
        <v>17227</v>
      </c>
      <c r="I23" s="18">
        <v>17227</v>
      </c>
      <c r="K23" s="18">
        <v>20930</v>
      </c>
      <c r="M23" s="18">
        <v>20754</v>
      </c>
      <c r="O23" s="22">
        <f t="shared" si="10"/>
        <v>17227</v>
      </c>
      <c r="P23" s="22">
        <f t="shared" si="9"/>
        <v>19035</v>
      </c>
      <c r="Q23" s="22">
        <f t="shared" si="11"/>
        <v>20930</v>
      </c>
      <c r="R23" s="23">
        <f t="shared" si="12"/>
        <v>0.2149532710280373</v>
      </c>
      <c r="S23" s="22">
        <f t="shared" si="13"/>
        <v>18131</v>
      </c>
      <c r="U23" s="26">
        <f t="shared" si="14"/>
        <v>19035</v>
      </c>
      <c r="W23" s="51">
        <f t="shared" si="15"/>
        <v>19034.5</v>
      </c>
      <c r="X23" s="51">
        <f t="shared" si="7"/>
        <v>-0.5</v>
      </c>
      <c r="Y23" s="51">
        <f t="shared" si="16"/>
        <v>18130.75</v>
      </c>
      <c r="Z23" s="54">
        <f t="shared" si="17"/>
        <v>-0.25</v>
      </c>
    </row>
    <row r="24" spans="1:26" ht="16.5" x14ac:dyDescent="0.3">
      <c r="A24" s="29">
        <v>10</v>
      </c>
      <c r="B24" s="61"/>
      <c r="C24" s="31" t="s">
        <v>24</v>
      </c>
      <c r="D24" s="32" t="s">
        <v>23</v>
      </c>
      <c r="E24" s="2">
        <v>1</v>
      </c>
      <c r="G24" s="18">
        <v>12546</v>
      </c>
      <c r="I24" s="18">
        <v>12546</v>
      </c>
      <c r="K24" s="18">
        <v>15120</v>
      </c>
      <c r="M24" s="18">
        <v>15010</v>
      </c>
      <c r="O24" s="22">
        <f t="shared" si="10"/>
        <v>12546</v>
      </c>
      <c r="P24" s="22">
        <f t="shared" si="9"/>
        <v>13806</v>
      </c>
      <c r="Q24" s="22">
        <f t="shared" si="11"/>
        <v>15120</v>
      </c>
      <c r="R24" s="23">
        <f t="shared" si="12"/>
        <v>0.20516499282639877</v>
      </c>
      <c r="S24" s="22">
        <f t="shared" si="13"/>
        <v>13176</v>
      </c>
      <c r="U24" s="26">
        <f t="shared" si="14"/>
        <v>13806</v>
      </c>
      <c r="W24" s="51">
        <f t="shared" si="15"/>
        <v>13805.5</v>
      </c>
      <c r="X24" s="51">
        <f t="shared" si="7"/>
        <v>-0.5</v>
      </c>
      <c r="Y24" s="51">
        <f t="shared" si="16"/>
        <v>13175.75</v>
      </c>
      <c r="Z24" s="54">
        <f t="shared" si="17"/>
        <v>-0.25</v>
      </c>
    </row>
    <row r="25" spans="1:26" ht="16.5" x14ac:dyDescent="0.3">
      <c r="A25" s="29">
        <v>11</v>
      </c>
      <c r="B25" s="60" t="s">
        <v>29</v>
      </c>
      <c r="C25" s="30" t="s">
        <v>21</v>
      </c>
      <c r="D25" s="32" t="s">
        <v>23</v>
      </c>
      <c r="E25" s="2">
        <v>1</v>
      </c>
      <c r="G25" s="18">
        <v>17227</v>
      </c>
      <c r="I25" s="18">
        <v>17227</v>
      </c>
      <c r="K25" s="18">
        <v>20930</v>
      </c>
      <c r="M25" s="18">
        <v>20754</v>
      </c>
      <c r="O25" s="22">
        <f t="shared" si="10"/>
        <v>17227</v>
      </c>
      <c r="P25" s="22">
        <f t="shared" si="9"/>
        <v>19035</v>
      </c>
      <c r="Q25" s="22">
        <f t="shared" si="11"/>
        <v>20930</v>
      </c>
      <c r="R25" s="23">
        <f t="shared" si="12"/>
        <v>0.2149532710280373</v>
      </c>
      <c r="S25" s="22">
        <f t="shared" si="13"/>
        <v>18131</v>
      </c>
      <c r="U25" s="26">
        <f t="shared" si="14"/>
        <v>19035</v>
      </c>
      <c r="W25" s="51">
        <f t="shared" si="15"/>
        <v>19034.5</v>
      </c>
      <c r="X25" s="51">
        <f t="shared" si="7"/>
        <v>-0.5</v>
      </c>
      <c r="Y25" s="51">
        <f t="shared" si="16"/>
        <v>18130.75</v>
      </c>
      <c r="Z25" s="54">
        <f t="shared" si="17"/>
        <v>-0.25</v>
      </c>
    </row>
    <row r="26" spans="1:26" ht="16.5" x14ac:dyDescent="0.3">
      <c r="A26" s="29">
        <v>12</v>
      </c>
      <c r="B26" s="61"/>
      <c r="C26" s="31" t="s">
        <v>24</v>
      </c>
      <c r="D26" s="32" t="s">
        <v>23</v>
      </c>
      <c r="E26" s="2">
        <v>1</v>
      </c>
      <c r="G26" s="18">
        <v>12546</v>
      </c>
      <c r="I26" s="18">
        <v>12546</v>
      </c>
      <c r="K26" s="18">
        <v>15120</v>
      </c>
      <c r="M26" s="18">
        <v>15010</v>
      </c>
      <c r="O26" s="22">
        <f t="shared" si="10"/>
        <v>12546</v>
      </c>
      <c r="P26" s="22">
        <f t="shared" si="9"/>
        <v>13806</v>
      </c>
      <c r="Q26" s="22">
        <f t="shared" si="11"/>
        <v>15120</v>
      </c>
      <c r="R26" s="23">
        <f t="shared" si="12"/>
        <v>0.20516499282639877</v>
      </c>
      <c r="S26" s="22">
        <f t="shared" si="13"/>
        <v>13176</v>
      </c>
      <c r="U26" s="26">
        <f t="shared" si="14"/>
        <v>13806</v>
      </c>
      <c r="W26" s="51">
        <f t="shared" si="15"/>
        <v>13805.5</v>
      </c>
      <c r="X26" s="51">
        <f t="shared" si="7"/>
        <v>-0.5</v>
      </c>
      <c r="Y26" s="51">
        <f t="shared" si="16"/>
        <v>13175.75</v>
      </c>
      <c r="Z26" s="54">
        <f t="shared" si="17"/>
        <v>-0.25</v>
      </c>
    </row>
    <row r="27" spans="1:26" ht="16.5" x14ac:dyDescent="0.3">
      <c r="A27" s="29">
        <v>13</v>
      </c>
      <c r="B27" s="60" t="s">
        <v>30</v>
      </c>
      <c r="C27" s="30" t="s">
        <v>21</v>
      </c>
      <c r="D27" s="32" t="s">
        <v>23</v>
      </c>
      <c r="E27" s="2">
        <v>1</v>
      </c>
      <c r="G27" s="18">
        <v>17123</v>
      </c>
      <c r="I27" s="18">
        <v>17123.32</v>
      </c>
      <c r="K27" s="18">
        <v>20930</v>
      </c>
      <c r="M27" s="18">
        <v>20754</v>
      </c>
      <c r="O27" s="22">
        <f t="shared" si="10"/>
        <v>17123</v>
      </c>
      <c r="P27" s="22">
        <f t="shared" si="9"/>
        <v>18983</v>
      </c>
      <c r="Q27" s="22">
        <f t="shared" si="11"/>
        <v>20930</v>
      </c>
      <c r="R27" s="23">
        <f t="shared" si="12"/>
        <v>0.22233253518659124</v>
      </c>
      <c r="S27" s="22">
        <f t="shared" si="13"/>
        <v>18053</v>
      </c>
      <c r="U27" s="26">
        <f t="shared" si="14"/>
        <v>18983</v>
      </c>
      <c r="W27" s="51">
        <f t="shared" si="15"/>
        <v>18982.580000000002</v>
      </c>
      <c r="X27" s="51">
        <f t="shared" si="7"/>
        <v>-0.41999999999825377</v>
      </c>
      <c r="Y27" s="51">
        <f t="shared" si="16"/>
        <v>18052.79</v>
      </c>
      <c r="Z27" s="54">
        <f t="shared" si="17"/>
        <v>-0.20999999999912689</v>
      </c>
    </row>
    <row r="28" spans="1:26" ht="16.5" x14ac:dyDescent="0.3">
      <c r="A28" s="29">
        <v>14</v>
      </c>
      <c r="B28" s="61"/>
      <c r="C28" s="31" t="s">
        <v>24</v>
      </c>
      <c r="D28" s="32" t="s">
        <v>23</v>
      </c>
      <c r="E28" s="2">
        <v>1</v>
      </c>
      <c r="G28" s="18">
        <v>12442</v>
      </c>
      <c r="I28" s="18">
        <v>12442</v>
      </c>
      <c r="K28" s="18">
        <v>15120</v>
      </c>
      <c r="M28" s="18">
        <v>15010</v>
      </c>
      <c r="O28" s="22">
        <f t="shared" si="10"/>
        <v>12442</v>
      </c>
      <c r="P28" s="22">
        <f t="shared" si="9"/>
        <v>13754</v>
      </c>
      <c r="Q28" s="22">
        <f t="shared" si="11"/>
        <v>15120</v>
      </c>
      <c r="R28" s="23">
        <f t="shared" si="12"/>
        <v>0.21523870760327912</v>
      </c>
      <c r="S28" s="22">
        <f t="shared" si="13"/>
        <v>13098</v>
      </c>
      <c r="U28" s="26">
        <f t="shared" si="14"/>
        <v>13754</v>
      </c>
      <c r="W28" s="51">
        <f t="shared" si="15"/>
        <v>13753.5</v>
      </c>
      <c r="X28" s="51">
        <f t="shared" si="7"/>
        <v>-0.5</v>
      </c>
      <c r="Y28" s="51">
        <f t="shared" si="16"/>
        <v>13097.75</v>
      </c>
      <c r="Z28" s="54">
        <f t="shared" si="17"/>
        <v>-0.25</v>
      </c>
    </row>
    <row r="29" spans="1:26" ht="25.5" customHeight="1" x14ac:dyDescent="0.2">
      <c r="A29" s="7" t="s">
        <v>1</v>
      </c>
      <c r="B29" s="5"/>
      <c r="C29" s="5"/>
      <c r="D29" s="5"/>
      <c r="E29" s="6"/>
      <c r="U29" s="27"/>
      <c r="W29" s="51"/>
      <c r="X29" s="51"/>
    </row>
    <row r="30" spans="1:26" x14ac:dyDescent="0.2">
      <c r="W30" s="51"/>
      <c r="X30" s="51"/>
    </row>
    <row r="31" spans="1:26" x14ac:dyDescent="0.2">
      <c r="W31" s="51"/>
      <c r="X31" s="51"/>
    </row>
    <row r="32" spans="1:26" ht="29.25" customHeight="1" x14ac:dyDescent="0.25">
      <c r="A32" s="55" t="s">
        <v>37</v>
      </c>
      <c r="B32" s="56"/>
      <c r="C32" s="56"/>
      <c r="D32" s="56"/>
      <c r="E32" s="57"/>
      <c r="F32" s="8"/>
      <c r="G32" s="24" t="s">
        <v>5</v>
      </c>
      <c r="H32" s="9"/>
      <c r="I32" s="24" t="s">
        <v>8</v>
      </c>
      <c r="J32" s="9"/>
      <c r="K32" s="24" t="s">
        <v>9</v>
      </c>
      <c r="L32" s="9"/>
      <c r="M32" s="24" t="s">
        <v>17</v>
      </c>
      <c r="N32" s="9"/>
      <c r="O32" s="20" t="s">
        <v>10</v>
      </c>
      <c r="P32" s="21" t="s">
        <v>11</v>
      </c>
      <c r="Q32" s="20" t="s">
        <v>12</v>
      </c>
      <c r="R32" s="20" t="s">
        <v>13</v>
      </c>
      <c r="S32" s="20" t="s">
        <v>14</v>
      </c>
      <c r="T32" s="9"/>
      <c r="U32" s="25" t="s">
        <v>43</v>
      </c>
      <c r="W32" s="51"/>
      <c r="X32" s="51"/>
    </row>
    <row r="33" spans="1:24" s="4" customFormat="1" ht="64.5" customHeight="1" x14ac:dyDescent="0.25">
      <c r="A33" s="3" t="s">
        <v>0</v>
      </c>
      <c r="B33" s="3" t="s">
        <v>20</v>
      </c>
      <c r="C33" s="3" t="s">
        <v>31</v>
      </c>
      <c r="D33" s="3" t="s">
        <v>3</v>
      </c>
      <c r="E33" s="3" t="s">
        <v>16</v>
      </c>
      <c r="G33" s="52" t="s">
        <v>40</v>
      </c>
      <c r="I33" s="52" t="s">
        <v>40</v>
      </c>
      <c r="K33" s="52" t="s">
        <v>40</v>
      </c>
      <c r="M33" s="52" t="s">
        <v>40</v>
      </c>
      <c r="O33" s="3" t="s">
        <v>2</v>
      </c>
      <c r="P33" s="3" t="s">
        <v>2</v>
      </c>
      <c r="Q33" s="3" t="s">
        <v>2</v>
      </c>
      <c r="R33" s="21" t="s">
        <v>15</v>
      </c>
      <c r="S33" s="3" t="s">
        <v>2</v>
      </c>
      <c r="U33" s="52" t="s">
        <v>40</v>
      </c>
      <c r="W33" s="51"/>
      <c r="X33" s="51"/>
    </row>
    <row r="34" spans="1:24" ht="16.5" x14ac:dyDescent="0.3">
      <c r="A34" s="29">
        <v>1</v>
      </c>
      <c r="B34" s="58" t="s">
        <v>38</v>
      </c>
      <c r="C34" s="30" t="s">
        <v>21</v>
      </c>
      <c r="D34" s="32" t="s">
        <v>23</v>
      </c>
      <c r="E34" s="2">
        <v>1</v>
      </c>
      <c r="G34" s="18">
        <v>16200</v>
      </c>
      <c r="I34" s="53"/>
      <c r="K34" s="53"/>
      <c r="M34" s="53"/>
      <c r="O34" s="22">
        <f>ROUND(MIN(G34,I34,K34,M34),2)</f>
        <v>16200</v>
      </c>
      <c r="P34" s="22">
        <f t="shared" ref="P34:P35" si="18">ROUND(AVERAGE(G34,I34,K34,M34),0)</f>
        <v>16200</v>
      </c>
      <c r="Q34" s="22">
        <f>+MAX(G34,I34,K34,M34)</f>
        <v>16200</v>
      </c>
      <c r="R34" s="23">
        <f>+(Q34/O34)-1</f>
        <v>0</v>
      </c>
      <c r="S34" s="22">
        <f>+ROUND(AVERAGE(O34,P34),2)</f>
        <v>16200</v>
      </c>
      <c r="U34" s="26">
        <f>+P34</f>
        <v>16200</v>
      </c>
      <c r="W34" s="51">
        <f t="shared" si="6"/>
        <v>16200</v>
      </c>
      <c r="X34" s="51">
        <f t="shared" si="7"/>
        <v>0</v>
      </c>
    </row>
    <row r="35" spans="1:24" ht="16.5" x14ac:dyDescent="0.3">
      <c r="A35" s="29">
        <v>2</v>
      </c>
      <c r="B35" s="59"/>
      <c r="C35" s="31" t="s">
        <v>24</v>
      </c>
      <c r="D35" s="32" t="s">
        <v>23</v>
      </c>
      <c r="E35" s="2">
        <v>1</v>
      </c>
      <c r="G35" s="18">
        <v>11900</v>
      </c>
      <c r="I35" s="53"/>
      <c r="K35" s="53"/>
      <c r="M35" s="53"/>
      <c r="O35" s="22">
        <f>ROUND(MIN(G35,I35,K35,M35),2)</f>
        <v>11900</v>
      </c>
      <c r="P35" s="22">
        <f t="shared" si="18"/>
        <v>11900</v>
      </c>
      <c r="Q35" s="22">
        <f>+MAX(G35,I35,K35,M35)</f>
        <v>11900</v>
      </c>
      <c r="R35" s="23">
        <f>+(Q35/O35)-1</f>
        <v>0</v>
      </c>
      <c r="S35" s="22">
        <f>+ROUND(AVERAGE(O35,P35),2)</f>
        <v>11900</v>
      </c>
      <c r="U35" s="26">
        <f>+P35</f>
        <v>11900</v>
      </c>
      <c r="W35" s="51">
        <f t="shared" si="6"/>
        <v>11900</v>
      </c>
      <c r="X35" s="51">
        <f t="shared" si="7"/>
        <v>0</v>
      </c>
    </row>
    <row r="36" spans="1:24" x14ac:dyDescent="0.2">
      <c r="W36" s="51"/>
      <c r="X36" s="51"/>
    </row>
    <row r="37" spans="1:24" x14ac:dyDescent="0.2">
      <c r="W37" s="51"/>
      <c r="X37" s="51"/>
    </row>
    <row r="38" spans="1:24" x14ac:dyDescent="0.2">
      <c r="W38" s="51"/>
      <c r="X38" s="51"/>
    </row>
    <row r="39" spans="1:24" x14ac:dyDescent="0.2">
      <c r="W39" s="51"/>
      <c r="X39" s="51"/>
    </row>
    <row r="40" spans="1:24" ht="29.25" customHeight="1" x14ac:dyDescent="0.25">
      <c r="A40" s="55" t="s">
        <v>33</v>
      </c>
      <c r="B40" s="56"/>
      <c r="C40" s="56"/>
      <c r="D40" s="56"/>
      <c r="E40" s="57"/>
      <c r="F40" s="8"/>
      <c r="G40" s="24" t="s">
        <v>5</v>
      </c>
      <c r="H40" s="9"/>
      <c r="I40" s="24" t="s">
        <v>8</v>
      </c>
      <c r="J40" s="9"/>
      <c r="K40" s="24" t="s">
        <v>9</v>
      </c>
      <c r="L40" s="9"/>
      <c r="M40" s="24" t="s">
        <v>17</v>
      </c>
      <c r="N40" s="9"/>
      <c r="O40" s="20" t="s">
        <v>10</v>
      </c>
      <c r="P40" s="21" t="s">
        <v>11</v>
      </c>
      <c r="Q40" s="20" t="s">
        <v>12</v>
      </c>
      <c r="R40" s="20" t="s">
        <v>13</v>
      </c>
      <c r="S40" s="20" t="s">
        <v>14</v>
      </c>
      <c r="T40" s="9"/>
      <c r="U40" s="25" t="s">
        <v>43</v>
      </c>
      <c r="W40" s="51"/>
      <c r="X40" s="51"/>
    </row>
    <row r="41" spans="1:24" s="4" customFormat="1" ht="56.25" customHeight="1" x14ac:dyDescent="0.25">
      <c r="A41" s="3" t="s">
        <v>0</v>
      </c>
      <c r="B41" s="3" t="s">
        <v>20</v>
      </c>
      <c r="C41" s="3" t="s">
        <v>31</v>
      </c>
      <c r="D41" s="3" t="s">
        <v>3</v>
      </c>
      <c r="E41" s="3" t="s">
        <v>16</v>
      </c>
      <c r="G41" s="52" t="s">
        <v>40</v>
      </c>
      <c r="I41" s="52" t="s">
        <v>40</v>
      </c>
      <c r="K41" s="52" t="s">
        <v>40</v>
      </c>
      <c r="M41" s="52" t="s">
        <v>40</v>
      </c>
      <c r="O41" s="3" t="s">
        <v>2</v>
      </c>
      <c r="P41" s="3" t="s">
        <v>2</v>
      </c>
      <c r="Q41" s="3" t="s">
        <v>2</v>
      </c>
      <c r="R41" s="21" t="s">
        <v>15</v>
      </c>
      <c r="S41" s="3" t="s">
        <v>2</v>
      </c>
      <c r="U41" s="52" t="s">
        <v>40</v>
      </c>
      <c r="W41" s="51"/>
      <c r="X41" s="51"/>
    </row>
    <row r="42" spans="1:24" ht="16.5" x14ac:dyDescent="0.3">
      <c r="A42" s="29">
        <v>1</v>
      </c>
      <c r="B42" s="62" t="s">
        <v>39</v>
      </c>
      <c r="C42" s="30" t="s">
        <v>21</v>
      </c>
      <c r="D42" s="32" t="s">
        <v>23</v>
      </c>
      <c r="E42" s="2">
        <v>1</v>
      </c>
      <c r="G42" s="49">
        <v>16830</v>
      </c>
      <c r="I42" s="18">
        <v>16270</v>
      </c>
      <c r="K42" s="18">
        <v>15400</v>
      </c>
      <c r="M42" s="53"/>
      <c r="O42" s="22">
        <f>ROUND(MIN(G42,I42,K42,M42),2)</f>
        <v>15400</v>
      </c>
      <c r="P42" s="22">
        <f>ROUND(AVERAGE(G42,I42,K42,M42),0)</f>
        <v>16167</v>
      </c>
      <c r="Q42" s="22">
        <f>+MAX(G42,I42,K42,M42)</f>
        <v>16830</v>
      </c>
      <c r="R42" s="23">
        <f>+(Q42/O42)-1</f>
        <v>9.2857142857142749E-2</v>
      </c>
      <c r="S42" s="22">
        <f>+ROUND(AVERAGE(O42,P42),2)</f>
        <v>15783.5</v>
      </c>
      <c r="U42" s="26">
        <f>+P42</f>
        <v>16167</v>
      </c>
      <c r="W42" s="51">
        <f>+AVERAGE(G42,I42,K42)</f>
        <v>16166.666666666666</v>
      </c>
      <c r="X42" s="51">
        <f t="shared" si="7"/>
        <v>-0.33333333333393966</v>
      </c>
    </row>
    <row r="43" spans="1:24" ht="16.5" x14ac:dyDescent="0.3">
      <c r="A43" s="29">
        <v>2</v>
      </c>
      <c r="B43" s="63"/>
      <c r="C43" s="31" t="s">
        <v>24</v>
      </c>
      <c r="D43" s="32" t="s">
        <v>23</v>
      </c>
      <c r="E43" s="2">
        <v>1</v>
      </c>
      <c r="G43" s="49">
        <v>12690</v>
      </c>
      <c r="I43" s="18">
        <v>12280</v>
      </c>
      <c r="K43" s="18">
        <v>11700</v>
      </c>
      <c r="M43" s="53"/>
      <c r="O43" s="22">
        <f>ROUND(MIN(G43,I43,K43,M43),2)</f>
        <v>11700</v>
      </c>
      <c r="P43" s="22">
        <f>ROUND(AVERAGE(G43,I43,K43,M43),0)</f>
        <v>12223</v>
      </c>
      <c r="Q43" s="22">
        <f>+MAX(G43,I43,K43,M43)</f>
        <v>12690</v>
      </c>
      <c r="R43" s="23">
        <f>+(Q43/O43)-1</f>
        <v>8.4615384615384537E-2</v>
      </c>
      <c r="S43" s="22">
        <f>+ROUND(AVERAGE(O43,P43),2)</f>
        <v>11961.5</v>
      </c>
      <c r="U43" s="26">
        <f>+P43</f>
        <v>12223</v>
      </c>
      <c r="W43" s="51">
        <f>+AVERAGE(G43,I43,K43)</f>
        <v>12223.333333333334</v>
      </c>
      <c r="X43" s="51">
        <f t="shared" si="7"/>
        <v>0.33333333333393966</v>
      </c>
    </row>
    <row r="44" spans="1:24" x14ac:dyDescent="0.2">
      <c r="X44" s="51">
        <f t="shared" si="7"/>
        <v>0</v>
      </c>
    </row>
    <row r="49" spans="2:21" s="10" customFormat="1" ht="16.5" x14ac:dyDescent="0.3">
      <c r="B49" s="11"/>
      <c r="C49" s="11"/>
      <c r="D49" s="11"/>
      <c r="E49" s="12"/>
      <c r="F49" s="12"/>
      <c r="G49" s="12"/>
      <c r="H49" s="12"/>
      <c r="I49" s="12"/>
      <c r="J49" s="12"/>
      <c r="K49" s="12"/>
      <c r="L49" s="12"/>
      <c r="M49" s="12"/>
      <c r="N49" s="12"/>
      <c r="O49" s="12"/>
      <c r="P49" s="12"/>
      <c r="Q49" s="12"/>
      <c r="R49" s="12"/>
      <c r="S49" s="12"/>
      <c r="T49" s="12"/>
      <c r="U49" s="12"/>
    </row>
    <row r="50" spans="2:21" s="10" customFormat="1" ht="22.5" customHeight="1" x14ac:dyDescent="0.3">
      <c r="B50" s="64"/>
      <c r="C50" s="64"/>
      <c r="D50" s="64"/>
      <c r="E50" s="64"/>
      <c r="F50" s="64"/>
      <c r="G50" s="64"/>
      <c r="H50" s="19"/>
      <c r="I50" s="19"/>
      <c r="J50" s="19"/>
      <c r="K50" s="19"/>
      <c r="L50" s="19"/>
      <c r="M50" s="19"/>
      <c r="N50" s="19"/>
      <c r="O50" s="19"/>
      <c r="P50" s="19"/>
      <c r="Q50" s="19"/>
      <c r="R50" s="19"/>
      <c r="S50" s="19"/>
      <c r="T50" s="19"/>
      <c r="U50" s="19"/>
    </row>
    <row r="51" spans="2:21" s="10" customFormat="1" ht="44.25" customHeight="1" x14ac:dyDescent="0.3">
      <c r="B51" s="64"/>
      <c r="C51" s="64"/>
      <c r="D51" s="64"/>
      <c r="E51" s="64"/>
      <c r="F51" s="64"/>
      <c r="G51" s="64"/>
      <c r="H51" s="19"/>
      <c r="I51" s="19"/>
      <c r="J51" s="19"/>
      <c r="K51" s="19"/>
      <c r="L51" s="19"/>
      <c r="M51" s="19"/>
      <c r="N51" s="19"/>
      <c r="O51" s="19"/>
      <c r="P51" s="19"/>
      <c r="Q51" s="19"/>
      <c r="R51" s="19"/>
      <c r="S51" s="19"/>
      <c r="T51" s="19"/>
      <c r="U51" s="19"/>
    </row>
    <row r="52" spans="2:21" s="10" customFormat="1" ht="16.5" x14ac:dyDescent="0.3">
      <c r="B52" s="9"/>
      <c r="C52" s="9"/>
      <c r="D52" s="9"/>
      <c r="E52" s="9"/>
      <c r="F52" s="9"/>
      <c r="G52" s="13"/>
      <c r="H52" s="13"/>
      <c r="I52" s="13"/>
      <c r="J52" s="13"/>
      <c r="K52" s="13"/>
      <c r="L52" s="13"/>
      <c r="M52" s="13"/>
      <c r="N52" s="13"/>
      <c r="O52" s="13"/>
      <c r="P52" s="13"/>
      <c r="Q52" s="13"/>
      <c r="R52" s="13"/>
      <c r="S52" s="13"/>
      <c r="T52" s="13"/>
      <c r="U52" s="13"/>
    </row>
    <row r="53" spans="2:21" s="10" customFormat="1" ht="16.5" x14ac:dyDescent="0.3">
      <c r="B53" s="9"/>
      <c r="C53" s="9"/>
      <c r="D53" s="9"/>
      <c r="E53" s="9"/>
      <c r="F53" s="9"/>
      <c r="G53" s="13"/>
      <c r="H53" s="13"/>
      <c r="I53" s="13"/>
      <c r="J53" s="13"/>
      <c r="K53" s="13"/>
      <c r="L53" s="13"/>
      <c r="M53" s="13"/>
      <c r="N53" s="13"/>
      <c r="O53" s="13"/>
      <c r="P53" s="13"/>
      <c r="Q53" s="13"/>
      <c r="R53" s="13"/>
      <c r="S53" s="13"/>
      <c r="T53" s="13"/>
      <c r="U53" s="13"/>
    </row>
    <row r="54" spans="2:21" s="10" customFormat="1" ht="16.5" x14ac:dyDescent="0.3">
      <c r="B54" s="14"/>
      <c r="C54" s="14"/>
      <c r="D54" s="14"/>
      <c r="E54" s="9"/>
      <c r="F54" s="9"/>
      <c r="G54" s="13"/>
      <c r="H54" s="13"/>
      <c r="I54" s="13"/>
      <c r="J54" s="13"/>
      <c r="K54" s="13"/>
      <c r="L54" s="13"/>
      <c r="M54" s="13"/>
      <c r="N54" s="13"/>
      <c r="O54" s="13"/>
      <c r="P54" s="13"/>
      <c r="Q54" s="13"/>
      <c r="R54" s="13"/>
      <c r="S54" s="13"/>
      <c r="T54" s="13"/>
      <c r="U54" s="13"/>
    </row>
    <row r="55" spans="2:21" s="10" customFormat="1" ht="16.5" x14ac:dyDescent="0.3">
      <c r="B55" s="14"/>
      <c r="C55" s="14"/>
      <c r="D55" s="14"/>
      <c r="E55" s="9"/>
      <c r="F55" s="9"/>
      <c r="G55" s="13"/>
      <c r="H55" s="13"/>
      <c r="I55" s="13"/>
      <c r="J55" s="13"/>
      <c r="K55" s="13"/>
      <c r="L55" s="13"/>
      <c r="M55" s="13"/>
      <c r="N55" s="13"/>
      <c r="O55" s="13"/>
      <c r="P55" s="13"/>
      <c r="Q55" s="13"/>
      <c r="R55" s="13"/>
      <c r="S55" s="13"/>
      <c r="T55" s="13"/>
      <c r="U55" s="13"/>
    </row>
    <row r="56" spans="2:21" s="10" customFormat="1" ht="16.5" x14ac:dyDescent="0.3">
      <c r="B56" s="15"/>
      <c r="C56" s="15"/>
      <c r="D56" s="15"/>
      <c r="E56" s="15"/>
      <c r="F56" s="15"/>
      <c r="G56" s="15"/>
      <c r="H56" s="16"/>
      <c r="I56" s="15"/>
      <c r="J56" s="16"/>
      <c r="K56" s="16"/>
      <c r="L56" s="16"/>
      <c r="M56" s="16"/>
      <c r="N56" s="16"/>
      <c r="O56" s="16"/>
      <c r="P56" s="16"/>
      <c r="Q56" s="16"/>
      <c r="R56" s="16"/>
      <c r="S56" s="16"/>
      <c r="T56" s="16"/>
    </row>
  </sheetData>
  <sheetProtection algorithmName="SHA-512" hashValue="Xcn33MwD7lzT6+m91XLmB8yR8p9ozeOfYeOjZB6ELdfUYZTjeCDcgvV3EcbEkubMaU9dE7aDzrGZg1STjs9beA==" saltValue="Hfhy/LXfJyHH017SB6orqg==" spinCount="100000" sheet="1" objects="1" scenarios="1" selectLockedCells="1" selectUnlockedCells="1"/>
  <mergeCells count="18">
    <mergeCell ref="B15:B16"/>
    <mergeCell ref="A1:U1"/>
    <mergeCell ref="A2:B2"/>
    <mergeCell ref="C2:Q2"/>
    <mergeCell ref="A3:E3"/>
    <mergeCell ref="A13:E13"/>
    <mergeCell ref="B51:G51"/>
    <mergeCell ref="B17:B18"/>
    <mergeCell ref="B19:B20"/>
    <mergeCell ref="B21:B22"/>
    <mergeCell ref="B23:B24"/>
    <mergeCell ref="B25:B26"/>
    <mergeCell ref="B27:B28"/>
    <mergeCell ref="A32:E32"/>
    <mergeCell ref="B34:B35"/>
    <mergeCell ref="A40:E40"/>
    <mergeCell ref="B42:B43"/>
    <mergeCell ref="B50:G5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1 - COTIZACIONES</vt:lpstr>
      <vt:lpstr>PROYECCIÓN COSTOS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Rosana Paola Llinas Pertuz</cp:lastModifiedBy>
  <dcterms:created xsi:type="dcterms:W3CDTF">2024-04-10T19:57:00Z</dcterms:created>
  <dcterms:modified xsi:type="dcterms:W3CDTF">2026-08-21T21:08:03Z</dcterms:modified>
</cp:coreProperties>
</file>