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samaca\Desktop\Autorizaci{on\Regular Instructores\"/>
    </mc:Choice>
  </mc:AlternateContent>
  <bookViews>
    <workbookView xWindow="0" yWindow="0" windowWidth="20490" windowHeight="7650" tabRatio="597"/>
  </bookViews>
  <sheets>
    <sheet name="Regular" sheetId="9" r:id="rId1"/>
    <sheet name="Articulación" sheetId="11" r:id="rId2"/>
    <sheet name="Desplazados" sheetId="12" r:id="rId3"/>
    <sheet name="Virtual" sheetId="13" state="hidden" r:id="rId4"/>
    <sheet name="Hoja1" sheetId="10" state="hidden" r:id="rId5"/>
    <sheet name="anexo enviado" sheetId="8" state="hidden" r:id="rId6"/>
    <sheet name="Hoja3" sheetId="3" state="hidden" r:id="rId7"/>
    <sheet name="Hoja2" sheetId="6" state="hidden" r:id="rId8"/>
    <sheet name="Hoja4" sheetId="7" state="hidden" r:id="rId9"/>
  </sheets>
  <definedNames>
    <definedName name="_xlnm._FilterDatabase" localSheetId="5" hidden="1">'anexo enviado'!$A$12:$K$29</definedName>
    <definedName name="_xlnm._FilterDatabase" localSheetId="1" hidden="1">Articulación!$A$12:$L$27</definedName>
    <definedName name="_xlnm._FilterDatabase" localSheetId="2" hidden="1">Desplazados!$A$12:$L$22</definedName>
    <definedName name="_xlnm._FilterDatabase" localSheetId="0" hidden="1">Regular!$E$13:$J$57</definedName>
    <definedName name="_xlnm._FilterDatabase" localSheetId="3" hidden="1">Virtual!$D$13:$J$60</definedName>
    <definedName name="_xlnm.Print_Area" localSheetId="1">Articulación!$A$1:$L$47</definedName>
    <definedName name="_xlnm.Print_Area" localSheetId="2">Desplazados!$A$1:$L$42</definedName>
    <definedName name="_xlnm.Print_Area" localSheetId="0">Regular!$A$1:$L$81</definedName>
    <definedName name="_xlnm.Print_Area" localSheetId="3">Virtual!$A$1:$L$84</definedName>
    <definedName name="_xlnm.Print_Titles" localSheetId="5">'anexo enviado'!$1:$2</definedName>
    <definedName name="_xlnm.Print_Titles" localSheetId="1">Articulación!$1:$2</definedName>
    <definedName name="_xlnm.Print_Titles" localSheetId="2">Desplazados!$1:$2</definedName>
    <definedName name="_xlnm.Print_Titles" localSheetId="0">Regular!$1:$2</definedName>
    <definedName name="_xlnm.Print_Titles" localSheetId="3">Virtual!$1:$2</definedName>
  </definedNames>
  <calcPr calcId="181029"/>
</workbook>
</file>

<file path=xl/calcChain.xml><?xml version="1.0" encoding="utf-8"?>
<calcChain xmlns="http://schemas.openxmlformats.org/spreadsheetml/2006/main">
  <c r="K54" i="9" l="1"/>
  <c r="F54" i="9"/>
  <c r="E54" i="9"/>
  <c r="L54" i="9" l="1"/>
  <c r="K31" i="9" l="1"/>
  <c r="F31" i="9"/>
  <c r="E31" i="9"/>
  <c r="L31" i="9" l="1"/>
  <c r="K56" i="9" l="1"/>
  <c r="F56" i="9"/>
  <c r="E56" i="9"/>
  <c r="K55" i="9"/>
  <c r="F55" i="9"/>
  <c r="E55" i="9"/>
  <c r="K53" i="9"/>
  <c r="F53" i="9"/>
  <c r="E53" i="9"/>
  <c r="L56" i="9" l="1"/>
  <c r="L55" i="9"/>
  <c r="L53" i="9"/>
  <c r="K33" i="9"/>
  <c r="E33" i="9"/>
  <c r="F33" i="9"/>
  <c r="E29" i="9"/>
  <c r="F29" i="9"/>
  <c r="K29" i="9"/>
  <c r="F32" i="9"/>
  <c r="E32" i="9"/>
  <c r="F30" i="9"/>
  <c r="E30" i="9"/>
  <c r="G24" i="9"/>
  <c r="G20" i="9"/>
  <c r="G15" i="9"/>
  <c r="G14" i="9"/>
  <c r="G60" i="13"/>
  <c r="K59" i="13"/>
  <c r="F59" i="13"/>
  <c r="E59" i="13"/>
  <c r="L59" i="13" s="1"/>
  <c r="K58" i="13"/>
  <c r="L58" i="13" s="1"/>
  <c r="F58" i="13"/>
  <c r="E58" i="13"/>
  <c r="K57" i="13"/>
  <c r="F57" i="13"/>
  <c r="E57" i="13"/>
  <c r="L57" i="13" s="1"/>
  <c r="K56" i="13"/>
  <c r="L56" i="13" s="1"/>
  <c r="F56" i="13"/>
  <c r="E56" i="13"/>
  <c r="K55" i="13"/>
  <c r="F55" i="13"/>
  <c r="E55" i="13"/>
  <c r="L55" i="13" s="1"/>
  <c r="K54" i="13"/>
  <c r="L54" i="13" s="1"/>
  <c r="F54" i="13"/>
  <c r="E54" i="13"/>
  <c r="K53" i="13"/>
  <c r="F53" i="13"/>
  <c r="E53" i="13"/>
  <c r="L53" i="13" s="1"/>
  <c r="K52" i="13"/>
  <c r="L52" i="13" s="1"/>
  <c r="F52" i="13"/>
  <c r="E52" i="13"/>
  <c r="K51" i="13"/>
  <c r="F51" i="13"/>
  <c r="E51" i="13"/>
  <c r="L51" i="13" s="1"/>
  <c r="K50" i="13"/>
  <c r="L50" i="13" s="1"/>
  <c r="F50" i="13"/>
  <c r="E50" i="13"/>
  <c r="K49" i="13"/>
  <c r="F49" i="13"/>
  <c r="E49" i="13"/>
  <c r="L49" i="13" s="1"/>
  <c r="K48" i="13"/>
  <c r="L48" i="13" s="1"/>
  <c r="F48" i="13"/>
  <c r="E48" i="13"/>
  <c r="K47" i="13"/>
  <c r="F47" i="13"/>
  <c r="E47" i="13"/>
  <c r="L47" i="13" s="1"/>
  <c r="K46" i="13"/>
  <c r="L46" i="13" s="1"/>
  <c r="F46" i="13"/>
  <c r="E46" i="13"/>
  <c r="K45" i="13"/>
  <c r="F45" i="13"/>
  <c r="E45" i="13"/>
  <c r="L45" i="13" s="1"/>
  <c r="K44" i="13"/>
  <c r="L44" i="13" s="1"/>
  <c r="F44" i="13"/>
  <c r="E44" i="13"/>
  <c r="K43" i="13"/>
  <c r="F43" i="13"/>
  <c r="E43" i="13"/>
  <c r="L43" i="13" s="1"/>
  <c r="K42" i="13"/>
  <c r="L42" i="13" s="1"/>
  <c r="F42" i="13"/>
  <c r="E42" i="13"/>
  <c r="K41" i="13"/>
  <c r="F41" i="13"/>
  <c r="E41" i="13"/>
  <c r="L41" i="13" s="1"/>
  <c r="K40" i="13"/>
  <c r="L40" i="13" s="1"/>
  <c r="F40" i="13"/>
  <c r="E40" i="13"/>
  <c r="K39" i="13"/>
  <c r="F39" i="13"/>
  <c r="E39" i="13"/>
  <c r="L39" i="13" s="1"/>
  <c r="K38" i="13"/>
  <c r="L38" i="13" s="1"/>
  <c r="F38" i="13"/>
  <c r="E38" i="13"/>
  <c r="K37" i="13"/>
  <c r="F37" i="13"/>
  <c r="E37" i="13"/>
  <c r="L37" i="13" s="1"/>
  <c r="K36" i="13"/>
  <c r="L36" i="13" s="1"/>
  <c r="F36" i="13"/>
  <c r="E36" i="13"/>
  <c r="K35" i="13"/>
  <c r="F35" i="13"/>
  <c r="E35" i="13"/>
  <c r="L35" i="13" s="1"/>
  <c r="K34" i="13"/>
  <c r="L34" i="13" s="1"/>
  <c r="F34" i="13"/>
  <c r="E34" i="13"/>
  <c r="K33" i="13"/>
  <c r="F33" i="13"/>
  <c r="E33" i="13"/>
  <c r="L33" i="13" s="1"/>
  <c r="K32" i="13"/>
  <c r="L32" i="13" s="1"/>
  <c r="E32" i="13"/>
  <c r="L31" i="13"/>
  <c r="K31" i="13"/>
  <c r="E31" i="13"/>
  <c r="K30" i="13"/>
  <c r="F30" i="13"/>
  <c r="E30" i="13"/>
  <c r="L30" i="13" s="1"/>
  <c r="K29" i="13"/>
  <c r="L29" i="13" s="1"/>
  <c r="F29" i="13"/>
  <c r="E29" i="13"/>
  <c r="K28" i="13"/>
  <c r="F28" i="13"/>
  <c r="E28" i="13"/>
  <c r="L28" i="13" s="1"/>
  <c r="K27" i="13"/>
  <c r="F27" i="13"/>
  <c r="E27" i="13"/>
  <c r="L27" i="13" s="1"/>
  <c r="K26" i="13"/>
  <c r="F26" i="13"/>
  <c r="E26" i="13"/>
  <c r="L26" i="13" s="1"/>
  <c r="K25" i="13"/>
  <c r="F25" i="13"/>
  <c r="E25" i="13"/>
  <c r="L25" i="13" s="1"/>
  <c r="K24" i="13"/>
  <c r="F24" i="13"/>
  <c r="E24" i="13"/>
  <c r="L24" i="13" s="1"/>
  <c r="K23" i="13"/>
  <c r="F23" i="13"/>
  <c r="E23" i="13"/>
  <c r="L23" i="13" s="1"/>
  <c r="K22" i="13"/>
  <c r="F22" i="13"/>
  <c r="E22" i="13"/>
  <c r="L22" i="13" s="1"/>
  <c r="K21" i="13"/>
  <c r="F21" i="13"/>
  <c r="E21" i="13"/>
  <c r="L21" i="13" s="1"/>
  <c r="K20" i="13"/>
  <c r="F20" i="13"/>
  <c r="E20" i="13"/>
  <c r="L20" i="13" s="1"/>
  <c r="K19" i="13"/>
  <c r="F19" i="13"/>
  <c r="E19" i="13"/>
  <c r="L19" i="13" s="1"/>
  <c r="K18" i="13"/>
  <c r="F18" i="13"/>
  <c r="E18" i="13"/>
  <c r="L18" i="13" s="1"/>
  <c r="K17" i="13"/>
  <c r="F17" i="13"/>
  <c r="E17" i="13"/>
  <c r="L17" i="13" s="1"/>
  <c r="K16" i="13"/>
  <c r="F16" i="13"/>
  <c r="E16" i="13"/>
  <c r="L16" i="13" s="1"/>
  <c r="K15" i="13"/>
  <c r="F15" i="13"/>
  <c r="E15" i="13"/>
  <c r="L15" i="13" s="1"/>
  <c r="K14" i="13"/>
  <c r="F14" i="13"/>
  <c r="E14" i="13"/>
  <c r="L14" i="13" s="1"/>
  <c r="L33" i="9" l="1"/>
  <c r="L29" i="9"/>
  <c r="L60" i="13"/>
  <c r="E8" i="13" s="1"/>
  <c r="E9" i="13" s="1"/>
  <c r="G18" i="12" l="1"/>
  <c r="K15" i="12"/>
  <c r="F15" i="12"/>
  <c r="E15" i="12"/>
  <c r="K14" i="12"/>
  <c r="F14" i="12"/>
  <c r="E14" i="12"/>
  <c r="K20" i="11"/>
  <c r="F20" i="11"/>
  <c r="E20" i="11"/>
  <c r="K19" i="11"/>
  <c r="F19" i="11"/>
  <c r="E19" i="11"/>
  <c r="L19" i="11" s="1"/>
  <c r="G23" i="11"/>
  <c r="K18" i="11"/>
  <c r="F18" i="11"/>
  <c r="E18" i="11"/>
  <c r="K17" i="11"/>
  <c r="F17" i="11"/>
  <c r="E17" i="11"/>
  <c r="L17" i="11" s="1"/>
  <c r="K16" i="11"/>
  <c r="F16" i="11"/>
  <c r="E16" i="11"/>
  <c r="K15" i="11"/>
  <c r="F15" i="11"/>
  <c r="E15" i="11"/>
  <c r="K14" i="11"/>
  <c r="F14" i="11"/>
  <c r="E14" i="11"/>
  <c r="L15" i="12" l="1"/>
  <c r="L14" i="12"/>
  <c r="L15" i="11"/>
  <c r="L20" i="11"/>
  <c r="L18" i="11"/>
  <c r="L16" i="11"/>
  <c r="L14" i="11"/>
  <c r="E15" i="9"/>
  <c r="F15" i="9"/>
  <c r="E16" i="9"/>
  <c r="F16" i="9"/>
  <c r="E17" i="9"/>
  <c r="F17" i="9"/>
  <c r="E18" i="9"/>
  <c r="F18" i="9"/>
  <c r="E19" i="9"/>
  <c r="F19" i="9"/>
  <c r="E20" i="9"/>
  <c r="F20" i="9"/>
  <c r="E21" i="9"/>
  <c r="F21" i="9"/>
  <c r="E22" i="9"/>
  <c r="F22" i="9"/>
  <c r="E23" i="9"/>
  <c r="F23" i="9"/>
  <c r="E24" i="9"/>
  <c r="F24" i="9"/>
  <c r="E25" i="9"/>
  <c r="F25" i="9"/>
  <c r="E26" i="9"/>
  <c r="F26" i="9"/>
  <c r="E27" i="9"/>
  <c r="F27" i="9"/>
  <c r="E28" i="9"/>
  <c r="F28" i="9"/>
  <c r="E34" i="9"/>
  <c r="F34" i="9"/>
  <c r="E35" i="9"/>
  <c r="F35" i="9"/>
  <c r="E36" i="9"/>
  <c r="F36" i="9"/>
  <c r="E37" i="9"/>
  <c r="F37" i="9"/>
  <c r="E38" i="9"/>
  <c r="F38" i="9"/>
  <c r="E39" i="9"/>
  <c r="F39" i="9"/>
  <c r="E40" i="9"/>
  <c r="F40" i="9"/>
  <c r="E41" i="9"/>
  <c r="F41" i="9"/>
  <c r="E42" i="9"/>
  <c r="F42" i="9"/>
  <c r="E43" i="9"/>
  <c r="F43" i="9"/>
  <c r="E44" i="9"/>
  <c r="F44" i="9"/>
  <c r="E45" i="9"/>
  <c r="F45" i="9"/>
  <c r="E46" i="9"/>
  <c r="F46" i="9"/>
  <c r="E47" i="9"/>
  <c r="F47" i="9"/>
  <c r="E48" i="9"/>
  <c r="F48" i="9"/>
  <c r="E49" i="9"/>
  <c r="F49" i="9"/>
  <c r="E50" i="9"/>
  <c r="F50" i="9"/>
  <c r="E51" i="9"/>
  <c r="F51" i="9"/>
  <c r="E52" i="9"/>
  <c r="F52" i="9"/>
  <c r="L18" i="12" l="1"/>
  <c r="E8" i="12" s="1"/>
  <c r="J10" i="12" s="1"/>
  <c r="L23" i="11"/>
  <c r="E8" i="11" s="1"/>
  <c r="E9" i="11" s="1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30" i="9"/>
  <c r="K32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14" i="9"/>
  <c r="E9" i="12" l="1"/>
  <c r="F14" i="9"/>
  <c r="E14" i="9" l="1"/>
  <c r="L16" i="9"/>
  <c r="L17" i="9"/>
  <c r="L19" i="9"/>
  <c r="L21" i="9"/>
  <c r="L22" i="9"/>
  <c r="L23" i="9"/>
  <c r="L26" i="9"/>
  <c r="L27" i="9"/>
  <c r="L28" i="9"/>
  <c r="L32" i="9"/>
  <c r="L35" i="9"/>
  <c r="L38" i="9"/>
  <c r="L39" i="9"/>
  <c r="L40" i="9"/>
  <c r="L42" i="9"/>
  <c r="L43" i="9"/>
  <c r="L44" i="9"/>
  <c r="L46" i="9"/>
  <c r="L48" i="9"/>
  <c r="L49" i="9"/>
  <c r="L50" i="9"/>
  <c r="L41" i="9"/>
  <c r="G57" i="9"/>
  <c r="L52" i="9"/>
  <c r="L51" i="9"/>
  <c r="L37" i="9"/>
  <c r="L34" i="9"/>
  <c r="L36" i="9"/>
  <c r="L24" i="9"/>
  <c r="L45" i="9"/>
  <c r="L47" i="9"/>
  <c r="L25" i="9"/>
  <c r="L30" i="9"/>
  <c r="L20" i="9"/>
  <c r="L18" i="9"/>
  <c r="E8" i="8"/>
  <c r="E9" i="8"/>
  <c r="N19" i="3"/>
  <c r="J19" i="3"/>
  <c r="G37" i="7"/>
  <c r="K36" i="7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K8" i="7"/>
  <c r="K7" i="7"/>
  <c r="K6" i="7"/>
  <c r="K5" i="7"/>
  <c r="K3" i="7"/>
  <c r="K37" i="7" s="1"/>
  <c r="K4" i="7"/>
  <c r="B1" i="3"/>
  <c r="C5" i="3" s="1"/>
  <c r="C3" i="3"/>
  <c r="L15" i="9"/>
  <c r="L14" i="9" l="1"/>
  <c r="L57" i="9" s="1"/>
  <c r="E8" i="9" s="1"/>
  <c r="C4" i="3"/>
  <c r="C10" i="3" s="1"/>
  <c r="E10" i="3" s="1"/>
  <c r="C8" i="3"/>
  <c r="C7" i="3"/>
  <c r="C6" i="3"/>
  <c r="E9" i="9" l="1"/>
</calcChain>
</file>

<file path=xl/comments1.xml><?xml version="1.0" encoding="utf-8"?>
<comments xmlns="http://schemas.openxmlformats.org/spreadsheetml/2006/main">
  <authors>
    <author>ARLEY MORA</author>
  </authors>
  <commentList>
    <comment ref="A25" authorId="0" shapeId="0">
      <text>
        <r>
          <rPr>
            <b/>
            <sz val="9"/>
            <color indexed="81"/>
            <rFont val="Arial"/>
            <family val="2"/>
          </rPr>
          <t>ARLEY MORA:</t>
        </r>
        <r>
          <rPr>
            <sz val="9"/>
            <color indexed="81"/>
            <rFont val="Arial"/>
            <family val="2"/>
          </rPr>
          <t xml:space="preserve">
Alejandra Portilla Ausme a partir del 26-06-15</t>
        </r>
      </text>
    </comment>
  </commentList>
</comments>
</file>

<file path=xl/sharedStrings.xml><?xml version="1.0" encoding="utf-8"?>
<sst xmlns="http://schemas.openxmlformats.org/spreadsheetml/2006/main" count="418" uniqueCount="188">
  <si>
    <t>ANEXO 2</t>
  </si>
  <si>
    <t>Tope global programado</t>
  </si>
  <si>
    <t>Menos Horas presente plan</t>
  </si>
  <si>
    <t>Saldo</t>
  </si>
  <si>
    <t>% Utilizado</t>
  </si>
  <si>
    <t>Nombre del Programa
(TE-TP-TGO)</t>
  </si>
  <si>
    <t>Fechas Previstas para la contratación</t>
  </si>
  <si>
    <t>Costo Hora o Costo Honorarios mes (Pesos)</t>
  </si>
  <si>
    <t>Terminación
(D-M-A)</t>
  </si>
  <si>
    <t>Inicio
 (D-M-A)</t>
  </si>
  <si>
    <t>Nombre de la competencia a desarrollar</t>
  </si>
  <si>
    <t>TOTAL</t>
  </si>
  <si>
    <t xml:space="preserve">ITEM </t>
  </si>
  <si>
    <t xml:space="preserve">No. Meses a contratar </t>
  </si>
  <si>
    <t xml:space="preserve">Valor total contrato </t>
  </si>
  <si>
    <t>________________________________
GUSTAVO ADOLFO ARAQUE FERRARO 
Director Regional</t>
  </si>
  <si>
    <t xml:space="preserve">TODAS LAS QUE ESTAN INCLUIDAS EN EL DISEÑO CURRICULAR DEL PROGRAMA </t>
  </si>
  <si>
    <t>No. Contratos</t>
  </si>
  <si>
    <t>COSMETOLOGIA, ESTETICA CORPORAL, PELUQUERIA, BELLEZA</t>
  </si>
  <si>
    <t>ATENCION INTEGRAL A LA PRIMERA INFANCIA</t>
  </si>
  <si>
    <t>NEGOCIACION INTERNACIONAL, COMERCIO INTERNACIONAL Y AFINES</t>
  </si>
  <si>
    <t>MANTENIMIENTO MECANICO INDUSTRIAL, MECANICO DE MAQUINARIA INDUSTRIAL,  MANTENIMIENTO ELECTRICO  Y ELECTROMECANICIO  Y  AFINES</t>
  </si>
  <si>
    <t>PRODUCCION MULTIMEDIA, ANIMACION 3D, DESARROLLO DE VIDEOJUEGOS Y AFINES</t>
  </si>
  <si>
    <t>CONTROL DE CALIDAD DE ALIMENTOS. PROCESAMIENTO DE ALIMENTOS, PANIFICACIÓN Y AFINES</t>
  </si>
  <si>
    <t>CONFECCION INDUSTRIAL, PATRONAJE, DISEÑO PARA LA INDUSTRIA DE LA MODA Y AFINES</t>
  </si>
  <si>
    <t>GESTION LOGISTICA, LOGISTICA EMRPESARIAL, LOGISTICA DE TRANSPORTE Y AFINES</t>
  </si>
  <si>
    <t>GESTION DE EMPRESAS AGROPECUARIAS, MANEJO AMBIENTAL Y A FINES</t>
  </si>
  <si>
    <t>GUIANZA TURISTICA</t>
  </si>
  <si>
    <t>LABORE SUBTERRANEAS, MINERÌA</t>
  </si>
  <si>
    <t>COCINA, MESA Y BAR, SERVICIOS DE BARTENDER Y AFINES</t>
  </si>
  <si>
    <t>CONTABILIDAD Y FINANZAS, NOMINA Y PRESTACIONES SOCIALES, CONTABILIZACION DE OPERACIONES COMERCIALES Y FINANCIERAS Y AFINES</t>
  </si>
  <si>
    <t>CULTURA FÌSICA Y DEPORTE</t>
  </si>
  <si>
    <t>ANALISIS Y DESARROLLO DE SISTEMAS DE INFORMACIÓN, GESTIÓN DE REDES DE DATOS, SISTEMAS Y AFINES.</t>
  </si>
  <si>
    <t>SEGUIMIENTO</t>
  </si>
  <si>
    <t>BILINGÛISMO</t>
  </si>
  <si>
    <t>TRANSVERSALES</t>
  </si>
  <si>
    <t>ENFERMERIA</t>
  </si>
  <si>
    <t>DIRECCION DE VENTAS, GESTION DE MERCADOS, VENTAS DE PRODUCTOS Y SERVICIOS Y AFINES</t>
  </si>
  <si>
    <t>GESTION EMPRESARIAL, GESTION ADMINISTRATIVA, ASISTENCIA ADMINISTRATIVA</t>
  </si>
  <si>
    <t>JULIO</t>
  </si>
  <si>
    <t>AGOSTO</t>
  </si>
  <si>
    <t>SEPTIEMBRE</t>
  </si>
  <si>
    <t>OCTUBRE</t>
  </si>
  <si>
    <t>NOVIEMBRE</t>
  </si>
  <si>
    <t>DICIEMBTE</t>
  </si>
  <si>
    <t>No. Días a contratar</t>
  </si>
  <si>
    <t>5 MESES 11 DIAS</t>
  </si>
  <si>
    <t xml:space="preserve">
_________________________________
LEONORA BARRAGAN BEDOYA
Subdirectora</t>
  </si>
  <si>
    <t>Apoyo Administrativo En Salud</t>
  </si>
  <si>
    <t>REGENCIA EN FARMACIA</t>
  </si>
  <si>
    <t xml:space="preserve">
_________________________________
GERMAN RAIMUNDO ROBAYO CRUZ
Cordinador de Formacion Profesional </t>
  </si>
  <si>
    <t xml:space="preserve">
                            _________________________________           ___________________________________        _________________________________________
       CLARA DEL ROSARIO MONTAÑA CARO                    ARISTIDES FLOREZ CARO                            EDUARDO PATTAQUIVA GARCIA                                   
                 Coordinadora Académica                               Coordinador Académico                                      Coordinador Académico
</t>
  </si>
  <si>
    <t>Gestión del Talento Humano, Recursos Humanos, Especialización Tecnológica en Gestión del Talento Humano por Competencias Metodológicas</t>
  </si>
  <si>
    <t>, Especialización Tecnológica en Gestión del Talento Humano por Competencias Metodológicas</t>
  </si>
  <si>
    <t>Manejo de Montacargas, Excavadora y Retroexcavadora</t>
  </si>
  <si>
    <t>Todas las que están incluidas en el diseño curricular del programa</t>
  </si>
  <si>
    <t>Mecánica Automotriz</t>
  </si>
  <si>
    <t xml:space="preserve"> GESTIÓN INTEGRADA DE LA CALIDAD, MEDIO AMBIENTE, SEGURIDAD Y SALUD
OCUPACIONAL</t>
  </si>
  <si>
    <t>DOCUMENTAL ASISTENCIA EN ORGANIZACIÓN DE ARCHIVOS</t>
  </si>
  <si>
    <t>TITULADA VIRTUAL
GESTIÓN LOGÍSTICA</t>
  </si>
  <si>
    <t>TITULADA VIRTUAL
NEGOCIACIÓN INTERNACIONAL</t>
  </si>
  <si>
    <t>SOLDADURA DE PRODUCTOS METÁLICOS (PLATINA)</t>
  </si>
  <si>
    <t>TITULADA VIRTUAL
PRODUCCIÓN  MULTIMEDIA</t>
  </si>
  <si>
    <t xml:space="preserve"> Gestión del Talento Humano, Recursos Humanos y afines,</t>
  </si>
  <si>
    <t>Especialización Tecnológica en Gestión del Talento Humano por competencias metodológicas y afines</t>
  </si>
  <si>
    <t xml:space="preserve"> Dirección de Ventas, Gestión de Mercados, Ventas de Productos y Servicios y afines,</t>
  </si>
  <si>
    <t>Gestión de Empresas Agropecuarias  y afines</t>
  </si>
  <si>
    <t xml:space="preserve"> Manejo Ambiental  y afines</t>
  </si>
  <si>
    <t>Contabilidad y Finanzas, Nomina y Prestaciones Sociales, Contabilización de Operaciones Comerciales y Financieras y afines, de acuerdo con los estándares del SENA, programados por la Coordinación Académica y/o líder del programa, dentro del área de influencia del Centro de Desarrollo Agroempresarial.</t>
  </si>
  <si>
    <t>Análisis y Desarrollo de Sistemas de Información,  Sistemas y afines,</t>
  </si>
  <si>
    <t>Producción Multimedia, Animación 3d, Desarrollo de Videojuegos y afinesl.</t>
  </si>
  <si>
    <t xml:space="preserve"> Mantenimiento Mecánico Industrial, Mecánico De Maquinaria Industrial,  Mantenimiento Eléctrico  Y Electromecánico y afines,</t>
  </si>
  <si>
    <t>Manejo de Montacargas, Excavadora y Retroexcavadora y afines</t>
  </si>
  <si>
    <t>Mecánica Automotriz y afines,</t>
  </si>
  <si>
    <t>Soldadura de Productos Metálicos (Platina) y afines.</t>
  </si>
  <si>
    <t xml:space="preserve"> Técnico en Labores Subterráneas, Tecnólogo en Supervisión de Labores Mineras y afines, de acuerdo con los estándares del SENA, programados por la Coordinación Académica y/o líder del programa, dentro del área de influencia del Centro de Desarrollo Agroempresarial.</t>
  </si>
  <si>
    <t>Cultura Física y Deporte y afines</t>
  </si>
  <si>
    <t xml:space="preserve"> Negociación Internacional, Comercio Internacional  y afines</t>
  </si>
  <si>
    <t>Gestión Integrada de la Calidad, Medio Ambiente, Seguridad y Salud Ocupacional y afines</t>
  </si>
  <si>
    <t xml:space="preserve"> Enfermería y afines</t>
  </si>
  <si>
    <t xml:space="preserve"> Apoyo Administrativo en Salud y afines</t>
  </si>
  <si>
    <t xml:space="preserve"> Regencia en Farmacia y afines</t>
  </si>
  <si>
    <t>Control de Calidad de Alimentos. Procesamiento de Alimentos, Panificación y afines</t>
  </si>
  <si>
    <t xml:space="preserve"> Guianza Turística y afines</t>
  </si>
  <si>
    <t>Gestión Logística, Logística Empresarial, Logística De Transporte  y afines</t>
  </si>
  <si>
    <t>Cocina, Mesa y Bar, Servicios de Bar tender y afines</t>
  </si>
  <si>
    <t>Documental Asistencia en Organización De Archivos y afines</t>
  </si>
  <si>
    <t>Cosmetología, Estética Corporal, Peluquería, Belleza y afines</t>
  </si>
  <si>
    <t xml:space="preserve"> Confección Industrial, Patronaje, Diseño Para La Industria De La Moda y afines</t>
  </si>
  <si>
    <t xml:space="preserve">Gestión de redes de datos - Mantenimiento de equipos de computo </t>
  </si>
  <si>
    <t xml:space="preserve"> Gestión Empresarial, Gestión Administrativa, Asistencia Administrativa y afines</t>
  </si>
  <si>
    <t xml:space="preserve">CDP </t>
  </si>
  <si>
    <t>Regional Distrito Capital</t>
  </si>
  <si>
    <t>Centro para la Industria de la Comunicación Grafica</t>
  </si>
  <si>
    <t xml:space="preserve">
_________________________________
Jhon Fredy Vargas Lozano
Subdirectora</t>
  </si>
  <si>
    <t xml:space="preserve">Luz Mila Llanos
Coordinador de Formación Profesional </t>
  </si>
  <si>
    <t xml:space="preserve">Diana Castro Russi                      
   Coordinador  Académico                      
</t>
  </si>
  <si>
    <t>ADSI</t>
  </si>
  <si>
    <t>Animación</t>
  </si>
  <si>
    <t>Multimedia</t>
  </si>
  <si>
    <t>Diseño - Preprensa - Coordinación</t>
  </si>
  <si>
    <t>Ilustración</t>
  </si>
  <si>
    <t>Fotografía</t>
  </si>
  <si>
    <t>Serigrafía</t>
  </si>
  <si>
    <t>Encuadernación</t>
  </si>
  <si>
    <t>Impresión Flexográfica</t>
  </si>
  <si>
    <t>Impresión Serigráfica Integración</t>
  </si>
  <si>
    <t>Preprensa - Integración</t>
  </si>
  <si>
    <t>Diseño e Integración de multimedia</t>
  </si>
  <si>
    <t xml:space="preserve">Etapa Productiva </t>
  </si>
  <si>
    <t>Emprendimiento</t>
  </si>
  <si>
    <t xml:space="preserve">Comunicación </t>
  </si>
  <si>
    <t>Etica</t>
  </si>
  <si>
    <t>Salud Ocupacional</t>
  </si>
  <si>
    <t>Cultura Física</t>
  </si>
  <si>
    <t>Informática Básica</t>
  </si>
  <si>
    <t>Inglés</t>
  </si>
  <si>
    <t>Tutores Virtuales</t>
  </si>
  <si>
    <t>Periodo :  23 de enero de 2017 a 30 de octubre de 2017</t>
  </si>
  <si>
    <t xml:space="preserve"> PLAN ESPECIFICO DE CONTRATACION INSTRUCTORES</t>
  </si>
  <si>
    <t>Centro para la Industria de la Comunicación Gráfica</t>
  </si>
  <si>
    <t>Valor total de los contratos</t>
  </si>
  <si>
    <t xml:space="preserve">DIANA CASTRO RUSSI
   Coordinadora  Académica                      
</t>
  </si>
  <si>
    <t>OBJETO DEL CONTRATO</t>
  </si>
  <si>
    <t>Prestación servicios profesionales de carácter temporal para impartir formación profesional integral según programación establecida en los diferentes niveles  de formación de acuerdo a las competencias requeridas en cada uno de los programas y cursos cortos que se le asignen en el Centro para la Industria de la Comunicación Gráfica del SENA.</t>
  </si>
  <si>
    <t xml:space="preserve">EDDY CAMACHO GUIALDRON
   Coordinador  Académico                      
</t>
  </si>
  <si>
    <t>Periodo : 25/01/2021 - 22/12/2021</t>
  </si>
  <si>
    <t>Tecnologo en Produccion de Multimedia</t>
  </si>
  <si>
    <t>Tecnologo en Análisis y Desarrollo de Sistemas de Información</t>
  </si>
  <si>
    <t xml:space="preserve">Tecnólogo en Animación 3D y Digital </t>
  </si>
  <si>
    <t>Tecnólogo en Desarrollo de Medios Gráficos Visuales</t>
  </si>
  <si>
    <t>Tecnólogo en Fotografía y Procesos Digitales</t>
  </si>
  <si>
    <t>Tecnólogo en Supervisión de Procesos Gráficos</t>
  </si>
  <si>
    <t>Competencia:  Desarrollar procesos de comunicación eficaces y efectivos</t>
  </si>
  <si>
    <t>Enrique low murtra-interactuar en el contexto productivo y social de acuerdo con Principios éticos para la construcción de una cultura de paz.</t>
  </si>
  <si>
    <t>Gestionar procesos propios de la cultura emprendedora y empresarial de acuerdo con el Perfil personal y los requerimientos de los contextos productivo y social</t>
  </si>
  <si>
    <t>Generar hábitos saludables de vida mediante la aplicación de Programas de actividad física en los contextos productivos y Sociales.</t>
  </si>
  <si>
    <t xml:space="preserve">
_________________________________
DORIS CRISTINA GUEVARA ARMENTA
Subdirector</t>
  </si>
  <si>
    <t xml:space="preserve">YURANNY FORERO
Coordinadora de Formación Profesional </t>
  </si>
  <si>
    <t>Interactuar en lengua inglesa de forma oral y escrita dentro de Contextos sociales y laborales según los criterios establecidos Por el marco común europeo de referencia para las lenguas.</t>
  </si>
  <si>
    <t>Técnico en Sistemas</t>
  </si>
  <si>
    <t>Técnico en programación de Software</t>
  </si>
  <si>
    <t>Técnico en impresión serigráfica</t>
  </si>
  <si>
    <t>Técnico en preprensa digital para medios impresos</t>
  </si>
  <si>
    <t>Técnico en Diseño e integración de multimedia</t>
  </si>
  <si>
    <t>Inglés Básico (Niveles 1 al 6)</t>
  </si>
  <si>
    <t>PRODUCCIÓN MULTIMEDIA</t>
  </si>
  <si>
    <t>NEGOCIACIÓN INTERNACIONAL</t>
  </si>
  <si>
    <t>GESTIÓN DE MERCADOS-GESTIÓN LOGÍSTICA</t>
  </si>
  <si>
    <t>ANALISIS Y DESARROLLO DE SISTEMAS DE INFORMACIÓN</t>
  </si>
  <si>
    <t>COMUNICACIÓN</t>
  </si>
  <si>
    <t>EMPRENDIMIENTO</t>
  </si>
  <si>
    <t>PROMOVER</t>
  </si>
  <si>
    <t>BILINGÜISMO</t>
  </si>
  <si>
    <t>FAMILIA DISEÑO</t>
  </si>
  <si>
    <t>FAMILIA FOTOGRAFÍA</t>
  </si>
  <si>
    <t>FAMILIA SG-SST</t>
  </si>
  <si>
    <t>FAMILA GESTIÓN ORGANIZACIONAL</t>
  </si>
  <si>
    <t>FAMILIA BILINGÜISMO</t>
  </si>
  <si>
    <t>SEGUIMIENTO ETAPA PRODUCTIVA TICS</t>
  </si>
  <si>
    <t>SEGUIMIENTO ETAPA PRODUCTIVA GESTIÓN GRÁFICA</t>
  </si>
  <si>
    <t>DESARROLLO DE MEDIOS GRÁFICOS VISUALES</t>
  </si>
  <si>
    <t>ANIMACIÓN DIGITAL</t>
  </si>
  <si>
    <t xml:space="preserve">
_________________________________
DORIS CRISTINA GUEVARA ARMENTA
Subdirectora (e)</t>
  </si>
  <si>
    <t xml:space="preserve">YURANNI FORERO CLAVIJO
Coordinadora de Formación Profesional </t>
  </si>
  <si>
    <t>Tecnólogo en Negociación internacional</t>
  </si>
  <si>
    <t>Tecnólogo en Gestion de mercados - Gestión Logística</t>
  </si>
  <si>
    <t>Promover la interacción idonea (Titulada virtual)</t>
  </si>
  <si>
    <t>Seguimiento Etapa productiva - TICS</t>
  </si>
  <si>
    <t>Seguimiento Etapa productiva - Producción Gráfica</t>
  </si>
  <si>
    <t>Tecnólogo en producción de multimedia</t>
  </si>
  <si>
    <t>Comunicación (Titulada  Virtual)</t>
  </si>
  <si>
    <t>Emprendimiento (Titulada  Virtual)</t>
  </si>
  <si>
    <t>BILINGÜISMO (Titulada virtual)</t>
  </si>
  <si>
    <t>Diseño - Formación complementaria</t>
  </si>
  <si>
    <t>Fotografía Formación complementaria</t>
  </si>
  <si>
    <t>Ilustración - Formación complementaria - titulada presencial</t>
  </si>
  <si>
    <t>Programación Web (Formación complementaria)</t>
  </si>
  <si>
    <t>Informática (Formación complementaria)</t>
  </si>
  <si>
    <t>Comunicación (Formación complementaria)</t>
  </si>
  <si>
    <t>Cultura de paz - competencias blandas (Formación complementaria)</t>
  </si>
  <si>
    <t>Informática</t>
  </si>
  <si>
    <t xml:space="preserve">YURANNi FORERO CLAVIJO
Coordinadora de Formación Profesional </t>
  </si>
  <si>
    <t>Tecnólogo en Desarrollo de Medios Gráficos Visuales (Titulada Virtual)</t>
  </si>
  <si>
    <t>Tecnólogo en Animación Digital (titulada Virtual)</t>
  </si>
  <si>
    <t>Seguridad y salud en el trabajo - Formación cpmplementaria</t>
  </si>
  <si>
    <t>Tecnologo en Análisis y Desarrollo de Sistemas de Información - Complementaria presencial</t>
  </si>
  <si>
    <t>Emprendimiento (Formación complementaria)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</si>
</sst>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* #,##0_);_(* \(#,##0\);_(* &quot;-&quot;??_);_(@_)"/>
    <numFmt numFmtId="168" formatCode="_ [$€-2]\ * #,##0.00_ ;_ [$€-2]\ * \-#,##0.00_ ;_ [$€-2]\ * &quot;-&quot;??_ "/>
    <numFmt numFmtId="169" formatCode="_-* #,##0_-;\-* #,##0_-;_-* &quot;-&quot;??_-;_-@_-"/>
    <numFmt numFmtId="170" formatCode="&quot;$&quot;\ #,##0.00"/>
    <numFmt numFmtId="171" formatCode="&quot;$&quot;\ #,##0"/>
    <numFmt numFmtId="172" formatCode="[$$-240A]#,##0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b/>
      <sz val="13"/>
      <name val="Arial Narrow"/>
      <family val="2"/>
    </font>
    <font>
      <sz val="13"/>
      <name val="Arial Narrow"/>
      <family val="2"/>
    </font>
    <font>
      <sz val="13"/>
      <color indexed="8"/>
      <name val="Arial Narrow"/>
      <family val="2"/>
    </font>
    <font>
      <sz val="10"/>
      <name val="Arial Narrow"/>
      <family val="2"/>
    </font>
    <font>
      <b/>
      <sz val="9"/>
      <color indexed="81"/>
      <name val="Arial"/>
      <family val="2"/>
    </font>
    <font>
      <sz val="9"/>
      <color indexed="81"/>
      <name val="Arial"/>
      <family val="2"/>
    </font>
    <font>
      <b/>
      <sz val="10"/>
      <name val="Arial Narrow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u/>
      <sz val="8.8000000000000007"/>
      <color theme="10"/>
      <name val="Calibri"/>
      <family val="2"/>
    </font>
    <font>
      <sz val="13"/>
      <color theme="1"/>
      <name val="Arial Narrow"/>
      <family val="2"/>
    </font>
    <font>
      <sz val="18"/>
      <color theme="1"/>
      <name val="Arial Narrow"/>
      <family val="2"/>
    </font>
    <font>
      <sz val="10"/>
      <color rgb="FF00000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 Narrow"/>
      <family val="2"/>
    </font>
    <font>
      <sz val="14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3"/>
      <color theme="1"/>
      <name val="Arial Narrow"/>
      <family val="2"/>
    </font>
    <font>
      <sz val="11"/>
      <name val="Arial Narrow"/>
      <family val="2"/>
    </font>
  </fonts>
  <fills count="18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theme="0"/>
        <bgColor indexed="64"/>
      </patternFill>
    </fill>
    <fill>
      <patternFill patternType="solid">
        <fgColor rgb="FF80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1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4" fillId="10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4" fillId="7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4" fillId="8" borderId="0" applyNumberFormat="0" applyBorder="0" applyAlignment="0" applyProtection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4" fillId="6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4" fillId="10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4" fillId="3" borderId="0" applyNumberFormat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43" fontId="6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31">
    <xf numFmtId="0" fontId="0" fillId="0" borderId="0" xfId="0"/>
    <xf numFmtId="0" fontId="17" fillId="0" borderId="0" xfId="0" applyFont="1" applyFill="1" applyAlignment="1">
      <alignment vertical="center"/>
    </xf>
    <xf numFmtId="0" fontId="7" fillId="0" borderId="0" xfId="67" applyFont="1" applyFill="1" applyBorder="1" applyAlignment="1">
      <alignment horizontal="center" vertical="center"/>
    </xf>
    <xf numFmtId="167" fontId="7" fillId="0" borderId="0" xfId="37" applyNumberFormat="1" applyFont="1" applyFill="1" applyBorder="1" applyAlignment="1">
      <alignment horizontal="center" vertical="center" wrapText="1"/>
    </xf>
    <xf numFmtId="167" fontId="8" fillId="0" borderId="0" xfId="37" applyNumberFormat="1" applyFont="1" applyFill="1" applyBorder="1" applyAlignment="1">
      <alignment vertical="center" wrapText="1"/>
    </xf>
    <xf numFmtId="0" fontId="8" fillId="0" borderId="0" xfId="67" applyFont="1" applyFill="1" applyBorder="1" applyAlignment="1">
      <alignment horizontal="left" vertical="center" wrapText="1"/>
    </xf>
    <xf numFmtId="1" fontId="8" fillId="0" borderId="0" xfId="37" applyNumberFormat="1" applyFont="1" applyFill="1" applyBorder="1" applyAlignment="1">
      <alignment horizontal="center" vertical="center" wrapText="1"/>
    </xf>
    <xf numFmtId="167" fontId="8" fillId="0" borderId="0" xfId="37" applyNumberFormat="1" applyFont="1" applyFill="1" applyBorder="1" applyAlignment="1">
      <alignment horizontal="center" vertical="center"/>
    </xf>
    <xf numFmtId="167" fontId="8" fillId="0" borderId="0" xfId="37" applyNumberFormat="1" applyFont="1" applyFill="1" applyBorder="1" applyAlignment="1">
      <alignment horizontal="center" vertical="center" wrapText="1"/>
    </xf>
    <xf numFmtId="171" fontId="8" fillId="0" borderId="0" xfId="37" applyNumberFormat="1" applyFont="1" applyFill="1" applyBorder="1" applyAlignment="1">
      <alignment horizontal="center" vertical="center" wrapText="1"/>
    </xf>
    <xf numFmtId="171" fontId="7" fillId="0" borderId="0" xfId="37" applyNumberFormat="1" applyFont="1" applyFill="1" applyBorder="1" applyAlignment="1">
      <alignment horizontal="center" vertical="center" wrapText="1"/>
    </xf>
    <xf numFmtId="167" fontId="7" fillId="0" borderId="0" xfId="37" applyNumberFormat="1" applyFont="1" applyFill="1" applyBorder="1" applyAlignment="1">
      <alignment vertical="center" wrapText="1"/>
    </xf>
    <xf numFmtId="167" fontId="7" fillId="0" borderId="0" xfId="37" applyNumberFormat="1" applyFont="1" applyFill="1" applyBorder="1" applyAlignment="1">
      <alignment horizontal="left" vertical="center" wrapText="1"/>
    </xf>
    <xf numFmtId="3" fontId="7" fillId="0" borderId="0" xfId="67" applyNumberFormat="1" applyFont="1" applyFill="1" applyBorder="1" applyAlignment="1">
      <alignment horizontal="center" vertical="center" wrapText="1"/>
    </xf>
    <xf numFmtId="1" fontId="7" fillId="0" borderId="0" xfId="37" applyNumberFormat="1" applyFont="1" applyFill="1" applyBorder="1" applyAlignment="1">
      <alignment horizontal="center" vertical="center" wrapText="1"/>
    </xf>
    <xf numFmtId="9" fontId="7" fillId="0" borderId="1" xfId="67" applyNumberFormat="1" applyFont="1" applyFill="1" applyBorder="1" applyAlignment="1">
      <alignment horizontal="center" vertical="center" wrapText="1"/>
    </xf>
    <xf numFmtId="9" fontId="7" fillId="0" borderId="0" xfId="67" applyNumberFormat="1" applyFont="1" applyFill="1" applyBorder="1" applyAlignment="1">
      <alignment horizontal="center" vertical="center" wrapText="1"/>
    </xf>
    <xf numFmtId="1" fontId="7" fillId="0" borderId="0" xfId="36" applyNumberFormat="1" applyFont="1" applyFill="1" applyBorder="1" applyAlignment="1">
      <alignment horizontal="left" vertical="center" wrapText="1"/>
    </xf>
    <xf numFmtId="0" fontId="7" fillId="0" borderId="1" xfId="67" applyFont="1" applyFill="1" applyBorder="1" applyAlignment="1">
      <alignment horizontal="center" vertical="center" wrapText="1"/>
    </xf>
    <xf numFmtId="1" fontId="7" fillId="0" borderId="1" xfId="67" applyNumberFormat="1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/>
    </xf>
    <xf numFmtId="0" fontId="17" fillId="0" borderId="0" xfId="0" applyFont="1" applyFill="1" applyAlignment="1">
      <alignment horizontal="center" vertical="center"/>
    </xf>
    <xf numFmtId="1" fontId="17" fillId="0" borderId="0" xfId="0" applyNumberFormat="1" applyFont="1" applyFill="1" applyAlignment="1">
      <alignment horizontal="center" vertical="center"/>
    </xf>
    <xf numFmtId="171" fontId="17" fillId="0" borderId="0" xfId="0" applyNumberFormat="1" applyFont="1" applyFill="1" applyAlignment="1">
      <alignment horizontal="center" vertical="center"/>
    </xf>
    <xf numFmtId="0" fontId="8" fillId="0" borderId="1" xfId="67" applyFont="1" applyFill="1" applyBorder="1" applyAlignment="1">
      <alignment horizontal="center" vertical="center" wrapText="1"/>
    </xf>
    <xf numFmtId="1" fontId="8" fillId="0" borderId="1" xfId="67" applyNumberFormat="1" applyFont="1" applyFill="1" applyBorder="1" applyAlignment="1">
      <alignment horizontal="center" vertical="center"/>
    </xf>
    <xf numFmtId="0" fontId="8" fillId="0" borderId="0" xfId="67" applyFont="1" applyFill="1" applyBorder="1" applyAlignment="1">
      <alignment horizontal="center" vertical="center" wrapText="1"/>
    </xf>
    <xf numFmtId="0" fontId="8" fillId="0" borderId="0" xfId="67" applyFont="1" applyFill="1" applyBorder="1" applyAlignment="1">
      <alignment horizontal="center" vertical="center"/>
    </xf>
    <xf numFmtId="1" fontId="9" fillId="0" borderId="0" xfId="0" applyNumberFormat="1" applyFont="1" applyFill="1" applyBorder="1" applyAlignment="1">
      <alignment horizontal="center" vertical="center"/>
    </xf>
    <xf numFmtId="15" fontId="9" fillId="0" borderId="0" xfId="0" applyNumberFormat="1" applyFont="1" applyFill="1" applyBorder="1" applyAlignment="1">
      <alignment horizontal="center" vertical="center"/>
    </xf>
    <xf numFmtId="3" fontId="8" fillId="0" borderId="0" xfId="67" applyNumberFormat="1" applyFont="1" applyFill="1" applyBorder="1" applyAlignment="1">
      <alignment horizontal="center" vertical="center" wrapText="1"/>
    </xf>
    <xf numFmtId="171" fontId="8" fillId="0" borderId="0" xfId="37" applyNumberFormat="1" applyFont="1" applyFill="1" applyBorder="1" applyAlignment="1">
      <alignment horizontal="center" vertical="center"/>
    </xf>
    <xf numFmtId="3" fontId="17" fillId="0" borderId="0" xfId="0" applyNumberFormat="1" applyFont="1" applyFill="1" applyAlignment="1">
      <alignment vertical="center"/>
    </xf>
    <xf numFmtId="164" fontId="9" fillId="0" borderId="1" xfId="57" applyFont="1" applyFill="1" applyBorder="1" applyAlignment="1">
      <alignment horizontal="center" vertical="center"/>
    </xf>
    <xf numFmtId="0" fontId="8" fillId="0" borderId="2" xfId="67" applyFont="1" applyFill="1" applyBorder="1" applyAlignment="1">
      <alignment horizontal="center" vertical="center" wrapText="1"/>
    </xf>
    <xf numFmtId="0" fontId="17" fillId="11" borderId="1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vertical="center"/>
    </xf>
    <xf numFmtId="1" fontId="8" fillId="11" borderId="1" xfId="0" applyNumberFormat="1" applyFont="1" applyFill="1" applyBorder="1" applyAlignment="1">
      <alignment horizontal="center" vertical="center" wrapText="1"/>
    </xf>
    <xf numFmtId="14" fontId="8" fillId="11" borderId="1" xfId="0" applyNumberFormat="1" applyFont="1" applyFill="1" applyBorder="1" applyAlignment="1">
      <alignment horizontal="center" vertical="center"/>
    </xf>
    <xf numFmtId="171" fontId="17" fillId="11" borderId="1" xfId="0" applyNumberFormat="1" applyFont="1" applyFill="1" applyBorder="1" applyAlignment="1">
      <alignment horizontal="center" vertical="center"/>
    </xf>
    <xf numFmtId="3" fontId="8" fillId="11" borderId="1" xfId="45" applyNumberFormat="1" applyFont="1" applyFill="1" applyBorder="1" applyAlignment="1">
      <alignment horizontal="center" vertical="center"/>
    </xf>
    <xf numFmtId="0" fontId="8" fillId="11" borderId="1" xfId="67" applyFont="1" applyFill="1" applyBorder="1" applyAlignment="1">
      <alignment horizontal="center" vertical="center" wrapText="1"/>
    </xf>
    <xf numFmtId="0" fontId="8" fillId="12" borderId="1" xfId="0" applyFont="1" applyFill="1" applyBorder="1" applyAlignment="1">
      <alignment vertical="center" wrapText="1"/>
    </xf>
    <xf numFmtId="0" fontId="17" fillId="13" borderId="1" xfId="0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center" vertical="center" wrapText="1"/>
    </xf>
    <xf numFmtId="0" fontId="8" fillId="13" borderId="21" xfId="0" applyFont="1" applyFill="1" applyBorder="1" applyAlignment="1">
      <alignment horizontal="left" vertical="center" wrapText="1"/>
    </xf>
    <xf numFmtId="0" fontId="8" fillId="13" borderId="1" xfId="0" applyFont="1" applyFill="1" applyBorder="1" applyAlignment="1">
      <alignment vertical="center" wrapText="1"/>
    </xf>
    <xf numFmtId="0" fontId="17" fillId="13" borderId="1" xfId="0" applyNumberFormat="1" applyFont="1" applyFill="1" applyBorder="1" applyAlignment="1">
      <alignment horizontal="center" vertical="center" wrapText="1"/>
    </xf>
    <xf numFmtId="14" fontId="8" fillId="13" borderId="1" xfId="0" applyNumberFormat="1" applyFont="1" applyFill="1" applyBorder="1" applyAlignment="1">
      <alignment horizontal="center" vertical="center"/>
    </xf>
    <xf numFmtId="171" fontId="17" fillId="0" borderId="0" xfId="0" applyNumberFormat="1" applyFont="1" applyFill="1" applyAlignment="1">
      <alignment vertical="center"/>
    </xf>
    <xf numFmtId="169" fontId="15" fillId="0" borderId="0" xfId="36" applyNumberFormat="1" applyFont="1"/>
    <xf numFmtId="169" fontId="0" fillId="0" borderId="0" xfId="0" applyNumberFormat="1"/>
    <xf numFmtId="0" fontId="8" fillId="0" borderId="3" xfId="67" applyFont="1" applyFill="1" applyBorder="1" applyAlignment="1">
      <alignment horizontal="left" vertical="center" wrapText="1"/>
    </xf>
    <xf numFmtId="0" fontId="8" fillId="0" borderId="3" xfId="67" applyFont="1" applyFill="1" applyBorder="1" applyAlignment="1">
      <alignment horizontal="left" vertical="center"/>
    </xf>
    <xf numFmtId="0" fontId="17" fillId="11" borderId="1" xfId="0" applyNumberFormat="1" applyFont="1" applyFill="1" applyBorder="1" applyAlignment="1">
      <alignment horizontal="center" vertical="center" wrapText="1"/>
    </xf>
    <xf numFmtId="43" fontId="17" fillId="0" borderId="0" xfId="36" applyFont="1" applyFill="1" applyAlignment="1">
      <alignment vertical="center"/>
    </xf>
    <xf numFmtId="171" fontId="8" fillId="0" borderId="0" xfId="67" applyNumberFormat="1" applyFont="1" applyFill="1" applyBorder="1" applyAlignment="1">
      <alignment horizontal="left" vertical="center" wrapText="1"/>
    </xf>
    <xf numFmtId="0" fontId="8" fillId="11" borderId="4" xfId="0" applyFont="1" applyFill="1" applyBorder="1" applyAlignment="1">
      <alignment horizontal="center" vertical="center" wrapText="1"/>
    </xf>
    <xf numFmtId="0" fontId="17" fillId="14" borderId="1" xfId="0" applyFont="1" applyFill="1" applyBorder="1" applyAlignment="1">
      <alignment horizontal="center" vertical="center" wrapText="1"/>
    </xf>
    <xf numFmtId="0" fontId="19" fillId="14" borderId="1" xfId="0" applyFont="1" applyFill="1" applyBorder="1" applyAlignment="1">
      <alignment horizontal="left" vertical="center" wrapText="1"/>
    </xf>
    <xf numFmtId="0" fontId="17" fillId="11" borderId="2" xfId="0" applyNumberFormat="1" applyFont="1" applyFill="1" applyBorder="1" applyAlignment="1">
      <alignment horizontal="center" vertical="center" wrapText="1"/>
    </xf>
    <xf numFmtId="1" fontId="8" fillId="11" borderId="2" xfId="0" applyNumberFormat="1" applyFont="1" applyFill="1" applyBorder="1" applyAlignment="1">
      <alignment horizontal="center" vertical="center" wrapText="1"/>
    </xf>
    <xf numFmtId="14" fontId="8" fillId="11" borderId="2" xfId="0" applyNumberFormat="1" applyFont="1" applyFill="1" applyBorder="1" applyAlignment="1">
      <alignment horizontal="center" vertical="center"/>
    </xf>
    <xf numFmtId="171" fontId="17" fillId="11" borderId="2" xfId="0" applyNumberFormat="1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21" fillId="11" borderId="1" xfId="0" applyFont="1" applyFill="1" applyBorder="1" applyAlignment="1">
      <alignment horizontal="center" vertical="center" wrapText="1"/>
    </xf>
    <xf numFmtId="0" fontId="8" fillId="14" borderId="1" xfId="0" applyFont="1" applyFill="1" applyBorder="1" applyAlignment="1">
      <alignment horizontal="center" vertical="center" wrapText="1"/>
    </xf>
    <xf numFmtId="0" fontId="22" fillId="14" borderId="1" xfId="0" applyFont="1" applyFill="1" applyBorder="1" applyAlignment="1">
      <alignment horizontal="left" vertical="center" wrapText="1"/>
    </xf>
    <xf numFmtId="0" fontId="8" fillId="14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23" fillId="14" borderId="1" xfId="0" applyFont="1" applyFill="1" applyBorder="1" applyAlignment="1">
      <alignment vertical="center" wrapText="1"/>
    </xf>
    <xf numFmtId="1" fontId="8" fillId="15" borderId="1" xfId="0" applyNumberFormat="1" applyFont="1" applyFill="1" applyBorder="1" applyAlignment="1">
      <alignment horizontal="center" vertical="center" wrapText="1"/>
    </xf>
    <xf numFmtId="0" fontId="17" fillId="15" borderId="1" xfId="0" applyNumberFormat="1" applyFont="1" applyFill="1" applyBorder="1" applyAlignment="1">
      <alignment horizontal="center" vertical="center" wrapText="1"/>
    </xf>
    <xf numFmtId="0" fontId="8" fillId="15" borderId="1" xfId="67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11" borderId="3" xfId="67" applyFont="1" applyFill="1" applyBorder="1" applyAlignment="1">
      <alignment horizontal="center" vertical="center" wrapText="1"/>
    </xf>
    <xf numFmtId="0" fontId="8" fillId="11" borderId="4" xfId="67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7" fillId="16" borderId="1" xfId="0" applyFont="1" applyFill="1" applyBorder="1" applyAlignment="1">
      <alignment horizontal="center" vertical="center" wrapText="1"/>
    </xf>
    <xf numFmtId="0" fontId="19" fillId="16" borderId="1" xfId="0" applyFont="1" applyFill="1" applyBorder="1" applyAlignment="1">
      <alignment horizontal="left" vertical="center" wrapText="1"/>
    </xf>
    <xf numFmtId="0" fontId="21" fillId="14" borderId="1" xfId="0" applyFont="1" applyFill="1" applyBorder="1" applyAlignment="1">
      <alignment horizontal="center" vertical="center" wrapText="1"/>
    </xf>
    <xf numFmtId="0" fontId="21" fillId="13" borderId="1" xfId="0" applyFont="1" applyFill="1" applyBorder="1" applyAlignment="1">
      <alignment horizontal="center" vertical="center" wrapText="1"/>
    </xf>
    <xf numFmtId="0" fontId="10" fillId="13" borderId="21" xfId="0" applyFont="1" applyFill="1" applyBorder="1" applyAlignment="1">
      <alignment horizontal="left" vertical="center" wrapText="1"/>
    </xf>
    <xf numFmtId="0" fontId="10" fillId="14" borderId="1" xfId="0" applyFont="1" applyFill="1" applyBorder="1" applyAlignment="1">
      <alignment horizontal="center" vertical="center" wrapText="1"/>
    </xf>
    <xf numFmtId="0" fontId="24" fillId="14" borderId="1" xfId="0" applyFont="1" applyFill="1" applyBorder="1" applyAlignment="1">
      <alignment horizontal="left" vertical="center" wrapText="1"/>
    </xf>
    <xf numFmtId="0" fontId="10" fillId="14" borderId="4" xfId="0" applyFont="1" applyFill="1" applyBorder="1" applyAlignment="1">
      <alignment horizontal="center" vertical="center" wrapText="1"/>
    </xf>
    <xf numFmtId="0" fontId="10" fillId="13" borderId="1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/>
    </xf>
    <xf numFmtId="3" fontId="8" fillId="0" borderId="1" xfId="45" applyNumberFormat="1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171" fontId="1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3" fontId="7" fillId="0" borderId="1" xfId="45" applyNumberFormat="1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vertical="center"/>
    </xf>
    <xf numFmtId="0" fontId="8" fillId="0" borderId="6" xfId="67" applyFont="1" applyFill="1" applyBorder="1" applyAlignment="1">
      <alignment horizontal="center" vertical="center" wrapText="1"/>
    </xf>
    <xf numFmtId="1" fontId="8" fillId="0" borderId="6" xfId="67" applyNumberFormat="1" applyFont="1" applyFill="1" applyBorder="1" applyAlignment="1">
      <alignment horizontal="center" vertical="center"/>
    </xf>
    <xf numFmtId="14" fontId="8" fillId="0" borderId="6" xfId="0" applyNumberFormat="1" applyFont="1" applyFill="1" applyBorder="1" applyAlignment="1">
      <alignment horizontal="center" vertical="center"/>
    </xf>
    <xf numFmtId="164" fontId="9" fillId="0" borderId="6" xfId="57" applyFont="1" applyFill="1" applyBorder="1" applyAlignment="1">
      <alignment horizontal="center" vertical="center"/>
    </xf>
    <xf numFmtId="171" fontId="17" fillId="0" borderId="6" xfId="0" applyNumberFormat="1" applyFont="1" applyFill="1" applyBorder="1" applyAlignment="1">
      <alignment horizontal="center" vertical="center"/>
    </xf>
    <xf numFmtId="3" fontId="7" fillId="0" borderId="7" xfId="45" applyNumberFormat="1" applyFont="1" applyFill="1" applyBorder="1" applyAlignment="1">
      <alignment horizontal="center" vertical="center"/>
    </xf>
    <xf numFmtId="0" fontId="8" fillId="0" borderId="1" xfId="67" applyFont="1" applyFill="1" applyBorder="1" applyAlignment="1">
      <alignment vertical="center" wrapText="1"/>
    </xf>
    <xf numFmtId="14" fontId="17" fillId="0" borderId="1" xfId="0" applyNumberFormat="1" applyFont="1" applyFill="1" applyBorder="1" applyAlignment="1">
      <alignment vertical="center"/>
    </xf>
    <xf numFmtId="1" fontId="8" fillId="0" borderId="1" xfId="0" applyNumberFormat="1" applyFont="1" applyFill="1" applyBorder="1" applyAlignment="1">
      <alignment vertical="center" wrapText="1"/>
    </xf>
    <xf numFmtId="172" fontId="17" fillId="0" borderId="1" xfId="57" applyNumberFormat="1" applyFont="1" applyFill="1" applyBorder="1" applyAlignment="1">
      <alignment vertical="center" wrapText="1"/>
    </xf>
    <xf numFmtId="172" fontId="8" fillId="0" borderId="1" xfId="37" applyNumberFormat="1" applyFont="1" applyFill="1" applyBorder="1" applyAlignment="1">
      <alignment vertical="center" wrapText="1"/>
    </xf>
    <xf numFmtId="0" fontId="8" fillId="17" borderId="1" xfId="0" applyFont="1" applyFill="1" applyBorder="1" applyAlignment="1">
      <alignment horizontal="left" vertical="center" wrapText="1"/>
    </xf>
    <xf numFmtId="0" fontId="7" fillId="0" borderId="1" xfId="67" applyFont="1" applyFill="1" applyBorder="1" applyAlignment="1">
      <alignment horizontal="center" vertical="center" wrapText="1"/>
    </xf>
    <xf numFmtId="0" fontId="7" fillId="0" borderId="0" xfId="67" applyFont="1" applyFill="1" applyBorder="1" applyAlignment="1">
      <alignment horizontal="center" vertical="center"/>
    </xf>
    <xf numFmtId="167" fontId="7" fillId="0" borderId="0" xfId="37" applyNumberFormat="1" applyFont="1" applyFill="1" applyBorder="1" applyAlignment="1">
      <alignment horizontal="center" vertical="center" wrapText="1"/>
    </xf>
    <xf numFmtId="0" fontId="8" fillId="0" borderId="3" xfId="67" applyFont="1" applyFill="1" applyBorder="1" applyAlignment="1">
      <alignment horizontal="left" vertical="center"/>
    </xf>
    <xf numFmtId="0" fontId="8" fillId="0" borderId="3" xfId="67" applyFont="1" applyFill="1" applyBorder="1" applyAlignment="1">
      <alignment horizontal="left" vertical="center" wrapText="1"/>
    </xf>
    <xf numFmtId="167" fontId="7" fillId="0" borderId="0" xfId="37" applyNumberFormat="1" applyFont="1" applyFill="1" applyBorder="1" applyAlignment="1">
      <alignment horizontal="left" vertical="center" wrapText="1"/>
    </xf>
    <xf numFmtId="0" fontId="8" fillId="0" borderId="1" xfId="67" applyFont="1" applyFill="1" applyBorder="1" applyAlignment="1">
      <alignment horizontal="center" vertical="center" wrapText="1"/>
    </xf>
    <xf numFmtId="14" fontId="26" fillId="0" borderId="1" xfId="0" applyNumberFormat="1" applyFont="1" applyFill="1" applyBorder="1" applyAlignment="1">
      <alignment horizontal="center" vertical="center" wrapText="1"/>
    </xf>
    <xf numFmtId="0" fontId="8" fillId="17" borderId="1" xfId="67" applyFont="1" applyFill="1" applyBorder="1" applyAlignment="1">
      <alignment horizontal="center" vertical="center" wrapText="1"/>
    </xf>
    <xf numFmtId="0" fontId="17" fillId="17" borderId="1" xfId="0" applyNumberFormat="1" applyFont="1" applyFill="1" applyBorder="1" applyAlignment="1">
      <alignment horizontal="center" vertical="center" wrapText="1"/>
    </xf>
    <xf numFmtId="1" fontId="8" fillId="17" borderId="1" xfId="0" applyNumberFormat="1" applyFont="1" applyFill="1" applyBorder="1" applyAlignment="1">
      <alignment horizontal="center" vertical="center" wrapText="1"/>
    </xf>
    <xf numFmtId="14" fontId="8" fillId="17" borderId="1" xfId="0" applyNumberFormat="1" applyFont="1" applyFill="1" applyBorder="1" applyAlignment="1">
      <alignment horizontal="center" vertical="center"/>
    </xf>
    <xf numFmtId="171" fontId="17" fillId="17" borderId="1" xfId="0" applyNumberFormat="1" applyFont="1" applyFill="1" applyBorder="1" applyAlignment="1">
      <alignment horizontal="center" vertical="center"/>
    </xf>
    <xf numFmtId="3" fontId="8" fillId="17" borderId="1" xfId="45" applyNumberFormat="1" applyFont="1" applyFill="1" applyBorder="1" applyAlignment="1">
      <alignment horizontal="center" vertical="center"/>
    </xf>
    <xf numFmtId="1" fontId="7" fillId="0" borderId="0" xfId="56" applyNumberFormat="1" applyFont="1" applyFill="1" applyBorder="1" applyAlignment="1">
      <alignment horizontal="left" vertical="center" wrapText="1"/>
    </xf>
    <xf numFmtId="164" fontId="9" fillId="0" borderId="1" xfId="90" applyFont="1" applyFill="1" applyBorder="1" applyAlignment="1">
      <alignment horizontal="center" vertical="center"/>
    </xf>
    <xf numFmtId="164" fontId="9" fillId="0" borderId="6" xfId="90" applyFont="1" applyFill="1" applyBorder="1" applyAlignment="1">
      <alignment horizontal="center" vertical="center"/>
    </xf>
    <xf numFmtId="43" fontId="17" fillId="0" borderId="0" xfId="56" applyFont="1" applyFill="1" applyAlignment="1">
      <alignment vertical="center"/>
    </xf>
    <xf numFmtId="0" fontId="17" fillId="17" borderId="0" xfId="0" applyFont="1" applyFill="1" applyAlignment="1">
      <alignment vertical="center"/>
    </xf>
    <xf numFmtId="167" fontId="17" fillId="0" borderId="0" xfId="37" applyNumberFormat="1" applyFont="1" applyFill="1" applyBorder="1" applyAlignment="1">
      <alignment vertical="center" wrapText="1"/>
    </xf>
    <xf numFmtId="0" fontId="25" fillId="0" borderId="0" xfId="67" applyFont="1" applyFill="1" applyBorder="1" applyAlignment="1">
      <alignment horizontal="center" vertical="center"/>
    </xf>
    <xf numFmtId="1" fontId="17" fillId="0" borderId="0" xfId="37" applyNumberFormat="1" applyFont="1" applyFill="1" applyBorder="1" applyAlignment="1">
      <alignment horizontal="center" vertical="center" wrapText="1"/>
    </xf>
    <xf numFmtId="167" fontId="17" fillId="0" borderId="0" xfId="37" applyNumberFormat="1" applyFont="1" applyFill="1" applyBorder="1" applyAlignment="1">
      <alignment horizontal="center" vertical="center"/>
    </xf>
    <xf numFmtId="167" fontId="17" fillId="0" borderId="0" xfId="37" applyNumberFormat="1" applyFont="1" applyFill="1" applyBorder="1" applyAlignment="1">
      <alignment horizontal="center" vertical="center" wrapText="1"/>
    </xf>
    <xf numFmtId="171" fontId="17" fillId="0" borderId="0" xfId="37" applyNumberFormat="1" applyFont="1" applyFill="1" applyBorder="1" applyAlignment="1">
      <alignment horizontal="center" vertical="center" wrapText="1"/>
    </xf>
    <xf numFmtId="0" fontId="17" fillId="0" borderId="3" xfId="67" applyFont="1" applyFill="1" applyBorder="1" applyAlignment="1">
      <alignment horizontal="left" vertical="center"/>
    </xf>
    <xf numFmtId="167" fontId="25" fillId="0" borderId="0" xfId="37" applyNumberFormat="1" applyFont="1" applyFill="1" applyBorder="1" applyAlignment="1">
      <alignment horizontal="center" vertical="center" wrapText="1"/>
    </xf>
    <xf numFmtId="171" fontId="25" fillId="0" borderId="0" xfId="37" applyNumberFormat="1" applyFont="1" applyFill="1" applyBorder="1" applyAlignment="1">
      <alignment horizontal="center" vertical="center" wrapText="1"/>
    </xf>
    <xf numFmtId="167" fontId="25" fillId="0" borderId="0" xfId="37" applyNumberFormat="1" applyFont="1" applyFill="1" applyBorder="1" applyAlignment="1">
      <alignment vertical="center" wrapText="1"/>
    </xf>
    <xf numFmtId="0" fontId="17" fillId="0" borderId="3" xfId="67" applyFont="1" applyFill="1" applyBorder="1" applyAlignment="1">
      <alignment horizontal="left" vertical="center" wrapText="1"/>
    </xf>
    <xf numFmtId="0" fontId="17" fillId="0" borderId="0" xfId="67" applyFont="1" applyFill="1" applyBorder="1" applyAlignment="1">
      <alignment horizontal="left" vertical="center" wrapText="1"/>
    </xf>
    <xf numFmtId="3" fontId="25" fillId="0" borderId="0" xfId="67" applyNumberFormat="1" applyFont="1" applyFill="1" applyBorder="1" applyAlignment="1">
      <alignment horizontal="center" vertical="center" wrapText="1"/>
    </xf>
    <xf numFmtId="1" fontId="25" fillId="0" borderId="0" xfId="37" applyNumberFormat="1" applyFont="1" applyFill="1" applyBorder="1" applyAlignment="1">
      <alignment horizontal="center" vertical="center" wrapText="1"/>
    </xf>
    <xf numFmtId="167" fontId="25" fillId="0" borderId="0" xfId="37" applyNumberFormat="1" applyFont="1" applyFill="1" applyBorder="1" applyAlignment="1">
      <alignment horizontal="left" vertical="center" wrapText="1"/>
    </xf>
    <xf numFmtId="0" fontId="17" fillId="0" borderId="2" xfId="67" applyFont="1" applyFill="1" applyBorder="1" applyAlignment="1">
      <alignment horizontal="center" vertical="center" wrapText="1"/>
    </xf>
    <xf numFmtId="9" fontId="25" fillId="0" borderId="1" xfId="67" applyNumberFormat="1" applyFont="1" applyFill="1" applyBorder="1" applyAlignment="1">
      <alignment horizontal="center" vertical="center" wrapText="1"/>
    </xf>
    <xf numFmtId="9" fontId="25" fillId="0" borderId="0" xfId="67" applyNumberFormat="1" applyFont="1" applyFill="1" applyBorder="1" applyAlignment="1">
      <alignment horizontal="center" vertical="center" wrapText="1"/>
    </xf>
    <xf numFmtId="1" fontId="25" fillId="0" borderId="0" xfId="36" applyNumberFormat="1" applyFont="1" applyFill="1" applyBorder="1" applyAlignment="1">
      <alignment horizontal="left" vertical="center" wrapText="1"/>
    </xf>
    <xf numFmtId="0" fontId="25" fillId="0" borderId="1" xfId="67" applyFont="1" applyFill="1" applyBorder="1" applyAlignment="1">
      <alignment horizontal="center" vertical="center" wrapText="1"/>
    </xf>
    <xf numFmtId="1" fontId="25" fillId="0" borderId="1" xfId="67" applyNumberFormat="1" applyFont="1" applyFill="1" applyBorder="1" applyAlignment="1">
      <alignment horizontal="center" vertical="center" wrapText="1"/>
    </xf>
    <xf numFmtId="0" fontId="17" fillId="0" borderId="1" xfId="67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vertical="center" wrapText="1"/>
    </xf>
    <xf numFmtId="1" fontId="17" fillId="0" borderId="1" xfId="0" applyNumberFormat="1" applyFont="1" applyFill="1" applyBorder="1" applyAlignment="1">
      <alignment horizontal="center" vertical="center" wrapText="1"/>
    </xf>
    <xf numFmtId="14" fontId="17" fillId="0" borderId="1" xfId="0" applyNumberFormat="1" applyFont="1" applyFill="1" applyBorder="1" applyAlignment="1">
      <alignment horizontal="center" vertical="center"/>
    </xf>
    <xf numFmtId="3" fontId="17" fillId="0" borderId="1" xfId="45" applyNumberFormat="1" applyFont="1" applyFill="1" applyBorder="1" applyAlignment="1">
      <alignment horizontal="center" vertical="center"/>
    </xf>
    <xf numFmtId="0" fontId="17" fillId="0" borderId="1" xfId="67" applyFont="1" applyFill="1" applyBorder="1" applyAlignment="1">
      <alignment horizontal="center" vertical="center" wrapText="1"/>
    </xf>
    <xf numFmtId="1" fontId="17" fillId="0" borderId="1" xfId="67" applyNumberFormat="1" applyFont="1" applyFill="1" applyBorder="1" applyAlignment="1">
      <alignment horizontal="center" vertical="center"/>
    </xf>
    <xf numFmtId="164" fontId="17" fillId="0" borderId="1" xfId="57" applyFont="1" applyFill="1" applyBorder="1" applyAlignment="1">
      <alignment horizontal="center" vertical="center"/>
    </xf>
    <xf numFmtId="3" fontId="25" fillId="0" borderId="1" xfId="45" applyNumberFormat="1" applyFont="1" applyFill="1" applyBorder="1" applyAlignment="1">
      <alignment horizontal="center" vertical="center"/>
    </xf>
    <xf numFmtId="0" fontId="17" fillId="0" borderId="6" xfId="67" applyFont="1" applyFill="1" applyBorder="1" applyAlignment="1">
      <alignment horizontal="center" vertical="center" wrapText="1"/>
    </xf>
    <xf numFmtId="1" fontId="17" fillId="0" borderId="6" xfId="67" applyNumberFormat="1" applyFont="1" applyFill="1" applyBorder="1" applyAlignment="1">
      <alignment horizontal="center" vertical="center"/>
    </xf>
    <xf numFmtId="14" fontId="17" fillId="0" borderId="6" xfId="0" applyNumberFormat="1" applyFont="1" applyFill="1" applyBorder="1" applyAlignment="1">
      <alignment horizontal="center" vertical="center"/>
    </xf>
    <xf numFmtId="164" fontId="17" fillId="0" borderId="6" xfId="57" applyFont="1" applyFill="1" applyBorder="1" applyAlignment="1">
      <alignment horizontal="center" vertical="center"/>
    </xf>
    <xf numFmtId="3" fontId="25" fillId="0" borderId="7" xfId="45" applyNumberFormat="1" applyFont="1" applyFill="1" applyBorder="1" applyAlignment="1">
      <alignment horizontal="center" vertical="center"/>
    </xf>
    <xf numFmtId="0" fontId="17" fillId="0" borderId="0" xfId="67" applyFont="1" applyFill="1" applyBorder="1" applyAlignment="1">
      <alignment horizontal="center" vertical="center" wrapText="1"/>
    </xf>
    <xf numFmtId="0" fontId="17" fillId="0" borderId="0" xfId="67" applyFont="1" applyFill="1" applyBorder="1" applyAlignment="1">
      <alignment horizontal="center" vertical="center"/>
    </xf>
    <xf numFmtId="1" fontId="17" fillId="0" borderId="0" xfId="0" applyNumberFormat="1" applyFont="1" applyFill="1" applyBorder="1" applyAlignment="1">
      <alignment horizontal="center" vertical="center"/>
    </xf>
    <xf numFmtId="15" fontId="17" fillId="0" borderId="0" xfId="0" applyNumberFormat="1" applyFont="1" applyFill="1" applyBorder="1" applyAlignment="1">
      <alignment horizontal="center" vertical="center"/>
    </xf>
    <xf numFmtId="3" fontId="17" fillId="0" borderId="0" xfId="67" applyNumberFormat="1" applyFont="1" applyFill="1" applyBorder="1" applyAlignment="1">
      <alignment horizontal="center" vertical="center" wrapText="1"/>
    </xf>
    <xf numFmtId="171" fontId="17" fillId="0" borderId="0" xfId="37" applyNumberFormat="1" applyFont="1" applyFill="1" applyBorder="1" applyAlignment="1">
      <alignment horizontal="center" vertical="center"/>
    </xf>
    <xf numFmtId="171" fontId="17" fillId="0" borderId="0" xfId="67" applyNumberFormat="1" applyFont="1" applyFill="1" applyBorder="1" applyAlignment="1">
      <alignment horizontal="left" vertical="center" wrapText="1"/>
    </xf>
    <xf numFmtId="170" fontId="25" fillId="0" borderId="15" xfId="0" applyNumberFormat="1" applyFont="1" applyFill="1" applyBorder="1" applyAlignment="1">
      <alignment horizontal="center" wrapText="1"/>
    </xf>
    <xf numFmtId="170" fontId="25" fillId="0" borderId="16" xfId="0" applyNumberFormat="1" applyFont="1" applyFill="1" applyBorder="1" applyAlignment="1">
      <alignment horizontal="center" wrapText="1"/>
    </xf>
    <xf numFmtId="170" fontId="25" fillId="0" borderId="17" xfId="0" applyNumberFormat="1" applyFont="1" applyFill="1" applyBorder="1" applyAlignment="1">
      <alignment horizontal="center" wrapText="1"/>
    </xf>
    <xf numFmtId="0" fontId="25" fillId="0" borderId="1" xfId="67" applyFont="1" applyFill="1" applyBorder="1" applyAlignment="1">
      <alignment horizontal="center" vertical="center" wrapText="1"/>
    </xf>
    <xf numFmtId="167" fontId="25" fillId="0" borderId="1" xfId="37" applyNumberFormat="1" applyFont="1" applyFill="1" applyBorder="1" applyAlignment="1">
      <alignment horizontal="center" vertical="center" wrapText="1"/>
    </xf>
    <xf numFmtId="171" fontId="25" fillId="0" borderId="1" xfId="67" applyNumberFormat="1" applyFont="1" applyFill="1" applyBorder="1" applyAlignment="1">
      <alignment horizontal="center" vertical="center" wrapText="1"/>
    </xf>
    <xf numFmtId="3" fontId="25" fillId="0" borderId="1" xfId="37" applyNumberFormat="1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25" fillId="0" borderId="13" xfId="0" applyFont="1" applyFill="1" applyBorder="1" applyAlignment="1">
      <alignment horizontal="center" vertical="center" wrapText="1"/>
    </xf>
    <xf numFmtId="0" fontId="25" fillId="0" borderId="0" xfId="67" applyFont="1" applyFill="1" applyBorder="1" applyAlignment="1">
      <alignment horizontal="center" vertical="center"/>
    </xf>
    <xf numFmtId="167" fontId="25" fillId="0" borderId="0" xfId="37" applyNumberFormat="1" applyFont="1" applyFill="1" applyBorder="1" applyAlignment="1">
      <alignment horizontal="center" vertical="center" wrapText="1"/>
    </xf>
    <xf numFmtId="0" fontId="25" fillId="0" borderId="1" xfId="67" applyFont="1" applyFill="1" applyBorder="1" applyAlignment="1">
      <alignment horizontal="left" vertical="center"/>
    </xf>
    <xf numFmtId="0" fontId="17" fillId="0" borderId="14" xfId="67" applyFont="1" applyFill="1" applyBorder="1" applyAlignment="1">
      <alignment horizontal="left" vertical="center"/>
    </xf>
    <xf numFmtId="0" fontId="17" fillId="0" borderId="3" xfId="67" applyFont="1" applyFill="1" applyBorder="1" applyAlignment="1">
      <alignment horizontal="left" vertical="center"/>
    </xf>
    <xf numFmtId="3" fontId="25" fillId="0" borderId="1" xfId="67" applyNumberFormat="1" applyFont="1" applyFill="1" applyBorder="1" applyAlignment="1">
      <alignment horizontal="center" vertical="center"/>
    </xf>
    <xf numFmtId="0" fontId="25" fillId="0" borderId="1" xfId="67" applyFont="1" applyFill="1" applyBorder="1" applyAlignment="1">
      <alignment horizontal="center" vertical="center"/>
    </xf>
    <xf numFmtId="0" fontId="17" fillId="0" borderId="14" xfId="67" applyFont="1" applyFill="1" applyBorder="1" applyAlignment="1">
      <alignment horizontal="left" vertical="center" wrapText="1"/>
    </xf>
    <xf numFmtId="0" fontId="17" fillId="0" borderId="3" xfId="67" applyFont="1" applyFill="1" applyBorder="1" applyAlignment="1">
      <alignment horizontal="left" vertical="center" wrapText="1"/>
    </xf>
    <xf numFmtId="167" fontId="25" fillId="0" borderId="0" xfId="37" applyNumberFormat="1" applyFont="1" applyFill="1" applyBorder="1" applyAlignment="1">
      <alignment horizontal="left" vertical="center" wrapText="1"/>
    </xf>
    <xf numFmtId="0" fontId="17" fillId="0" borderId="1" xfId="67" applyFont="1" applyFill="1" applyBorder="1" applyAlignment="1">
      <alignment horizontal="center" vertical="center" wrapText="1"/>
    </xf>
    <xf numFmtId="0" fontId="8" fillId="0" borderId="1" xfId="67" applyFont="1" applyFill="1" applyBorder="1" applyAlignment="1">
      <alignment horizontal="center" vertical="center" wrapText="1"/>
    </xf>
    <xf numFmtId="0" fontId="7" fillId="0" borderId="1" xfId="67" applyFont="1" applyFill="1" applyBorder="1" applyAlignment="1">
      <alignment horizontal="center" vertical="center" wrapText="1"/>
    </xf>
    <xf numFmtId="167" fontId="7" fillId="0" borderId="1" xfId="37" applyNumberFormat="1" applyFont="1" applyFill="1" applyBorder="1" applyAlignment="1">
      <alignment horizontal="center" vertical="center" wrapText="1"/>
    </xf>
    <xf numFmtId="171" fontId="7" fillId="0" borderId="1" xfId="67" applyNumberFormat="1" applyFont="1" applyFill="1" applyBorder="1" applyAlignment="1">
      <alignment horizontal="center" vertical="center" wrapText="1"/>
    </xf>
    <xf numFmtId="3" fontId="7" fillId="0" borderId="1" xfId="37" applyNumberFormat="1" applyFont="1" applyFill="1" applyBorder="1" applyAlignment="1">
      <alignment horizontal="center" vertical="center" wrapText="1"/>
    </xf>
    <xf numFmtId="0" fontId="8" fillId="0" borderId="14" xfId="67" applyFont="1" applyFill="1" applyBorder="1" applyAlignment="1">
      <alignment horizontal="left" vertical="center"/>
    </xf>
    <xf numFmtId="0" fontId="8" fillId="0" borderId="3" xfId="67" applyFont="1" applyFill="1" applyBorder="1" applyAlignment="1">
      <alignment horizontal="left" vertical="center"/>
    </xf>
    <xf numFmtId="3" fontId="7" fillId="0" borderId="1" xfId="67" applyNumberFormat="1" applyFont="1" applyFill="1" applyBorder="1" applyAlignment="1">
      <alignment horizontal="center" vertical="center"/>
    </xf>
    <xf numFmtId="0" fontId="7" fillId="0" borderId="1" xfId="67" applyFont="1" applyFill="1" applyBorder="1" applyAlignment="1">
      <alignment horizontal="center" vertical="center"/>
    </xf>
    <xf numFmtId="0" fontId="8" fillId="0" borderId="14" xfId="67" applyFont="1" applyFill="1" applyBorder="1" applyAlignment="1">
      <alignment horizontal="left" vertical="center" wrapText="1"/>
    </xf>
    <xf numFmtId="0" fontId="8" fillId="0" borderId="3" xfId="67" applyFont="1" applyFill="1" applyBorder="1" applyAlignment="1">
      <alignment horizontal="left" vertical="center" wrapText="1"/>
    </xf>
    <xf numFmtId="167" fontId="7" fillId="0" borderId="0" xfId="37" applyNumberFormat="1" applyFont="1" applyFill="1" applyBorder="1" applyAlignment="1">
      <alignment horizontal="left" vertical="center" wrapText="1"/>
    </xf>
    <xf numFmtId="0" fontId="7" fillId="0" borderId="1" xfId="67" applyFont="1" applyFill="1" applyBorder="1" applyAlignment="1">
      <alignment horizontal="left" vertical="center"/>
    </xf>
    <xf numFmtId="0" fontId="7" fillId="0" borderId="0" xfId="67" applyFont="1" applyFill="1" applyBorder="1" applyAlignment="1">
      <alignment horizontal="center" vertical="center"/>
    </xf>
    <xf numFmtId="167" fontId="7" fillId="0" borderId="0" xfId="37" applyNumberFormat="1" applyFont="1" applyFill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172" fontId="7" fillId="0" borderId="1" xfId="67" applyNumberFormat="1" applyFont="1" applyFill="1" applyBorder="1" applyAlignment="1">
      <alignment horizontal="right" vertical="center"/>
    </xf>
    <xf numFmtId="0" fontId="25" fillId="0" borderId="18" xfId="0" applyFont="1" applyBorder="1" applyAlignment="1">
      <alignment horizontal="center" wrapText="1"/>
    </xf>
    <xf numFmtId="0" fontId="25" fillId="0" borderId="19" xfId="0" applyFont="1" applyBorder="1" applyAlignment="1">
      <alignment horizontal="center" wrapText="1"/>
    </xf>
    <xf numFmtId="0" fontId="25" fillId="0" borderId="20" xfId="0" applyFont="1" applyBorder="1" applyAlignment="1">
      <alignment horizontal="center" wrapText="1"/>
    </xf>
    <xf numFmtId="0" fontId="25" fillId="0" borderId="1" xfId="0" applyFont="1" applyBorder="1" applyAlignment="1">
      <alignment horizontal="center" wrapText="1"/>
    </xf>
    <xf numFmtId="0" fontId="25" fillId="0" borderId="8" xfId="0" applyFont="1" applyBorder="1" applyAlignment="1">
      <alignment horizontal="center" wrapText="1"/>
    </xf>
    <xf numFmtId="0" fontId="25" fillId="0" borderId="9" xfId="0" applyFont="1" applyBorder="1" applyAlignment="1">
      <alignment horizontal="center" wrapText="1"/>
    </xf>
    <xf numFmtId="0" fontId="25" fillId="0" borderId="10" xfId="0" applyFont="1" applyBorder="1" applyAlignment="1">
      <alignment horizontal="center" wrapText="1"/>
    </xf>
    <xf numFmtId="0" fontId="25" fillId="0" borderId="11" xfId="0" applyFont="1" applyBorder="1" applyAlignment="1">
      <alignment horizontal="center" wrapText="1"/>
    </xf>
    <xf numFmtId="0" fontId="25" fillId="0" borderId="12" xfId="0" applyFont="1" applyBorder="1" applyAlignment="1">
      <alignment horizontal="center" wrapText="1"/>
    </xf>
    <xf numFmtId="0" fontId="25" fillId="0" borderId="13" xfId="0" applyFont="1" applyBorder="1" applyAlignment="1">
      <alignment horizontal="center" wrapText="1"/>
    </xf>
    <xf numFmtId="0" fontId="13" fillId="0" borderId="1" xfId="67" applyFont="1" applyFill="1" applyBorder="1" applyAlignment="1">
      <alignment horizontal="center" vertical="center" wrapText="1"/>
    </xf>
    <xf numFmtId="170" fontId="25" fillId="0" borderId="1" xfId="0" applyNumberFormat="1" applyFont="1" applyBorder="1" applyAlignment="1">
      <alignment horizontal="center" wrapText="1"/>
    </xf>
  </cellXfs>
  <cellStyles count="91">
    <cellStyle name="Énfasis1 - 20%" xfId="1"/>
    <cellStyle name="Énfasis1 - 20% 2" xfId="2"/>
    <cellStyle name="Énfasis1 - 40%" xfId="3"/>
    <cellStyle name="Énfasis1 - 40% 2" xfId="4"/>
    <cellStyle name="Énfasis1 - 60%" xfId="5"/>
    <cellStyle name="Énfasis2 - 20%" xfId="6"/>
    <cellStyle name="Énfasis2 - 20% 2" xfId="7"/>
    <cellStyle name="Énfasis2 - 40%" xfId="8"/>
    <cellStyle name="Énfasis2 - 40% 2" xfId="9"/>
    <cellStyle name="Énfasis2 - 60%" xfId="10"/>
    <cellStyle name="Énfasis3 - 20%" xfId="11"/>
    <cellStyle name="Énfasis3 - 20% 2" xfId="12"/>
    <cellStyle name="Énfasis3 - 40%" xfId="13"/>
    <cellStyle name="Énfasis3 - 40% 2" xfId="14"/>
    <cellStyle name="Énfasis3 - 60%" xfId="15"/>
    <cellStyle name="Énfasis4 - 20%" xfId="16"/>
    <cellStyle name="Énfasis4 - 20% 2" xfId="17"/>
    <cellStyle name="Énfasis4 - 40%" xfId="18"/>
    <cellStyle name="Énfasis4 - 40% 2" xfId="19"/>
    <cellStyle name="Énfasis4 - 60%" xfId="20"/>
    <cellStyle name="Énfasis5 - 20%" xfId="21"/>
    <cellStyle name="Énfasis5 - 20% 2" xfId="22"/>
    <cellStyle name="Énfasis5 - 40%" xfId="23"/>
    <cellStyle name="Énfasis5 - 40% 2" xfId="24"/>
    <cellStyle name="Énfasis5 - 60%" xfId="25"/>
    <cellStyle name="Énfasis6 - 20%" xfId="26"/>
    <cellStyle name="Énfasis6 - 20% 2" xfId="27"/>
    <cellStyle name="Énfasis6 - 40%" xfId="28"/>
    <cellStyle name="Énfasis6 - 40% 2" xfId="29"/>
    <cellStyle name="Énfasis6 - 60%" xfId="30"/>
    <cellStyle name="Euro" xfId="31"/>
    <cellStyle name="Euro 2" xfId="32"/>
    <cellStyle name="Euro 3" xfId="33"/>
    <cellStyle name="Hipervínculo 2" xfId="34"/>
    <cellStyle name="Hipervínculo 3" xfId="35"/>
    <cellStyle name="Millares" xfId="36" builtinId="3"/>
    <cellStyle name="Millares 10" xfId="37"/>
    <cellStyle name="Millares 10 2" xfId="38"/>
    <cellStyle name="Millares 10 3" xfId="39"/>
    <cellStyle name="Millares 12" xfId="40"/>
    <cellStyle name="Millares 12 2" xfId="41"/>
    <cellStyle name="Millares 13" xfId="42"/>
    <cellStyle name="Millares 2" xfId="43"/>
    <cellStyle name="Millares 2 2" xfId="44"/>
    <cellStyle name="Millares 2 2 2" xfId="45"/>
    <cellStyle name="Millares 2 2 3" xfId="46"/>
    <cellStyle name="Millares 2 3" xfId="47"/>
    <cellStyle name="Millares 3" xfId="48"/>
    <cellStyle name="Millares 4" xfId="49"/>
    <cellStyle name="Millares 4 2" xfId="50"/>
    <cellStyle name="Millares 5" xfId="51"/>
    <cellStyle name="Millares 5 2" xfId="52"/>
    <cellStyle name="Millares 6" xfId="53"/>
    <cellStyle name="Millares 6 2" xfId="54"/>
    <cellStyle name="Millares 7" xfId="55"/>
    <cellStyle name="Millares 8" xfId="56"/>
    <cellStyle name="Moneda" xfId="57" builtinId="4"/>
    <cellStyle name="Moneda 2" xfId="58"/>
    <cellStyle name="Moneda 2 2" xfId="59"/>
    <cellStyle name="Moneda 3" xfId="90"/>
    <cellStyle name="Normal" xfId="0" builtinId="0"/>
    <cellStyle name="Normal 10" xfId="60"/>
    <cellStyle name="Normal 10 2" xfId="61"/>
    <cellStyle name="Normal 11" xfId="62"/>
    <cellStyle name="Normal 12" xfId="63"/>
    <cellStyle name="Normal 12 2" xfId="64"/>
    <cellStyle name="Normal 13" xfId="65"/>
    <cellStyle name="Normal 13 2" xfId="66"/>
    <cellStyle name="Normal 14" xfId="67"/>
    <cellStyle name="Normal 14 2" xfId="68"/>
    <cellStyle name="Normal 15" xfId="69"/>
    <cellStyle name="Normal 2" xfId="70"/>
    <cellStyle name="Normal 2 2" xfId="71"/>
    <cellStyle name="Normal 2 2 2" xfId="72"/>
    <cellStyle name="Normal 3" xfId="73"/>
    <cellStyle name="Normal 3 2" xfId="74"/>
    <cellStyle name="Normal 4" xfId="75"/>
    <cellStyle name="Normal 4 2" xfId="76"/>
    <cellStyle name="Normal 4 2 2" xfId="77"/>
    <cellStyle name="Normal 4 2 3" xfId="78"/>
    <cellStyle name="Normal 5" xfId="79"/>
    <cellStyle name="Normal 5 2" xfId="80"/>
    <cellStyle name="Normal 5 2 2" xfId="81"/>
    <cellStyle name="Normal 5 2 3" xfId="82"/>
    <cellStyle name="Normal 5 3" xfId="83"/>
    <cellStyle name="Normal 6" xfId="84"/>
    <cellStyle name="Normal 6 2" xfId="85"/>
    <cellStyle name="Normal 7" xfId="86"/>
    <cellStyle name="Normal 8" xfId="87"/>
    <cellStyle name="Normal 9" xfId="88"/>
    <cellStyle name="Porcentaje 2" xfId="8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76200</xdr:colOff>
      <xdr:row>0</xdr:row>
      <xdr:rowOff>127000</xdr:rowOff>
    </xdr:from>
    <xdr:to>
      <xdr:col>11</xdr:col>
      <xdr:colOff>1651000</xdr:colOff>
      <xdr:row>5</xdr:row>
      <xdr:rowOff>203200</xdr:rowOff>
    </xdr:to>
    <xdr:pic>
      <xdr:nvPicPr>
        <xdr:cNvPr id="12416" name="Imagen 1" descr="../../Gestión%20de%20calidad/Documents%20and%20Settings/Jpesguerra/Datos%20de%20programa/Microsoft/English-I/SGC%20-%20SENA/Documentos%20Genericos%20SENA/PROCEDIMIENTO%20PARA%20DESARROLLAR%20PRODUCTOS%20A%20LA%20MEDIDA_archivos/logo.gif">
          <a:extLst>
            <a:ext uri="{FF2B5EF4-FFF2-40B4-BE49-F238E27FC236}">
              <a16:creationId xmlns:a16="http://schemas.microsoft.com/office/drawing/2014/main" id="{91F7EEB8-E122-8744-AC41-4CD5FC1A28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9600" y="127000"/>
          <a:ext cx="1574800" cy="115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76200</xdr:colOff>
      <xdr:row>0</xdr:row>
      <xdr:rowOff>127000</xdr:rowOff>
    </xdr:from>
    <xdr:to>
      <xdr:col>11</xdr:col>
      <xdr:colOff>1651000</xdr:colOff>
      <xdr:row>5</xdr:row>
      <xdr:rowOff>203200</xdr:rowOff>
    </xdr:to>
    <xdr:pic>
      <xdr:nvPicPr>
        <xdr:cNvPr id="2" name="Imagen 1" descr="../../Gestión%20de%20calidad/Documents%20and%20Settings/Jpesguerra/Datos%20de%20programa/Microsoft/English-I/SGC%20-%20SENA/Documentos%20Genericos%20SENA/PROCEDIMIENTO%20PARA%20DESARROLLAR%20PRODUCTOS%20A%20LA%20MEDIDA_archivos/logo.gif">
          <a:extLst>
            <a:ext uri="{FF2B5EF4-FFF2-40B4-BE49-F238E27FC236}">
              <a16:creationId xmlns:a16="http://schemas.microsoft.com/office/drawing/2014/main" id="{86BBE776-ED2C-9340-B905-4D72A29D0E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9600" y="127000"/>
          <a:ext cx="1574800" cy="115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76200</xdr:colOff>
      <xdr:row>0</xdr:row>
      <xdr:rowOff>127000</xdr:rowOff>
    </xdr:from>
    <xdr:to>
      <xdr:col>11</xdr:col>
      <xdr:colOff>1651000</xdr:colOff>
      <xdr:row>5</xdr:row>
      <xdr:rowOff>203200</xdr:rowOff>
    </xdr:to>
    <xdr:pic>
      <xdr:nvPicPr>
        <xdr:cNvPr id="2" name="Imagen 1" descr="../../Gestión%20de%20calidad/Documents%20and%20Settings/Jpesguerra/Datos%20de%20programa/Microsoft/English-I/SGC%20-%20SENA/Documentos%20Genericos%20SENA/PROCEDIMIENTO%20PARA%20DESARROLLAR%20PRODUCTOS%20A%20LA%20MEDIDA_archivos/logo.gif">
          <a:extLst>
            <a:ext uri="{FF2B5EF4-FFF2-40B4-BE49-F238E27FC236}">
              <a16:creationId xmlns:a16="http://schemas.microsoft.com/office/drawing/2014/main" id="{EC5B1930-EE36-3445-88E7-90DA3EB832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71800" y="127000"/>
          <a:ext cx="1574800" cy="115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76200</xdr:colOff>
      <xdr:row>0</xdr:row>
      <xdr:rowOff>127000</xdr:rowOff>
    </xdr:from>
    <xdr:to>
      <xdr:col>11</xdr:col>
      <xdr:colOff>1651000</xdr:colOff>
      <xdr:row>5</xdr:row>
      <xdr:rowOff>203200</xdr:rowOff>
    </xdr:to>
    <xdr:pic>
      <xdr:nvPicPr>
        <xdr:cNvPr id="2" name="Imagen 1" descr="../../Gestión%20de%20calidad/Documents%20and%20Settings/Jpesguerra/Datos%20de%20programa/Microsoft/English-I/SGC%20-%20SENA/Documentos%20Genericos%20SENA/PROCEDIMIENTO%20PARA%20DESARROLLAR%20PRODUCTOS%20A%20LA%20MEDIDA_archivos/logo.gif">
          <a:extLst>
            <a:ext uri="{FF2B5EF4-FFF2-40B4-BE49-F238E27FC236}">
              <a16:creationId xmlns:a16="http://schemas.microsoft.com/office/drawing/2014/main" id="{0EBE915F-C7F2-1249-8D29-EC49F19136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9600" y="127000"/>
          <a:ext cx="1574800" cy="115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139700</xdr:colOff>
      <xdr:row>1</xdr:row>
      <xdr:rowOff>114300</xdr:rowOff>
    </xdr:from>
    <xdr:to>
      <xdr:col>10</xdr:col>
      <xdr:colOff>1346200</xdr:colOff>
      <xdr:row>6</xdr:row>
      <xdr:rowOff>114300</xdr:rowOff>
    </xdr:to>
    <xdr:pic>
      <xdr:nvPicPr>
        <xdr:cNvPr id="9361" name="Imagen 1" descr="../../Gestión%20de%20calidad/Documents%20and%20Settings/Jpesguerra/Datos%20de%20programa/Microsoft/English-I/SGC%20-%20SENA/Documentos%20Genericos%20SENA/PROCEDIMIENTO%20PARA%20DESARROLLAR%20PRODUCTOS%20A%20LA%20MEDIDA_archivos/logo.gif">
          <a:extLst>
            <a:ext uri="{FF2B5EF4-FFF2-40B4-BE49-F238E27FC236}">
              <a16:creationId xmlns:a16="http://schemas.microsoft.com/office/drawing/2014/main" id="{FF4BE701-92C2-1C41-905F-E9A031CF07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0" y="330200"/>
          <a:ext cx="1206500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 filterMode="1">
    <pageSetUpPr fitToPage="1"/>
  </sheetPr>
  <dimension ref="A1:O73"/>
  <sheetViews>
    <sheetView tabSelected="1" zoomScale="97" zoomScaleNormal="97" zoomScaleSheetLayoutView="50" workbookViewId="0">
      <selection activeCell="G14" sqref="G14"/>
    </sheetView>
  </sheetViews>
  <sheetFormatPr baseColWidth="10" defaultColWidth="11.42578125" defaultRowHeight="17.25" x14ac:dyDescent="0.25"/>
  <cols>
    <col min="1" max="1" width="5.7109375" style="1" customWidth="1"/>
    <col min="2" max="2" width="45.28515625" style="22" customWidth="1"/>
    <col min="3" max="3" width="48.28515625" style="1" hidden="1" customWidth="1"/>
    <col min="4" max="4" width="53" style="1" customWidth="1"/>
    <col min="5" max="5" width="11.28515625" style="22" customWidth="1"/>
    <col min="6" max="6" width="10.42578125" style="22" customWidth="1"/>
    <col min="7" max="7" width="11.85546875" style="23" customWidth="1"/>
    <col min="8" max="8" width="14.28515625" style="1" customWidth="1"/>
    <col min="9" max="9" width="14.28515625" style="1" hidden="1" customWidth="1"/>
    <col min="10" max="10" width="17" style="1" customWidth="1"/>
    <col min="11" max="11" width="21.28515625" style="24" customWidth="1"/>
    <col min="12" max="12" width="23" style="1" customWidth="1"/>
    <col min="13" max="14" width="11.42578125" style="1"/>
    <col min="15" max="15" width="14.140625" style="1" bestFit="1" customWidth="1"/>
    <col min="16" max="16384" width="11.42578125" style="1"/>
  </cols>
  <sheetData>
    <row r="1" spans="1:15" ht="17.25" customHeight="1" x14ac:dyDescent="0.25">
      <c r="B1" s="186" t="s">
        <v>91</v>
      </c>
      <c r="C1" s="186"/>
      <c r="D1" s="186"/>
      <c r="E1" s="186"/>
      <c r="F1" s="186"/>
      <c r="G1" s="186"/>
      <c r="H1" s="186"/>
      <c r="I1" s="186"/>
      <c r="J1" s="186"/>
      <c r="K1" s="186"/>
      <c r="L1" s="186"/>
    </row>
    <row r="2" spans="1:15" x14ac:dyDescent="0.25">
      <c r="B2" s="186" t="s">
        <v>119</v>
      </c>
      <c r="C2" s="186"/>
      <c r="D2" s="186"/>
      <c r="E2" s="186"/>
      <c r="F2" s="186"/>
      <c r="G2" s="186"/>
      <c r="H2" s="186"/>
      <c r="I2" s="186"/>
      <c r="J2" s="186"/>
      <c r="K2" s="186"/>
      <c r="L2" s="186"/>
    </row>
    <row r="3" spans="1:15" x14ac:dyDescent="0.25"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</row>
    <row r="4" spans="1:15" x14ac:dyDescent="0.25">
      <c r="B4" s="188" t="s">
        <v>92</v>
      </c>
      <c r="C4" s="188"/>
      <c r="D4" s="188"/>
      <c r="E4" s="188"/>
      <c r="F4" s="188"/>
      <c r="G4" s="188"/>
      <c r="H4" s="188"/>
      <c r="I4" s="188"/>
      <c r="J4" s="188"/>
      <c r="K4" s="188"/>
      <c r="L4" s="130"/>
    </row>
    <row r="5" spans="1:15" x14ac:dyDescent="0.25">
      <c r="B5" s="188" t="s">
        <v>120</v>
      </c>
      <c r="C5" s="188"/>
      <c r="D5" s="188"/>
      <c r="E5" s="188"/>
      <c r="F5" s="188"/>
      <c r="G5" s="188"/>
      <c r="H5" s="188"/>
      <c r="I5" s="188"/>
      <c r="J5" s="188"/>
      <c r="K5" s="188"/>
      <c r="L5" s="130"/>
    </row>
    <row r="6" spans="1:15" x14ac:dyDescent="0.25">
      <c r="B6" s="188" t="s">
        <v>126</v>
      </c>
      <c r="C6" s="188"/>
      <c r="D6" s="188"/>
      <c r="E6" s="188"/>
      <c r="F6" s="188"/>
      <c r="G6" s="188"/>
      <c r="H6" s="188"/>
      <c r="I6" s="188"/>
      <c r="J6" s="188"/>
      <c r="K6" s="188"/>
      <c r="L6" s="130"/>
    </row>
    <row r="7" spans="1:15" x14ac:dyDescent="0.25">
      <c r="B7" s="131"/>
      <c r="C7" s="131"/>
      <c r="D7" s="131"/>
      <c r="E7" s="131"/>
      <c r="F7" s="131"/>
      <c r="G7" s="132"/>
      <c r="H7" s="133"/>
      <c r="I7" s="133"/>
      <c r="J7" s="134"/>
      <c r="K7" s="135"/>
      <c r="L7" s="130"/>
    </row>
    <row r="8" spans="1:15" x14ac:dyDescent="0.25">
      <c r="B8" s="189" t="s">
        <v>1</v>
      </c>
      <c r="C8" s="190"/>
      <c r="D8" s="136"/>
      <c r="E8" s="191">
        <f>L57</f>
        <v>3319837866.7999988</v>
      </c>
      <c r="F8" s="191"/>
      <c r="G8" s="192"/>
      <c r="H8" s="192"/>
      <c r="I8" s="131"/>
      <c r="J8" s="137"/>
      <c r="K8" s="138"/>
      <c r="L8" s="139"/>
    </row>
    <row r="9" spans="1:15" ht="14.25" customHeight="1" x14ac:dyDescent="0.25">
      <c r="B9" s="193" t="s">
        <v>2</v>
      </c>
      <c r="C9" s="194"/>
      <c r="D9" s="140"/>
      <c r="E9" s="191">
        <f>E8</f>
        <v>3319837866.7999988</v>
      </c>
      <c r="F9" s="191"/>
      <c r="G9" s="192"/>
      <c r="H9" s="192"/>
      <c r="I9" s="131"/>
      <c r="J9" s="137"/>
      <c r="K9" s="195"/>
      <c r="L9" s="195"/>
    </row>
    <row r="10" spans="1:15" x14ac:dyDescent="0.25">
      <c r="B10" s="193" t="s">
        <v>3</v>
      </c>
      <c r="C10" s="194"/>
      <c r="D10" s="141"/>
      <c r="E10" s="142"/>
      <c r="F10" s="142"/>
      <c r="G10" s="143"/>
      <c r="H10" s="137"/>
      <c r="I10" s="137"/>
      <c r="J10" s="137"/>
      <c r="K10" s="138"/>
      <c r="L10" s="144"/>
    </row>
    <row r="11" spans="1:15" x14ac:dyDescent="0.25">
      <c r="B11" s="145" t="s">
        <v>4</v>
      </c>
      <c r="C11" s="146"/>
      <c r="D11" s="147"/>
      <c r="E11" s="147"/>
      <c r="F11" s="147"/>
      <c r="G11" s="143"/>
      <c r="H11" s="137"/>
      <c r="I11" s="137"/>
      <c r="J11" s="137"/>
      <c r="K11" s="138"/>
      <c r="L11" s="148"/>
    </row>
    <row r="12" spans="1:15" ht="12" customHeight="1" x14ac:dyDescent="0.25">
      <c r="A12" s="176" t="s">
        <v>12</v>
      </c>
      <c r="B12" s="176" t="s">
        <v>5</v>
      </c>
      <c r="C12" s="176" t="s">
        <v>10</v>
      </c>
      <c r="D12" s="149"/>
      <c r="E12" s="149"/>
      <c r="F12" s="149"/>
      <c r="G12" s="150"/>
      <c r="H12" s="177" t="s">
        <v>6</v>
      </c>
      <c r="I12" s="177"/>
      <c r="J12" s="177"/>
      <c r="K12" s="178" t="s">
        <v>7</v>
      </c>
      <c r="L12" s="179" t="s">
        <v>121</v>
      </c>
    </row>
    <row r="13" spans="1:15" ht="49.5" customHeight="1" x14ac:dyDescent="0.25">
      <c r="A13" s="176"/>
      <c r="B13" s="176"/>
      <c r="C13" s="176"/>
      <c r="D13" s="149" t="s">
        <v>123</v>
      </c>
      <c r="E13" s="149" t="s">
        <v>13</v>
      </c>
      <c r="F13" s="149" t="s">
        <v>45</v>
      </c>
      <c r="G13" s="149" t="s">
        <v>17</v>
      </c>
      <c r="H13" s="149" t="s">
        <v>9</v>
      </c>
      <c r="I13" s="149"/>
      <c r="J13" s="149" t="s">
        <v>8</v>
      </c>
      <c r="K13" s="178"/>
      <c r="L13" s="179"/>
    </row>
    <row r="14" spans="1:15" ht="120.75" x14ac:dyDescent="0.25">
      <c r="A14" s="151">
        <v>1</v>
      </c>
      <c r="B14" s="152" t="s">
        <v>127</v>
      </c>
      <c r="C14" s="153" t="s">
        <v>16</v>
      </c>
      <c r="D14" s="152" t="s">
        <v>124</v>
      </c>
      <c r="E14" s="92">
        <f>DATEDIF(H14,J14,"m")</f>
        <v>10</v>
      </c>
      <c r="F14" s="92">
        <f>DATEDIF(I14,J14,"d")</f>
        <v>22</v>
      </c>
      <c r="G14" s="154">
        <f>5+3</f>
        <v>8</v>
      </c>
      <c r="H14" s="155">
        <v>44221</v>
      </c>
      <c r="I14" s="155">
        <v>44525</v>
      </c>
      <c r="J14" s="155">
        <v>44547</v>
      </c>
      <c r="K14" s="95">
        <f>(3790150*3%)+3790150</f>
        <v>3903854.5</v>
      </c>
      <c r="L14" s="156">
        <f t="shared" ref="L14:L52" si="0">(E14+F14/30)*G14*K14</f>
        <v>335210973.06666666</v>
      </c>
      <c r="O14" s="50"/>
    </row>
    <row r="15" spans="1:15" ht="120.75" x14ac:dyDescent="0.25">
      <c r="A15" s="151">
        <v>2</v>
      </c>
      <c r="B15" s="152" t="s">
        <v>128</v>
      </c>
      <c r="C15" s="153"/>
      <c r="D15" s="152" t="s">
        <v>124</v>
      </c>
      <c r="E15" s="92">
        <f t="shared" ref="E15:E52" si="1">DATEDIF(H15,J15,"m")</f>
        <v>10</v>
      </c>
      <c r="F15" s="92">
        <f t="shared" ref="F15:F52" si="2">DATEDIF(I15,J15,"d")</f>
        <v>22</v>
      </c>
      <c r="G15" s="154">
        <f>3+3</f>
        <v>6</v>
      </c>
      <c r="H15" s="155">
        <v>44221</v>
      </c>
      <c r="I15" s="155">
        <v>44525</v>
      </c>
      <c r="J15" s="155">
        <v>44547</v>
      </c>
      <c r="K15" s="95">
        <f t="shared" ref="K15:K56" si="3">(3790150*3%)+3790150</f>
        <v>3903854.5</v>
      </c>
      <c r="L15" s="156">
        <f t="shared" si="0"/>
        <v>251408229.79999995</v>
      </c>
    </row>
    <row r="16" spans="1:15" ht="120.75" x14ac:dyDescent="0.25">
      <c r="A16" s="151">
        <v>2</v>
      </c>
      <c r="B16" s="152" t="s">
        <v>129</v>
      </c>
      <c r="C16" s="153"/>
      <c r="D16" s="152" t="s">
        <v>124</v>
      </c>
      <c r="E16" s="92">
        <f t="shared" si="1"/>
        <v>10</v>
      </c>
      <c r="F16" s="92">
        <f t="shared" si="2"/>
        <v>22</v>
      </c>
      <c r="G16" s="154">
        <v>4</v>
      </c>
      <c r="H16" s="155">
        <v>44221</v>
      </c>
      <c r="I16" s="155">
        <v>44525</v>
      </c>
      <c r="J16" s="155">
        <v>44547</v>
      </c>
      <c r="K16" s="95">
        <f t="shared" si="3"/>
        <v>3903854.5</v>
      </c>
      <c r="L16" s="156">
        <f t="shared" si="0"/>
        <v>167605486.53333333</v>
      </c>
    </row>
    <row r="17" spans="1:12" ht="120.75" x14ac:dyDescent="0.25">
      <c r="A17" s="151">
        <v>3</v>
      </c>
      <c r="B17" s="152" t="s">
        <v>130</v>
      </c>
      <c r="C17" s="153"/>
      <c r="D17" s="152" t="s">
        <v>124</v>
      </c>
      <c r="E17" s="92">
        <f t="shared" si="1"/>
        <v>10</v>
      </c>
      <c r="F17" s="92">
        <f t="shared" si="2"/>
        <v>22</v>
      </c>
      <c r="G17" s="154">
        <v>1</v>
      </c>
      <c r="H17" s="155">
        <v>44221</v>
      </c>
      <c r="I17" s="155">
        <v>44525</v>
      </c>
      <c r="J17" s="155">
        <v>44547</v>
      </c>
      <c r="K17" s="95">
        <f t="shared" si="3"/>
        <v>3903854.5</v>
      </c>
      <c r="L17" s="156">
        <f t="shared" si="0"/>
        <v>41901371.633333333</v>
      </c>
    </row>
    <row r="18" spans="1:12" ht="120.75" x14ac:dyDescent="0.25">
      <c r="A18" s="151">
        <v>3</v>
      </c>
      <c r="B18" s="152" t="s">
        <v>131</v>
      </c>
      <c r="C18" s="153"/>
      <c r="D18" s="152" t="s">
        <v>124</v>
      </c>
      <c r="E18" s="92">
        <f t="shared" si="1"/>
        <v>10</v>
      </c>
      <c r="F18" s="92">
        <f t="shared" si="2"/>
        <v>22</v>
      </c>
      <c r="G18" s="154">
        <v>2</v>
      </c>
      <c r="H18" s="155">
        <v>44221</v>
      </c>
      <c r="I18" s="155">
        <v>44525</v>
      </c>
      <c r="J18" s="155">
        <v>44547</v>
      </c>
      <c r="K18" s="95">
        <f t="shared" si="3"/>
        <v>3903854.5</v>
      </c>
      <c r="L18" s="156">
        <f t="shared" si="0"/>
        <v>83802743.266666666</v>
      </c>
    </row>
    <row r="19" spans="1:12" ht="120.75" x14ac:dyDescent="0.25">
      <c r="A19" s="151">
        <v>4</v>
      </c>
      <c r="B19" s="152" t="s">
        <v>132</v>
      </c>
      <c r="C19" s="153"/>
      <c r="D19" s="152" t="s">
        <v>124</v>
      </c>
      <c r="E19" s="92">
        <f t="shared" si="1"/>
        <v>10</v>
      </c>
      <c r="F19" s="92">
        <f t="shared" si="2"/>
        <v>22</v>
      </c>
      <c r="G19" s="154">
        <v>1</v>
      </c>
      <c r="H19" s="155">
        <v>44221</v>
      </c>
      <c r="I19" s="155">
        <v>44525</v>
      </c>
      <c r="J19" s="155">
        <v>44547</v>
      </c>
      <c r="K19" s="95">
        <f t="shared" si="3"/>
        <v>3903854.5</v>
      </c>
      <c r="L19" s="156">
        <f t="shared" si="0"/>
        <v>41901371.633333333</v>
      </c>
    </row>
    <row r="20" spans="1:12" ht="120.75" x14ac:dyDescent="0.25">
      <c r="A20" s="151">
        <v>5</v>
      </c>
      <c r="B20" s="152" t="s">
        <v>133</v>
      </c>
      <c r="C20" s="153"/>
      <c r="D20" s="152" t="s">
        <v>124</v>
      </c>
      <c r="E20" s="92">
        <f t="shared" si="1"/>
        <v>10</v>
      </c>
      <c r="F20" s="92">
        <f t="shared" si="2"/>
        <v>22</v>
      </c>
      <c r="G20" s="154">
        <f>4+3</f>
        <v>7</v>
      </c>
      <c r="H20" s="155">
        <v>44221</v>
      </c>
      <c r="I20" s="155">
        <v>44525</v>
      </c>
      <c r="J20" s="155">
        <v>44547</v>
      </c>
      <c r="K20" s="95">
        <f t="shared" si="3"/>
        <v>3903854.5</v>
      </c>
      <c r="L20" s="156">
        <f t="shared" si="0"/>
        <v>293309601.43333328</v>
      </c>
    </row>
    <row r="21" spans="1:12" ht="120.75" x14ac:dyDescent="0.25">
      <c r="A21" s="151">
        <v>6</v>
      </c>
      <c r="B21" s="152" t="s">
        <v>134</v>
      </c>
      <c r="C21" s="153"/>
      <c r="D21" s="152" t="s">
        <v>124</v>
      </c>
      <c r="E21" s="92">
        <f t="shared" si="1"/>
        <v>10</v>
      </c>
      <c r="F21" s="92">
        <f t="shared" si="2"/>
        <v>22</v>
      </c>
      <c r="G21" s="154">
        <v>2</v>
      </c>
      <c r="H21" s="155">
        <v>44221</v>
      </c>
      <c r="I21" s="155">
        <v>44525</v>
      </c>
      <c r="J21" s="155">
        <v>44547</v>
      </c>
      <c r="K21" s="95">
        <f t="shared" si="3"/>
        <v>3903854.5</v>
      </c>
      <c r="L21" s="156">
        <f t="shared" si="0"/>
        <v>83802743.266666666</v>
      </c>
    </row>
    <row r="22" spans="1:12" ht="120.75" x14ac:dyDescent="0.25">
      <c r="A22" s="151">
        <v>7</v>
      </c>
      <c r="B22" s="152" t="s">
        <v>135</v>
      </c>
      <c r="C22" s="153"/>
      <c r="D22" s="152" t="s">
        <v>124</v>
      </c>
      <c r="E22" s="92">
        <f t="shared" si="1"/>
        <v>10</v>
      </c>
      <c r="F22" s="92">
        <f t="shared" si="2"/>
        <v>22</v>
      </c>
      <c r="G22" s="154">
        <v>2</v>
      </c>
      <c r="H22" s="155">
        <v>44221</v>
      </c>
      <c r="I22" s="155">
        <v>44525</v>
      </c>
      <c r="J22" s="155">
        <v>44547</v>
      </c>
      <c r="K22" s="95">
        <f t="shared" si="3"/>
        <v>3903854.5</v>
      </c>
      <c r="L22" s="156">
        <f t="shared" si="0"/>
        <v>83802743.266666666</v>
      </c>
    </row>
    <row r="23" spans="1:12" ht="120.75" x14ac:dyDescent="0.25">
      <c r="A23" s="151">
        <v>8</v>
      </c>
      <c r="B23" s="152" t="s">
        <v>136</v>
      </c>
      <c r="C23" s="153"/>
      <c r="D23" s="152" t="s">
        <v>124</v>
      </c>
      <c r="E23" s="92">
        <f t="shared" si="1"/>
        <v>10</v>
      </c>
      <c r="F23" s="92">
        <f t="shared" si="2"/>
        <v>22</v>
      </c>
      <c r="G23" s="154">
        <v>2</v>
      </c>
      <c r="H23" s="155">
        <v>44221</v>
      </c>
      <c r="I23" s="155">
        <v>44525</v>
      </c>
      <c r="J23" s="155">
        <v>44547</v>
      </c>
      <c r="K23" s="95">
        <f t="shared" si="3"/>
        <v>3903854.5</v>
      </c>
      <c r="L23" s="156">
        <f t="shared" si="0"/>
        <v>83802743.266666666</v>
      </c>
    </row>
    <row r="24" spans="1:12" ht="120.75" x14ac:dyDescent="0.25">
      <c r="A24" s="151">
        <v>9</v>
      </c>
      <c r="B24" s="152" t="s">
        <v>139</v>
      </c>
      <c r="C24" s="153"/>
      <c r="D24" s="152" t="s">
        <v>124</v>
      </c>
      <c r="E24" s="92">
        <f t="shared" si="1"/>
        <v>10</v>
      </c>
      <c r="F24" s="92">
        <f t="shared" si="2"/>
        <v>22</v>
      </c>
      <c r="G24" s="154">
        <f>2+1</f>
        <v>3</v>
      </c>
      <c r="H24" s="155">
        <v>44221</v>
      </c>
      <c r="I24" s="155">
        <v>44525</v>
      </c>
      <c r="J24" s="155">
        <v>44547</v>
      </c>
      <c r="K24" s="95">
        <f t="shared" si="3"/>
        <v>3903854.5</v>
      </c>
      <c r="L24" s="156">
        <f t="shared" si="0"/>
        <v>125704114.89999998</v>
      </c>
    </row>
    <row r="25" spans="1:12" ht="120.75" x14ac:dyDescent="0.25">
      <c r="A25" s="151">
        <v>10</v>
      </c>
      <c r="B25" s="152" t="s">
        <v>165</v>
      </c>
      <c r="C25" s="153"/>
      <c r="D25" s="152" t="s">
        <v>124</v>
      </c>
      <c r="E25" s="92">
        <f t="shared" si="1"/>
        <v>10</v>
      </c>
      <c r="F25" s="92">
        <f t="shared" si="2"/>
        <v>22</v>
      </c>
      <c r="G25" s="154">
        <v>2</v>
      </c>
      <c r="H25" s="155">
        <v>44221</v>
      </c>
      <c r="I25" s="155">
        <v>44525</v>
      </c>
      <c r="J25" s="155">
        <v>44547</v>
      </c>
      <c r="K25" s="95">
        <f t="shared" si="3"/>
        <v>3903854.5</v>
      </c>
      <c r="L25" s="156">
        <f t="shared" si="0"/>
        <v>83802743.266666666</v>
      </c>
    </row>
    <row r="26" spans="1:12" ht="120.75" x14ac:dyDescent="0.25">
      <c r="A26" s="151">
        <v>11</v>
      </c>
      <c r="B26" s="152" t="s">
        <v>166</v>
      </c>
      <c r="C26" s="153"/>
      <c r="D26" s="152" t="s">
        <v>124</v>
      </c>
      <c r="E26" s="92">
        <f t="shared" si="1"/>
        <v>10</v>
      </c>
      <c r="F26" s="92">
        <f t="shared" si="2"/>
        <v>22</v>
      </c>
      <c r="G26" s="154">
        <v>1</v>
      </c>
      <c r="H26" s="155">
        <v>44221</v>
      </c>
      <c r="I26" s="155">
        <v>44525</v>
      </c>
      <c r="J26" s="155">
        <v>44547</v>
      </c>
      <c r="K26" s="95">
        <f t="shared" si="3"/>
        <v>3903854.5</v>
      </c>
      <c r="L26" s="156">
        <f t="shared" si="0"/>
        <v>41901371.633333333</v>
      </c>
    </row>
    <row r="27" spans="1:12" ht="120.75" x14ac:dyDescent="0.25">
      <c r="A27" s="151">
        <v>12</v>
      </c>
      <c r="B27" s="152" t="s">
        <v>167</v>
      </c>
      <c r="C27" s="153"/>
      <c r="D27" s="152" t="s">
        <v>124</v>
      </c>
      <c r="E27" s="92">
        <f t="shared" si="1"/>
        <v>10</v>
      </c>
      <c r="F27" s="92">
        <f t="shared" si="2"/>
        <v>22</v>
      </c>
      <c r="G27" s="154">
        <v>3</v>
      </c>
      <c r="H27" s="155">
        <v>44221</v>
      </c>
      <c r="I27" s="155">
        <v>44525</v>
      </c>
      <c r="J27" s="155">
        <v>44547</v>
      </c>
      <c r="K27" s="95">
        <f t="shared" si="3"/>
        <v>3903854.5</v>
      </c>
      <c r="L27" s="156">
        <f t="shared" si="0"/>
        <v>125704114.89999998</v>
      </c>
    </row>
    <row r="28" spans="1:12" ht="120.75" x14ac:dyDescent="0.25">
      <c r="A28" s="151">
        <v>13</v>
      </c>
      <c r="B28" s="152" t="s">
        <v>168</v>
      </c>
      <c r="C28" s="153"/>
      <c r="D28" s="152" t="s">
        <v>124</v>
      </c>
      <c r="E28" s="92">
        <f t="shared" si="1"/>
        <v>10</v>
      </c>
      <c r="F28" s="92">
        <f t="shared" si="2"/>
        <v>22</v>
      </c>
      <c r="G28" s="154">
        <v>2</v>
      </c>
      <c r="H28" s="155">
        <v>44221</v>
      </c>
      <c r="I28" s="155">
        <v>44525</v>
      </c>
      <c r="J28" s="155">
        <v>44547</v>
      </c>
      <c r="K28" s="95">
        <f t="shared" si="3"/>
        <v>3903854.5</v>
      </c>
      <c r="L28" s="156">
        <f t="shared" si="0"/>
        <v>83802743.266666666</v>
      </c>
    </row>
    <row r="29" spans="1:12" ht="120.75" x14ac:dyDescent="0.25">
      <c r="A29" s="151">
        <v>14</v>
      </c>
      <c r="B29" s="152" t="s">
        <v>169</v>
      </c>
      <c r="C29" s="153"/>
      <c r="D29" s="152" t="s">
        <v>124</v>
      </c>
      <c r="E29" s="92">
        <f>DATEDIF(H29,J29,"m")</f>
        <v>10</v>
      </c>
      <c r="F29" s="92">
        <f>DATEDIF(I29,J29,"d")</f>
        <v>22</v>
      </c>
      <c r="G29" s="154">
        <v>2</v>
      </c>
      <c r="H29" s="155">
        <v>44221</v>
      </c>
      <c r="I29" s="155">
        <v>44525</v>
      </c>
      <c r="J29" s="155">
        <v>44547</v>
      </c>
      <c r="K29" s="95">
        <f t="shared" si="3"/>
        <v>3903854.5</v>
      </c>
      <c r="L29" s="156">
        <f>(E29+F29/30)*G29*K29</f>
        <v>83802743.266666666</v>
      </c>
    </row>
    <row r="30" spans="1:12" ht="120.75" x14ac:dyDescent="0.25">
      <c r="A30" s="151">
        <v>10</v>
      </c>
      <c r="B30" s="152" t="s">
        <v>142</v>
      </c>
      <c r="C30" s="153"/>
      <c r="D30" s="152" t="s">
        <v>124</v>
      </c>
      <c r="E30" s="92">
        <f>DATEDIF(H30,J30,"m")</f>
        <v>10</v>
      </c>
      <c r="F30" s="92">
        <f>DATEDIF(I30,J30,"d")</f>
        <v>22</v>
      </c>
      <c r="G30" s="154">
        <v>1</v>
      </c>
      <c r="H30" s="155">
        <v>44221</v>
      </c>
      <c r="I30" s="155">
        <v>44525</v>
      </c>
      <c r="J30" s="155">
        <v>44547</v>
      </c>
      <c r="K30" s="95">
        <f t="shared" si="3"/>
        <v>3903854.5</v>
      </c>
      <c r="L30" s="156">
        <f t="shared" si="0"/>
        <v>41901371.633333333</v>
      </c>
    </row>
    <row r="31" spans="1:12" ht="120.75" hidden="1" x14ac:dyDescent="0.25">
      <c r="A31" s="157">
        <v>10</v>
      </c>
      <c r="B31" s="152" t="s">
        <v>140</v>
      </c>
      <c r="C31" s="153"/>
      <c r="D31" s="152" t="s">
        <v>124</v>
      </c>
      <c r="E31" s="92">
        <f>DATEDIF(H31,J31,"m")</f>
        <v>5</v>
      </c>
      <c r="F31" s="92">
        <f>DATEDIF(I31,J31,"d")</f>
        <v>3</v>
      </c>
      <c r="G31" s="154">
        <v>1</v>
      </c>
      <c r="H31" s="155">
        <v>44391</v>
      </c>
      <c r="I31" s="155">
        <v>44544</v>
      </c>
      <c r="J31" s="155">
        <v>44547</v>
      </c>
      <c r="K31" s="95">
        <f t="shared" si="3"/>
        <v>3903854.5</v>
      </c>
      <c r="L31" s="156">
        <f>(E31+F31/30)*G31*K31</f>
        <v>19909657.949999999</v>
      </c>
    </row>
    <row r="32" spans="1:12" ht="120.75" hidden="1" x14ac:dyDescent="0.25">
      <c r="A32" s="151">
        <v>11</v>
      </c>
      <c r="B32" s="152" t="s">
        <v>145</v>
      </c>
      <c r="C32" s="153"/>
      <c r="D32" s="152" t="s">
        <v>124</v>
      </c>
      <c r="E32" s="92">
        <f>DATEDIF(H32,J32,"m")</f>
        <v>10</v>
      </c>
      <c r="F32" s="92">
        <f>DATEDIF(I32,J32,"d")</f>
        <v>0</v>
      </c>
      <c r="G32" s="154">
        <v>2</v>
      </c>
      <c r="H32" s="155">
        <v>44242</v>
      </c>
      <c r="I32" s="155">
        <v>44545</v>
      </c>
      <c r="J32" s="155">
        <v>44545</v>
      </c>
      <c r="K32" s="95">
        <f t="shared" si="3"/>
        <v>3903854.5</v>
      </c>
      <c r="L32" s="156">
        <f t="shared" si="0"/>
        <v>78077090</v>
      </c>
    </row>
    <row r="33" spans="1:12" ht="120.75" hidden="1" x14ac:dyDescent="0.25">
      <c r="A33" s="151"/>
      <c r="B33" s="152" t="s">
        <v>145</v>
      </c>
      <c r="C33" s="153"/>
      <c r="D33" s="152" t="s">
        <v>124</v>
      </c>
      <c r="E33" s="92">
        <f>DATEDIF(H33,J33,"m")</f>
        <v>9</v>
      </c>
      <c r="F33" s="92">
        <f>DATEDIF(I33,J33,"d")</f>
        <v>0</v>
      </c>
      <c r="G33" s="154">
        <v>1</v>
      </c>
      <c r="H33" s="155">
        <v>44270</v>
      </c>
      <c r="I33" s="155">
        <v>44545</v>
      </c>
      <c r="J33" s="155">
        <v>44545</v>
      </c>
      <c r="K33" s="95">
        <f t="shared" si="3"/>
        <v>3903854.5</v>
      </c>
      <c r="L33" s="156">
        <f>(E33+F33/30)*G33*K33</f>
        <v>35134690.5</v>
      </c>
    </row>
    <row r="34" spans="1:12" ht="120.75" hidden="1" x14ac:dyDescent="0.25">
      <c r="A34" s="151">
        <v>16</v>
      </c>
      <c r="B34" s="152" t="s">
        <v>154</v>
      </c>
      <c r="C34" s="153"/>
      <c r="D34" s="152" t="s">
        <v>124</v>
      </c>
      <c r="E34" s="92">
        <f t="shared" si="1"/>
        <v>10</v>
      </c>
      <c r="F34" s="92">
        <f t="shared" si="2"/>
        <v>2</v>
      </c>
      <c r="G34" s="154">
        <v>2</v>
      </c>
      <c r="H34" s="155">
        <v>44235</v>
      </c>
      <c r="I34" s="155">
        <v>44538</v>
      </c>
      <c r="J34" s="155">
        <v>44540</v>
      </c>
      <c r="K34" s="95">
        <f t="shared" si="3"/>
        <v>3903854.5</v>
      </c>
      <c r="L34" s="156">
        <f t="shared" si="0"/>
        <v>78597603.933333337</v>
      </c>
    </row>
    <row r="35" spans="1:12" ht="120.75" hidden="1" x14ac:dyDescent="0.25">
      <c r="A35" s="151">
        <v>17</v>
      </c>
      <c r="B35" s="152" t="s">
        <v>155</v>
      </c>
      <c r="C35" s="153"/>
      <c r="D35" s="152" t="s">
        <v>124</v>
      </c>
      <c r="E35" s="92">
        <f t="shared" si="1"/>
        <v>10</v>
      </c>
      <c r="F35" s="92">
        <f t="shared" si="2"/>
        <v>2</v>
      </c>
      <c r="G35" s="154">
        <v>1</v>
      </c>
      <c r="H35" s="155">
        <v>44235</v>
      </c>
      <c r="I35" s="155">
        <v>44538</v>
      </c>
      <c r="J35" s="155">
        <v>44540</v>
      </c>
      <c r="K35" s="95">
        <f t="shared" si="3"/>
        <v>3903854.5</v>
      </c>
      <c r="L35" s="156">
        <f t="shared" si="0"/>
        <v>39298801.966666669</v>
      </c>
    </row>
    <row r="36" spans="1:12" ht="120.75" hidden="1" x14ac:dyDescent="0.25">
      <c r="A36" s="151">
        <v>18</v>
      </c>
      <c r="B36" s="152" t="s">
        <v>156</v>
      </c>
      <c r="C36" s="153"/>
      <c r="D36" s="152" t="s">
        <v>124</v>
      </c>
      <c r="E36" s="92">
        <f t="shared" si="1"/>
        <v>10</v>
      </c>
      <c r="F36" s="92">
        <f t="shared" si="2"/>
        <v>2</v>
      </c>
      <c r="G36" s="154">
        <v>1</v>
      </c>
      <c r="H36" s="155">
        <v>44235</v>
      </c>
      <c r="I36" s="155">
        <v>44538</v>
      </c>
      <c r="J36" s="155">
        <v>44540</v>
      </c>
      <c r="K36" s="95">
        <f t="shared" si="3"/>
        <v>3903854.5</v>
      </c>
      <c r="L36" s="156">
        <f t="shared" si="0"/>
        <v>39298801.966666669</v>
      </c>
    </row>
    <row r="37" spans="1:12" ht="120.75" hidden="1" x14ac:dyDescent="0.25">
      <c r="A37" s="151">
        <v>19</v>
      </c>
      <c r="B37" s="152" t="s">
        <v>157</v>
      </c>
      <c r="C37" s="153"/>
      <c r="D37" s="152" t="s">
        <v>124</v>
      </c>
      <c r="E37" s="92">
        <f t="shared" si="1"/>
        <v>5</v>
      </c>
      <c r="F37" s="92">
        <f t="shared" si="2"/>
        <v>1</v>
      </c>
      <c r="G37" s="154">
        <v>1</v>
      </c>
      <c r="H37" s="155">
        <v>44235</v>
      </c>
      <c r="I37" s="155">
        <v>44385</v>
      </c>
      <c r="J37" s="155">
        <v>44386</v>
      </c>
      <c r="K37" s="95">
        <f t="shared" si="3"/>
        <v>3903854.5</v>
      </c>
      <c r="L37" s="156">
        <f t="shared" si="0"/>
        <v>19649400.983333334</v>
      </c>
    </row>
    <row r="38" spans="1:12" ht="120.75" hidden="1" x14ac:dyDescent="0.25">
      <c r="A38" s="151">
        <v>20</v>
      </c>
      <c r="B38" s="152" t="s">
        <v>158</v>
      </c>
      <c r="C38" s="153"/>
      <c r="D38" s="152" t="s">
        <v>124</v>
      </c>
      <c r="E38" s="92">
        <f t="shared" si="1"/>
        <v>8</v>
      </c>
      <c r="F38" s="92">
        <f t="shared" si="2"/>
        <v>28</v>
      </c>
      <c r="G38" s="154">
        <v>3</v>
      </c>
      <c r="H38" s="155">
        <v>44235</v>
      </c>
      <c r="I38" s="155">
        <v>44477</v>
      </c>
      <c r="J38" s="155">
        <v>44505</v>
      </c>
      <c r="K38" s="95">
        <f t="shared" si="3"/>
        <v>3903854.5</v>
      </c>
      <c r="L38" s="156">
        <f t="shared" si="0"/>
        <v>104623300.60000001</v>
      </c>
    </row>
    <row r="39" spans="1:12" ht="120.75" hidden="1" x14ac:dyDescent="0.25">
      <c r="A39" s="151">
        <v>21</v>
      </c>
      <c r="B39" s="152" t="s">
        <v>170</v>
      </c>
      <c r="C39" s="153"/>
      <c r="D39" s="152" t="s">
        <v>124</v>
      </c>
      <c r="E39" s="92">
        <f t="shared" si="1"/>
        <v>9</v>
      </c>
      <c r="F39" s="92">
        <f t="shared" si="2"/>
        <v>9</v>
      </c>
      <c r="G39" s="154">
        <v>1</v>
      </c>
      <c r="H39" s="155">
        <v>44263</v>
      </c>
      <c r="I39" s="155">
        <v>44538</v>
      </c>
      <c r="J39" s="155">
        <v>44547</v>
      </c>
      <c r="K39" s="95">
        <f t="shared" si="3"/>
        <v>3903854.5</v>
      </c>
      <c r="L39" s="156">
        <f t="shared" si="0"/>
        <v>36305846.850000001</v>
      </c>
    </row>
    <row r="40" spans="1:12" ht="120.75" hidden="1" x14ac:dyDescent="0.25">
      <c r="A40" s="151">
        <v>22</v>
      </c>
      <c r="B40" s="152" t="s">
        <v>171</v>
      </c>
      <c r="C40" s="153"/>
      <c r="D40" s="152" t="s">
        <v>124</v>
      </c>
      <c r="E40" s="92">
        <f t="shared" si="1"/>
        <v>9</v>
      </c>
      <c r="F40" s="92">
        <f t="shared" si="2"/>
        <v>9</v>
      </c>
      <c r="G40" s="154">
        <v>1</v>
      </c>
      <c r="H40" s="155">
        <v>44263</v>
      </c>
      <c r="I40" s="155">
        <v>44538</v>
      </c>
      <c r="J40" s="155">
        <v>44547</v>
      </c>
      <c r="K40" s="95">
        <f t="shared" si="3"/>
        <v>3903854.5</v>
      </c>
      <c r="L40" s="156">
        <f t="shared" si="0"/>
        <v>36305846.850000001</v>
      </c>
    </row>
    <row r="41" spans="1:12" ht="120.75" x14ac:dyDescent="0.25">
      <c r="A41" s="151">
        <v>23</v>
      </c>
      <c r="B41" s="152" t="s">
        <v>172</v>
      </c>
      <c r="C41" s="153"/>
      <c r="D41" s="152" t="s">
        <v>124</v>
      </c>
      <c r="E41" s="92">
        <f t="shared" si="1"/>
        <v>10</v>
      </c>
      <c r="F41" s="92">
        <f t="shared" si="2"/>
        <v>22</v>
      </c>
      <c r="G41" s="154">
        <v>3</v>
      </c>
      <c r="H41" s="155">
        <v>44221</v>
      </c>
      <c r="I41" s="155">
        <v>44525</v>
      </c>
      <c r="J41" s="155">
        <v>44547</v>
      </c>
      <c r="K41" s="95">
        <f t="shared" si="3"/>
        <v>3903854.5</v>
      </c>
      <c r="L41" s="156">
        <f t="shared" si="0"/>
        <v>125704114.89999998</v>
      </c>
    </row>
    <row r="42" spans="1:12" ht="120.75" hidden="1" x14ac:dyDescent="0.25">
      <c r="A42" s="151">
        <v>23</v>
      </c>
      <c r="B42" s="152" t="s">
        <v>172</v>
      </c>
      <c r="C42" s="153"/>
      <c r="D42" s="152" t="s">
        <v>124</v>
      </c>
      <c r="E42" s="92">
        <f t="shared" si="1"/>
        <v>9</v>
      </c>
      <c r="F42" s="92">
        <f t="shared" si="2"/>
        <v>9</v>
      </c>
      <c r="G42" s="154">
        <v>1</v>
      </c>
      <c r="H42" s="155">
        <v>44263</v>
      </c>
      <c r="I42" s="155">
        <v>44538</v>
      </c>
      <c r="J42" s="155">
        <v>44547</v>
      </c>
      <c r="K42" s="95">
        <f t="shared" si="3"/>
        <v>3903854.5</v>
      </c>
      <c r="L42" s="156">
        <f t="shared" si="0"/>
        <v>36305846.850000001</v>
      </c>
    </row>
    <row r="43" spans="1:12" ht="117.95" hidden="1" customHeight="1" x14ac:dyDescent="0.25">
      <c r="A43" s="151">
        <v>24</v>
      </c>
      <c r="B43" s="152" t="s">
        <v>167</v>
      </c>
      <c r="C43" s="153"/>
      <c r="D43" s="152" t="s">
        <v>124</v>
      </c>
      <c r="E43" s="92">
        <f t="shared" si="1"/>
        <v>9</v>
      </c>
      <c r="F43" s="92">
        <f t="shared" si="2"/>
        <v>9</v>
      </c>
      <c r="G43" s="154">
        <v>1</v>
      </c>
      <c r="H43" s="155">
        <v>44263</v>
      </c>
      <c r="I43" s="155">
        <v>44538</v>
      </c>
      <c r="J43" s="155">
        <v>44547</v>
      </c>
      <c r="K43" s="95">
        <f t="shared" si="3"/>
        <v>3903854.5</v>
      </c>
      <c r="L43" s="156">
        <f t="shared" si="0"/>
        <v>36305846.850000001</v>
      </c>
    </row>
    <row r="44" spans="1:12" ht="117.95" hidden="1" customHeight="1" x14ac:dyDescent="0.25">
      <c r="A44" s="151">
        <v>25</v>
      </c>
      <c r="B44" s="152" t="s">
        <v>173</v>
      </c>
      <c r="C44" s="153"/>
      <c r="D44" s="152" t="s">
        <v>124</v>
      </c>
      <c r="E44" s="92">
        <f t="shared" si="1"/>
        <v>9</v>
      </c>
      <c r="F44" s="92">
        <f t="shared" si="2"/>
        <v>9</v>
      </c>
      <c r="G44" s="154">
        <v>1</v>
      </c>
      <c r="H44" s="155">
        <v>44263</v>
      </c>
      <c r="I44" s="155">
        <v>44538</v>
      </c>
      <c r="J44" s="155">
        <v>44547</v>
      </c>
      <c r="K44" s="95">
        <f t="shared" si="3"/>
        <v>3903854.5</v>
      </c>
      <c r="L44" s="156">
        <f t="shared" si="0"/>
        <v>36305846.850000001</v>
      </c>
    </row>
    <row r="45" spans="1:12" ht="117.95" hidden="1" customHeight="1" x14ac:dyDescent="0.25">
      <c r="A45" s="151">
        <v>26</v>
      </c>
      <c r="B45" s="152" t="s">
        <v>166</v>
      </c>
      <c r="C45" s="153"/>
      <c r="D45" s="152" t="s">
        <v>124</v>
      </c>
      <c r="E45" s="92">
        <f t="shared" si="1"/>
        <v>5</v>
      </c>
      <c r="F45" s="92">
        <f t="shared" si="2"/>
        <v>5</v>
      </c>
      <c r="G45" s="154">
        <v>1</v>
      </c>
      <c r="H45" s="155">
        <v>44389</v>
      </c>
      <c r="I45" s="155">
        <v>44542</v>
      </c>
      <c r="J45" s="155">
        <v>44547</v>
      </c>
      <c r="K45" s="95">
        <f t="shared" si="3"/>
        <v>3903854.5</v>
      </c>
      <c r="L45" s="156">
        <f t="shared" si="0"/>
        <v>20169914.916666668</v>
      </c>
    </row>
    <row r="46" spans="1:12" ht="117.95" hidden="1" customHeight="1" x14ac:dyDescent="0.25">
      <c r="A46" s="151">
        <v>29</v>
      </c>
      <c r="B46" s="152" t="s">
        <v>186</v>
      </c>
      <c r="C46" s="153"/>
      <c r="D46" s="152" t="s">
        <v>124</v>
      </c>
      <c r="E46" s="92">
        <f t="shared" si="1"/>
        <v>9</v>
      </c>
      <c r="F46" s="92">
        <f t="shared" si="2"/>
        <v>18</v>
      </c>
      <c r="G46" s="154">
        <v>2</v>
      </c>
      <c r="H46" s="155">
        <v>44249</v>
      </c>
      <c r="I46" s="155">
        <v>44522</v>
      </c>
      <c r="J46" s="155">
        <v>44540</v>
      </c>
      <c r="K46" s="95">
        <f t="shared" si="3"/>
        <v>3903854.5</v>
      </c>
      <c r="L46" s="156">
        <f t="shared" si="0"/>
        <v>74954006.399999991</v>
      </c>
    </row>
    <row r="47" spans="1:12" ht="120.75" hidden="1" x14ac:dyDescent="0.25">
      <c r="A47" s="151">
        <v>30</v>
      </c>
      <c r="B47" s="152" t="s">
        <v>174</v>
      </c>
      <c r="C47" s="153"/>
      <c r="D47" s="152" t="s">
        <v>124</v>
      </c>
      <c r="E47" s="92">
        <f t="shared" si="1"/>
        <v>9</v>
      </c>
      <c r="F47" s="92">
        <f t="shared" si="2"/>
        <v>18</v>
      </c>
      <c r="G47" s="154">
        <v>4</v>
      </c>
      <c r="H47" s="155">
        <v>44249</v>
      </c>
      <c r="I47" s="155">
        <v>44522</v>
      </c>
      <c r="J47" s="155">
        <v>44540</v>
      </c>
      <c r="K47" s="95">
        <f t="shared" si="3"/>
        <v>3903854.5</v>
      </c>
      <c r="L47" s="156">
        <f t="shared" si="0"/>
        <v>149908012.79999998</v>
      </c>
    </row>
    <row r="48" spans="1:12" ht="120.75" hidden="1" x14ac:dyDescent="0.25">
      <c r="A48" s="151">
        <v>31</v>
      </c>
      <c r="B48" s="152" t="s">
        <v>175</v>
      </c>
      <c r="C48" s="153"/>
      <c r="D48" s="152" t="s">
        <v>124</v>
      </c>
      <c r="E48" s="92">
        <f t="shared" si="1"/>
        <v>9</v>
      </c>
      <c r="F48" s="92">
        <f t="shared" si="2"/>
        <v>18</v>
      </c>
      <c r="G48" s="154">
        <v>1</v>
      </c>
      <c r="H48" s="155">
        <v>44249</v>
      </c>
      <c r="I48" s="155">
        <v>44522</v>
      </c>
      <c r="J48" s="155">
        <v>44540</v>
      </c>
      <c r="K48" s="95">
        <f t="shared" si="3"/>
        <v>3903854.5</v>
      </c>
      <c r="L48" s="156">
        <f t="shared" si="0"/>
        <v>37477003.199999996</v>
      </c>
    </row>
    <row r="49" spans="1:12" ht="120.75" hidden="1" x14ac:dyDescent="0.25">
      <c r="A49" s="151">
        <v>32</v>
      </c>
      <c r="B49" s="152" t="s">
        <v>176</v>
      </c>
      <c r="C49" s="153"/>
      <c r="D49" s="152" t="s">
        <v>124</v>
      </c>
      <c r="E49" s="92">
        <f t="shared" si="1"/>
        <v>10</v>
      </c>
      <c r="F49" s="92">
        <f t="shared" si="2"/>
        <v>9</v>
      </c>
      <c r="G49" s="154">
        <v>1</v>
      </c>
      <c r="H49" s="155">
        <v>44235</v>
      </c>
      <c r="I49" s="155">
        <v>44538</v>
      </c>
      <c r="J49" s="155">
        <v>44547</v>
      </c>
      <c r="K49" s="95">
        <f t="shared" si="3"/>
        <v>3903854.5</v>
      </c>
      <c r="L49" s="156">
        <f t="shared" si="0"/>
        <v>40209701.350000001</v>
      </c>
    </row>
    <row r="50" spans="1:12" ht="120.75" hidden="1" x14ac:dyDescent="0.25">
      <c r="A50" s="151">
        <v>33</v>
      </c>
      <c r="B50" s="152" t="s">
        <v>185</v>
      </c>
      <c r="C50" s="153"/>
      <c r="D50" s="152" t="s">
        <v>124</v>
      </c>
      <c r="E50" s="92">
        <f t="shared" si="1"/>
        <v>9</v>
      </c>
      <c r="F50" s="92">
        <f t="shared" si="2"/>
        <v>18</v>
      </c>
      <c r="G50" s="154">
        <v>1</v>
      </c>
      <c r="H50" s="155">
        <v>44249</v>
      </c>
      <c r="I50" s="155">
        <v>44522</v>
      </c>
      <c r="J50" s="155">
        <v>44540</v>
      </c>
      <c r="K50" s="95">
        <f t="shared" si="3"/>
        <v>3903854.5</v>
      </c>
      <c r="L50" s="156">
        <f t="shared" si="0"/>
        <v>37477003.199999996</v>
      </c>
    </row>
    <row r="51" spans="1:12" ht="120.75" hidden="1" x14ac:dyDescent="0.25">
      <c r="A51" s="151">
        <v>34</v>
      </c>
      <c r="B51" s="152" t="s">
        <v>177</v>
      </c>
      <c r="C51" s="153"/>
      <c r="D51" s="152" t="s">
        <v>124</v>
      </c>
      <c r="E51" s="92">
        <f t="shared" si="1"/>
        <v>9</v>
      </c>
      <c r="F51" s="92">
        <f t="shared" si="2"/>
        <v>18</v>
      </c>
      <c r="G51" s="154">
        <v>2</v>
      </c>
      <c r="H51" s="155">
        <v>44249</v>
      </c>
      <c r="I51" s="155">
        <v>44522</v>
      </c>
      <c r="J51" s="155">
        <v>44540</v>
      </c>
      <c r="K51" s="95">
        <f t="shared" si="3"/>
        <v>3903854.5</v>
      </c>
      <c r="L51" s="156">
        <f t="shared" si="0"/>
        <v>74954006.399999991</v>
      </c>
    </row>
    <row r="52" spans="1:12" ht="120.75" hidden="1" x14ac:dyDescent="0.25">
      <c r="A52" s="151">
        <v>35</v>
      </c>
      <c r="B52" s="152" t="s">
        <v>178</v>
      </c>
      <c r="C52" s="153"/>
      <c r="D52" s="152" t="s">
        <v>124</v>
      </c>
      <c r="E52" s="92">
        <f t="shared" si="1"/>
        <v>8</v>
      </c>
      <c r="F52" s="92">
        <f t="shared" si="2"/>
        <v>15</v>
      </c>
      <c r="G52" s="154">
        <v>1</v>
      </c>
      <c r="H52" s="155">
        <v>44270</v>
      </c>
      <c r="I52" s="155">
        <v>44515</v>
      </c>
      <c r="J52" s="155">
        <v>44530</v>
      </c>
      <c r="K52" s="95">
        <f t="shared" si="3"/>
        <v>3903854.5</v>
      </c>
      <c r="L52" s="156">
        <f t="shared" si="0"/>
        <v>33182763.25</v>
      </c>
    </row>
    <row r="53" spans="1:12" ht="120.75" hidden="1" x14ac:dyDescent="0.25">
      <c r="A53" s="157">
        <v>36</v>
      </c>
      <c r="B53" s="152" t="s">
        <v>179</v>
      </c>
      <c r="C53" s="153"/>
      <c r="D53" s="152" t="s">
        <v>124</v>
      </c>
      <c r="E53" s="92">
        <f>DATEDIF(H53,J53,"m")</f>
        <v>8</v>
      </c>
      <c r="F53" s="92">
        <f>DATEDIF(I53,J53,"d")</f>
        <v>24</v>
      </c>
      <c r="G53" s="154">
        <v>1</v>
      </c>
      <c r="H53" s="155">
        <v>44270</v>
      </c>
      <c r="I53" s="155">
        <v>44515</v>
      </c>
      <c r="J53" s="155">
        <v>44539</v>
      </c>
      <c r="K53" s="95">
        <f t="shared" si="3"/>
        <v>3903854.5</v>
      </c>
      <c r="L53" s="156">
        <f>(E53+F53/30)*G53*K53</f>
        <v>34353919.600000001</v>
      </c>
    </row>
    <row r="54" spans="1:12" ht="120.75" hidden="1" x14ac:dyDescent="0.25">
      <c r="A54" s="157">
        <v>36</v>
      </c>
      <c r="B54" s="152" t="s">
        <v>187</v>
      </c>
      <c r="C54" s="153"/>
      <c r="D54" s="152" t="s">
        <v>124</v>
      </c>
      <c r="E54" s="92">
        <f>DATEDIF(H54,J54,"m")</f>
        <v>8</v>
      </c>
      <c r="F54" s="92">
        <f>DATEDIF(I54,J54,"d")</f>
        <v>24</v>
      </c>
      <c r="G54" s="154">
        <v>1</v>
      </c>
      <c r="H54" s="155">
        <v>44270</v>
      </c>
      <c r="I54" s="155">
        <v>44515</v>
      </c>
      <c r="J54" s="155">
        <v>44539</v>
      </c>
      <c r="K54" s="95">
        <f t="shared" si="3"/>
        <v>3903854.5</v>
      </c>
      <c r="L54" s="156">
        <f>(E54+F54/30)*G54*K54</f>
        <v>34353919.600000001</v>
      </c>
    </row>
    <row r="55" spans="1:12" ht="120.75" hidden="1" x14ac:dyDescent="0.25">
      <c r="A55" s="157">
        <v>36</v>
      </c>
      <c r="B55" s="152" t="s">
        <v>183</v>
      </c>
      <c r="C55" s="153"/>
      <c r="D55" s="152" t="s">
        <v>124</v>
      </c>
      <c r="E55" s="92">
        <f>DATEDIF(H55,J55,"m")</f>
        <v>1</v>
      </c>
      <c r="F55" s="92">
        <f>DATEDIF(I55,J55,"d")</f>
        <v>0</v>
      </c>
      <c r="G55" s="154">
        <v>1</v>
      </c>
      <c r="H55" s="155">
        <v>44517</v>
      </c>
      <c r="I55" s="155">
        <v>44547</v>
      </c>
      <c r="J55" s="155">
        <v>44547</v>
      </c>
      <c r="K55" s="95">
        <f t="shared" si="3"/>
        <v>3903854.5</v>
      </c>
      <c r="L55" s="156">
        <f>(E55+F55/30)*G55*K55</f>
        <v>3903854.5</v>
      </c>
    </row>
    <row r="56" spans="1:12" ht="120.75" hidden="1" x14ac:dyDescent="0.25">
      <c r="A56" s="157">
        <v>36</v>
      </c>
      <c r="B56" s="152" t="s">
        <v>184</v>
      </c>
      <c r="C56" s="153"/>
      <c r="D56" s="152" t="s">
        <v>124</v>
      </c>
      <c r="E56" s="92">
        <f>DATEDIF(H56,J56,"m")</f>
        <v>1</v>
      </c>
      <c r="F56" s="92">
        <f>DATEDIF(I56,J56,"d")</f>
        <v>0</v>
      </c>
      <c r="G56" s="154">
        <v>1</v>
      </c>
      <c r="H56" s="155">
        <v>44517</v>
      </c>
      <c r="I56" s="155">
        <v>44547</v>
      </c>
      <c r="J56" s="155">
        <v>44547</v>
      </c>
      <c r="K56" s="95">
        <f t="shared" si="3"/>
        <v>3903854.5</v>
      </c>
      <c r="L56" s="156">
        <f>(E56+F56/30)*G56*K56</f>
        <v>3903854.5</v>
      </c>
    </row>
    <row r="57" spans="1:12" x14ac:dyDescent="0.25">
      <c r="A57" s="21"/>
      <c r="B57" s="196" t="s">
        <v>11</v>
      </c>
      <c r="C57" s="196"/>
      <c r="D57" s="151"/>
      <c r="E57" s="151"/>
      <c r="F57" s="151"/>
      <c r="G57" s="158">
        <f>SUM(G14:G56)</f>
        <v>86</v>
      </c>
      <c r="H57" s="155"/>
      <c r="I57" s="155"/>
      <c r="J57" s="159"/>
      <c r="K57" s="95"/>
      <c r="L57" s="160">
        <f>SUM(L14:L56)</f>
        <v>3319837866.7999988</v>
      </c>
    </row>
    <row r="58" spans="1:12" ht="18" thickBot="1" x14ac:dyDescent="0.3">
      <c r="A58" s="98"/>
      <c r="B58" s="161"/>
      <c r="C58" s="161"/>
      <c r="D58" s="161"/>
      <c r="E58" s="161"/>
      <c r="F58" s="161"/>
      <c r="G58" s="162"/>
      <c r="H58" s="163"/>
      <c r="I58" s="163"/>
      <c r="J58" s="164"/>
      <c r="K58" s="103"/>
      <c r="L58" s="165"/>
    </row>
    <row r="59" spans="1:12" ht="99" customHeight="1" thickBot="1" x14ac:dyDescent="0.35">
      <c r="A59" s="173" t="s">
        <v>137</v>
      </c>
      <c r="B59" s="174"/>
      <c r="C59" s="174"/>
      <c r="D59" s="174"/>
      <c r="E59" s="174"/>
      <c r="F59" s="174"/>
      <c r="G59" s="174"/>
      <c r="H59" s="174"/>
      <c r="I59" s="174"/>
      <c r="J59" s="174"/>
      <c r="K59" s="174"/>
      <c r="L59" s="175"/>
    </row>
    <row r="60" spans="1:12" s="22" customFormat="1" ht="45" customHeight="1" x14ac:dyDescent="0.25">
      <c r="A60" s="180" t="s">
        <v>182</v>
      </c>
      <c r="B60" s="181"/>
      <c r="C60" s="181"/>
      <c r="D60" s="182"/>
      <c r="E60" s="180" t="s">
        <v>122</v>
      </c>
      <c r="F60" s="181"/>
      <c r="G60" s="181"/>
      <c r="H60" s="181"/>
      <c r="I60" s="181"/>
      <c r="J60" s="182"/>
      <c r="K60" s="180" t="s">
        <v>125</v>
      </c>
      <c r="L60" s="182"/>
    </row>
    <row r="61" spans="1:12" s="22" customFormat="1" ht="59.25" customHeight="1" thickBot="1" x14ac:dyDescent="0.3">
      <c r="A61" s="183"/>
      <c r="B61" s="184"/>
      <c r="C61" s="184"/>
      <c r="D61" s="185"/>
      <c r="E61" s="183"/>
      <c r="F61" s="184"/>
      <c r="G61" s="184"/>
      <c r="H61" s="184"/>
      <c r="I61" s="184"/>
      <c r="J61" s="185"/>
      <c r="K61" s="183"/>
      <c r="L61" s="185"/>
    </row>
    <row r="63" spans="1:12" x14ac:dyDescent="0.25">
      <c r="B63" s="166"/>
      <c r="C63" s="166"/>
      <c r="D63" s="166"/>
      <c r="E63" s="167"/>
      <c r="F63" s="167"/>
      <c r="G63" s="168"/>
      <c r="H63" s="169"/>
      <c r="I63" s="169"/>
      <c r="J63" s="170"/>
      <c r="K63" s="171"/>
      <c r="L63" s="172"/>
    </row>
    <row r="65" spans="10:12" ht="23.25" x14ac:dyDescent="0.25">
      <c r="K65" s="37"/>
      <c r="L65" s="33"/>
    </row>
    <row r="66" spans="10:12" ht="23.25" customHeight="1" x14ac:dyDescent="0.25">
      <c r="J66" s="37"/>
      <c r="K66" s="1"/>
    </row>
    <row r="67" spans="10:12" ht="29.25" customHeight="1" x14ac:dyDescent="0.25"/>
    <row r="69" spans="10:12" x14ac:dyDescent="0.25">
      <c r="J69" s="56"/>
    </row>
    <row r="72" spans="10:12" x14ac:dyDescent="0.25">
      <c r="J72" s="50"/>
    </row>
    <row r="73" spans="10:12" x14ac:dyDescent="0.25">
      <c r="J73" s="56"/>
    </row>
  </sheetData>
  <autoFilter ref="E13:J57">
    <filterColumn colId="3">
      <filters blank="1">
        <dateGroupItem year="2021" month="1" dateTimeGrouping="month"/>
      </filters>
    </filterColumn>
  </autoFilter>
  <mergeCells count="23">
    <mergeCell ref="A60:D61"/>
    <mergeCell ref="E60:J61"/>
    <mergeCell ref="K60:L61"/>
    <mergeCell ref="B1:L1"/>
    <mergeCell ref="B2:L2"/>
    <mergeCell ref="B3:L3"/>
    <mergeCell ref="B4:K4"/>
    <mergeCell ref="B5:K5"/>
    <mergeCell ref="B6:K6"/>
    <mergeCell ref="B8:C8"/>
    <mergeCell ref="E8:H8"/>
    <mergeCell ref="B9:C9"/>
    <mergeCell ref="E9:H9"/>
    <mergeCell ref="K9:L9"/>
    <mergeCell ref="B10:C10"/>
    <mergeCell ref="B57:C57"/>
    <mergeCell ref="A59:L59"/>
    <mergeCell ref="A12:A13"/>
    <mergeCell ref="B12:B13"/>
    <mergeCell ref="C12:C13"/>
    <mergeCell ref="H12:J12"/>
    <mergeCell ref="K12:K13"/>
    <mergeCell ref="L12:L13"/>
  </mergeCells>
  <printOptions horizontalCentered="1" verticalCentered="1"/>
  <pageMargins left="0.23622047244094491" right="0.23622047244094491" top="1.5354330708661419" bottom="0.74803149606299213" header="0.31496062992125984" footer="0.31496062992125984"/>
  <pageSetup scale="45" orientation="landscape"/>
  <rowBreaks count="1" manualBreakCount="1">
    <brk id="59" max="11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9"/>
  <sheetViews>
    <sheetView zoomScale="90" zoomScaleNormal="90" zoomScaleSheetLayoutView="50" workbookViewId="0">
      <selection sqref="A1:XFD1048576"/>
    </sheetView>
  </sheetViews>
  <sheetFormatPr baseColWidth="10" defaultColWidth="11.42578125" defaultRowHeight="17.25" x14ac:dyDescent="0.25"/>
  <cols>
    <col min="1" max="1" width="5.7109375" style="1" customWidth="1"/>
    <col min="2" max="2" width="45.28515625" style="22" customWidth="1"/>
    <col min="3" max="3" width="48.28515625" style="1" hidden="1" customWidth="1"/>
    <col min="4" max="4" width="53" style="1" customWidth="1"/>
    <col min="5" max="5" width="11.28515625" style="22" customWidth="1"/>
    <col min="6" max="6" width="10.42578125" style="22" customWidth="1"/>
    <col min="7" max="7" width="11.85546875" style="23" customWidth="1"/>
    <col min="8" max="9" width="14.28515625" style="1" customWidth="1"/>
    <col min="10" max="10" width="17" style="1" customWidth="1"/>
    <col min="11" max="11" width="21.28515625" style="24" customWidth="1"/>
    <col min="12" max="12" width="23" style="1" customWidth="1"/>
    <col min="13" max="14" width="11.42578125" style="1"/>
    <col min="15" max="15" width="14.140625" style="1" bestFit="1" customWidth="1"/>
    <col min="16" max="16384" width="11.42578125" style="1"/>
  </cols>
  <sheetData>
    <row r="1" spans="1:15" ht="17.25" customHeight="1" x14ac:dyDescent="0.25">
      <c r="B1" s="210" t="s">
        <v>91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</row>
    <row r="2" spans="1:15" x14ac:dyDescent="0.25">
      <c r="B2" s="210" t="s">
        <v>119</v>
      </c>
      <c r="C2" s="210"/>
      <c r="D2" s="210"/>
      <c r="E2" s="210"/>
      <c r="F2" s="210"/>
      <c r="G2" s="210"/>
      <c r="H2" s="210"/>
      <c r="I2" s="210"/>
      <c r="J2" s="210"/>
      <c r="K2" s="210"/>
      <c r="L2" s="210"/>
    </row>
    <row r="3" spans="1:15" x14ac:dyDescent="0.25"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</row>
    <row r="4" spans="1:15" x14ac:dyDescent="0.25">
      <c r="B4" s="209" t="s">
        <v>92</v>
      </c>
      <c r="C4" s="209"/>
      <c r="D4" s="209"/>
      <c r="E4" s="209"/>
      <c r="F4" s="209"/>
      <c r="G4" s="209"/>
      <c r="H4" s="209"/>
      <c r="I4" s="209"/>
      <c r="J4" s="209"/>
      <c r="K4" s="209"/>
      <c r="L4" s="4"/>
    </row>
    <row r="5" spans="1:15" x14ac:dyDescent="0.25">
      <c r="B5" s="209" t="s">
        <v>120</v>
      </c>
      <c r="C5" s="209"/>
      <c r="D5" s="209"/>
      <c r="E5" s="209"/>
      <c r="F5" s="209"/>
      <c r="G5" s="209"/>
      <c r="H5" s="209"/>
      <c r="I5" s="209"/>
      <c r="J5" s="209"/>
      <c r="K5" s="209"/>
      <c r="L5" s="4"/>
    </row>
    <row r="6" spans="1:15" x14ac:dyDescent="0.25">
      <c r="B6" s="209" t="s">
        <v>126</v>
      </c>
      <c r="C6" s="209"/>
      <c r="D6" s="209"/>
      <c r="E6" s="209"/>
      <c r="F6" s="209"/>
      <c r="G6" s="209"/>
      <c r="H6" s="209"/>
      <c r="I6" s="209"/>
      <c r="J6" s="209"/>
      <c r="K6" s="209"/>
      <c r="L6" s="4"/>
    </row>
    <row r="7" spans="1:15" x14ac:dyDescent="0.25">
      <c r="B7" s="112"/>
      <c r="C7" s="112"/>
      <c r="D7" s="112"/>
      <c r="E7" s="112"/>
      <c r="F7" s="112"/>
      <c r="G7" s="6"/>
      <c r="H7" s="7"/>
      <c r="I7" s="7"/>
      <c r="J7" s="8"/>
      <c r="K7" s="9"/>
      <c r="L7" s="4"/>
    </row>
    <row r="8" spans="1:15" x14ac:dyDescent="0.25">
      <c r="B8" s="202" t="s">
        <v>1</v>
      </c>
      <c r="C8" s="203"/>
      <c r="D8" s="114"/>
      <c r="E8" s="204">
        <f>L23</f>
        <v>846485784.08333337</v>
      </c>
      <c r="F8" s="204"/>
      <c r="G8" s="205"/>
      <c r="H8" s="205"/>
      <c r="I8" s="112"/>
      <c r="J8" s="113"/>
      <c r="K8" s="10"/>
      <c r="L8" s="11"/>
    </row>
    <row r="9" spans="1:15" ht="14.25" customHeight="1" x14ac:dyDescent="0.25">
      <c r="B9" s="206" t="s">
        <v>2</v>
      </c>
      <c r="C9" s="207"/>
      <c r="D9" s="115"/>
      <c r="E9" s="204">
        <f>E8</f>
        <v>846485784.08333337</v>
      </c>
      <c r="F9" s="204"/>
      <c r="G9" s="205"/>
      <c r="H9" s="205"/>
      <c r="I9" s="112"/>
      <c r="J9" s="113"/>
      <c r="K9" s="208"/>
      <c r="L9" s="208"/>
    </row>
    <row r="10" spans="1:15" x14ac:dyDescent="0.25">
      <c r="B10" s="206" t="s">
        <v>3</v>
      </c>
      <c r="C10" s="207"/>
      <c r="D10" s="5"/>
      <c r="E10" s="13"/>
      <c r="F10" s="13"/>
      <c r="G10" s="14"/>
      <c r="H10" s="113"/>
      <c r="I10" s="113"/>
      <c r="J10" s="113"/>
      <c r="K10" s="10"/>
      <c r="L10" s="116"/>
    </row>
    <row r="11" spans="1:15" x14ac:dyDescent="0.25">
      <c r="B11" s="35" t="s">
        <v>4</v>
      </c>
      <c r="C11" s="15"/>
      <c r="D11" s="16"/>
      <c r="E11" s="16"/>
      <c r="F11" s="16"/>
      <c r="G11" s="14"/>
      <c r="H11" s="113"/>
      <c r="I11" s="113"/>
      <c r="J11" s="113"/>
      <c r="K11" s="10"/>
      <c r="L11" s="17"/>
    </row>
    <row r="12" spans="1:15" ht="12" customHeight="1" x14ac:dyDescent="0.25">
      <c r="A12" s="198" t="s">
        <v>12</v>
      </c>
      <c r="B12" s="198" t="s">
        <v>5</v>
      </c>
      <c r="C12" s="198" t="s">
        <v>10</v>
      </c>
      <c r="D12" s="111"/>
      <c r="E12" s="111"/>
      <c r="F12" s="111"/>
      <c r="G12" s="19"/>
      <c r="H12" s="199" t="s">
        <v>6</v>
      </c>
      <c r="I12" s="199"/>
      <c r="J12" s="199"/>
      <c r="K12" s="200" t="s">
        <v>7</v>
      </c>
      <c r="L12" s="201" t="s">
        <v>121</v>
      </c>
    </row>
    <row r="13" spans="1:15" ht="49.5" customHeight="1" x14ac:dyDescent="0.25">
      <c r="A13" s="198"/>
      <c r="B13" s="198"/>
      <c r="C13" s="198"/>
      <c r="D13" s="111" t="s">
        <v>123</v>
      </c>
      <c r="E13" s="111" t="s">
        <v>13</v>
      </c>
      <c r="F13" s="111" t="s">
        <v>45</v>
      </c>
      <c r="G13" s="111" t="s">
        <v>17</v>
      </c>
      <c r="H13" s="111" t="s">
        <v>9</v>
      </c>
      <c r="I13" s="111"/>
      <c r="J13" s="111" t="s">
        <v>8</v>
      </c>
      <c r="K13" s="200"/>
      <c r="L13" s="201"/>
    </row>
    <row r="14" spans="1:15" ht="120.75" x14ac:dyDescent="0.25">
      <c r="A14" s="117">
        <v>1</v>
      </c>
      <c r="B14" s="96" t="s">
        <v>140</v>
      </c>
      <c r="C14" s="71" t="s">
        <v>16</v>
      </c>
      <c r="D14" s="96" t="s">
        <v>124</v>
      </c>
      <c r="E14" s="92">
        <f t="shared" ref="E14:E20" si="0">DATEDIF(H14,J14,"m")</f>
        <v>10</v>
      </c>
      <c r="F14" s="92">
        <f t="shared" ref="F14:F20" si="1">DATEDIF(I14,J14,"d")</f>
        <v>15</v>
      </c>
      <c r="G14" s="93">
        <v>2</v>
      </c>
      <c r="H14" s="118">
        <v>44221</v>
      </c>
      <c r="I14" s="118">
        <v>44525</v>
      </c>
      <c r="J14" s="118">
        <v>44540</v>
      </c>
      <c r="K14" s="95">
        <f>(3790150*3%)+3790150</f>
        <v>3903854.5</v>
      </c>
      <c r="L14" s="91">
        <f t="shared" ref="L14:L20" si="2">(E14+F14/30)*G14*K14</f>
        <v>81980944.5</v>
      </c>
      <c r="O14" s="50"/>
    </row>
    <row r="15" spans="1:15" ht="120.75" x14ac:dyDescent="0.25">
      <c r="A15" s="117">
        <v>2</v>
      </c>
      <c r="B15" s="96" t="s">
        <v>141</v>
      </c>
      <c r="C15" s="71"/>
      <c r="D15" s="96" t="s">
        <v>124</v>
      </c>
      <c r="E15" s="92">
        <f t="shared" si="0"/>
        <v>10</v>
      </c>
      <c r="F15" s="92">
        <f t="shared" si="1"/>
        <v>15</v>
      </c>
      <c r="G15" s="93">
        <v>1</v>
      </c>
      <c r="H15" s="118">
        <v>44221</v>
      </c>
      <c r="I15" s="118">
        <v>44525</v>
      </c>
      <c r="J15" s="118">
        <v>44540</v>
      </c>
      <c r="K15" s="95">
        <f t="shared" ref="K15:K20" si="3">(3790150*3%)+3790150</f>
        <v>3903854.5</v>
      </c>
      <c r="L15" s="91">
        <f t="shared" si="2"/>
        <v>40990472.25</v>
      </c>
    </row>
    <row r="16" spans="1:15" ht="120.75" x14ac:dyDescent="0.25">
      <c r="A16" s="117">
        <v>3</v>
      </c>
      <c r="B16" s="96" t="s">
        <v>142</v>
      </c>
      <c r="C16" s="71"/>
      <c r="D16" s="96" t="s">
        <v>124</v>
      </c>
      <c r="E16" s="92">
        <f t="shared" si="0"/>
        <v>10</v>
      </c>
      <c r="F16" s="92">
        <f t="shared" si="1"/>
        <v>15</v>
      </c>
      <c r="G16" s="93">
        <v>5</v>
      </c>
      <c r="H16" s="118">
        <v>44221</v>
      </c>
      <c r="I16" s="118">
        <v>44525</v>
      </c>
      <c r="J16" s="118">
        <v>44540</v>
      </c>
      <c r="K16" s="95">
        <f t="shared" si="3"/>
        <v>3903854.5</v>
      </c>
      <c r="L16" s="91">
        <f t="shared" si="2"/>
        <v>204952361.25</v>
      </c>
    </row>
    <row r="17" spans="1:12" ht="120.75" x14ac:dyDescent="0.25">
      <c r="A17" s="117">
        <v>4</v>
      </c>
      <c r="B17" s="96" t="s">
        <v>143</v>
      </c>
      <c r="C17" s="71"/>
      <c r="D17" s="96" t="s">
        <v>124</v>
      </c>
      <c r="E17" s="92">
        <f t="shared" si="0"/>
        <v>10</v>
      </c>
      <c r="F17" s="92">
        <f t="shared" si="1"/>
        <v>15</v>
      </c>
      <c r="G17" s="93">
        <v>4</v>
      </c>
      <c r="H17" s="118">
        <v>44221</v>
      </c>
      <c r="I17" s="118">
        <v>44525</v>
      </c>
      <c r="J17" s="118">
        <v>44540</v>
      </c>
      <c r="K17" s="95">
        <f t="shared" si="3"/>
        <v>3903854.5</v>
      </c>
      <c r="L17" s="91">
        <f t="shared" si="2"/>
        <v>163961889</v>
      </c>
    </row>
    <row r="18" spans="1:12" ht="120.75" x14ac:dyDescent="0.25">
      <c r="A18" s="117">
        <v>5</v>
      </c>
      <c r="B18" s="96" t="s">
        <v>143</v>
      </c>
      <c r="C18" s="71"/>
      <c r="D18" s="96" t="s">
        <v>124</v>
      </c>
      <c r="E18" s="92">
        <f t="shared" si="0"/>
        <v>9</v>
      </c>
      <c r="F18" s="92">
        <f t="shared" si="1"/>
        <v>16</v>
      </c>
      <c r="G18" s="93">
        <v>1</v>
      </c>
      <c r="H18" s="118">
        <v>44249</v>
      </c>
      <c r="I18" s="118">
        <v>44522</v>
      </c>
      <c r="J18" s="118">
        <v>44538</v>
      </c>
      <c r="K18" s="95">
        <f t="shared" si="3"/>
        <v>3903854.5</v>
      </c>
      <c r="L18" s="91">
        <f t="shared" si="2"/>
        <v>37216746.233333334</v>
      </c>
    </row>
    <row r="19" spans="1:12" ht="120.75" x14ac:dyDescent="0.25">
      <c r="A19" s="117">
        <v>5</v>
      </c>
      <c r="B19" s="96" t="s">
        <v>144</v>
      </c>
      <c r="C19" s="71"/>
      <c r="D19" s="96" t="s">
        <v>124</v>
      </c>
      <c r="E19" s="92">
        <f t="shared" si="0"/>
        <v>10</v>
      </c>
      <c r="F19" s="92">
        <f t="shared" si="1"/>
        <v>15</v>
      </c>
      <c r="G19" s="93">
        <v>5</v>
      </c>
      <c r="H19" s="118">
        <v>44221</v>
      </c>
      <c r="I19" s="118">
        <v>44525</v>
      </c>
      <c r="J19" s="118">
        <v>44540</v>
      </c>
      <c r="K19" s="95">
        <f t="shared" si="3"/>
        <v>3903854.5</v>
      </c>
      <c r="L19" s="91">
        <f t="shared" si="2"/>
        <v>204952361.25</v>
      </c>
    </row>
    <row r="20" spans="1:12" ht="120.75" x14ac:dyDescent="0.25">
      <c r="A20" s="117">
        <v>5</v>
      </c>
      <c r="B20" s="96" t="s">
        <v>144</v>
      </c>
      <c r="C20" s="71"/>
      <c r="D20" s="96" t="s">
        <v>124</v>
      </c>
      <c r="E20" s="92">
        <f t="shared" si="0"/>
        <v>9</v>
      </c>
      <c r="F20" s="92">
        <f t="shared" si="1"/>
        <v>18</v>
      </c>
      <c r="G20" s="93">
        <v>3</v>
      </c>
      <c r="H20" s="118">
        <v>44249</v>
      </c>
      <c r="I20" s="118">
        <v>44522</v>
      </c>
      <c r="J20" s="118">
        <v>44540</v>
      </c>
      <c r="K20" s="95">
        <f t="shared" si="3"/>
        <v>3903854.5</v>
      </c>
      <c r="L20" s="91">
        <f t="shared" si="2"/>
        <v>112431009.59999999</v>
      </c>
    </row>
    <row r="21" spans="1:12" x14ac:dyDescent="0.25">
      <c r="A21" s="117"/>
      <c r="B21" s="96"/>
      <c r="C21" s="71"/>
      <c r="D21" s="96"/>
      <c r="E21" s="92"/>
      <c r="F21" s="92"/>
      <c r="G21" s="93"/>
      <c r="H21" s="118"/>
      <c r="I21" s="118"/>
      <c r="J21" s="118"/>
      <c r="K21" s="95"/>
      <c r="L21" s="91"/>
    </row>
    <row r="22" spans="1:12" x14ac:dyDescent="0.25">
      <c r="A22" s="117"/>
      <c r="B22" s="96"/>
      <c r="C22" s="71"/>
      <c r="D22" s="96"/>
      <c r="E22" s="92"/>
      <c r="F22" s="92"/>
      <c r="G22" s="93"/>
      <c r="H22" s="118"/>
      <c r="I22" s="118"/>
      <c r="J22" s="118"/>
      <c r="K22" s="95"/>
      <c r="L22" s="91"/>
    </row>
    <row r="23" spans="1:12" x14ac:dyDescent="0.25">
      <c r="A23" s="21"/>
      <c r="B23" s="197" t="s">
        <v>11</v>
      </c>
      <c r="C23" s="197"/>
      <c r="D23" s="117"/>
      <c r="E23" s="117"/>
      <c r="F23" s="117"/>
      <c r="G23" s="26">
        <f>SUM(G14:G22)</f>
        <v>21</v>
      </c>
      <c r="H23" s="94"/>
      <c r="I23" s="94"/>
      <c r="J23" s="34"/>
      <c r="K23" s="95"/>
      <c r="L23" s="97">
        <f>SUM(L14:L22)</f>
        <v>846485784.08333337</v>
      </c>
    </row>
    <row r="24" spans="1:12" ht="18" thickBot="1" x14ac:dyDescent="0.3">
      <c r="A24" s="98"/>
      <c r="B24" s="99"/>
      <c r="C24" s="99"/>
      <c r="D24" s="99"/>
      <c r="E24" s="99"/>
      <c r="F24" s="99"/>
      <c r="G24" s="100"/>
      <c r="H24" s="101"/>
      <c r="I24" s="101"/>
      <c r="J24" s="102"/>
      <c r="K24" s="103"/>
      <c r="L24" s="104"/>
    </row>
    <row r="25" spans="1:12" ht="99" customHeight="1" thickBot="1" x14ac:dyDescent="0.35">
      <c r="A25" s="173" t="s">
        <v>137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5"/>
    </row>
    <row r="26" spans="1:12" s="22" customFormat="1" ht="45" customHeight="1" x14ac:dyDescent="0.25">
      <c r="A26" s="180" t="s">
        <v>138</v>
      </c>
      <c r="B26" s="181"/>
      <c r="C26" s="181"/>
      <c r="D26" s="182"/>
      <c r="E26" s="180" t="s">
        <v>122</v>
      </c>
      <c r="F26" s="181"/>
      <c r="G26" s="181"/>
      <c r="H26" s="181"/>
      <c r="I26" s="181"/>
      <c r="J26" s="182"/>
      <c r="K26" s="180" t="s">
        <v>125</v>
      </c>
      <c r="L26" s="182"/>
    </row>
    <row r="27" spans="1:12" s="22" customFormat="1" ht="59.25" customHeight="1" thickBot="1" x14ac:dyDescent="0.3">
      <c r="A27" s="183"/>
      <c r="B27" s="184"/>
      <c r="C27" s="184"/>
      <c r="D27" s="185"/>
      <c r="E27" s="183"/>
      <c r="F27" s="184"/>
      <c r="G27" s="184"/>
      <c r="H27" s="184"/>
      <c r="I27" s="184"/>
      <c r="J27" s="185"/>
      <c r="K27" s="183"/>
      <c r="L27" s="185"/>
    </row>
    <row r="29" spans="1:12" x14ac:dyDescent="0.25">
      <c r="B29" s="27"/>
      <c r="C29" s="27"/>
      <c r="D29" s="27"/>
      <c r="E29" s="28"/>
      <c r="F29" s="28"/>
      <c r="G29" s="29"/>
      <c r="H29" s="30"/>
      <c r="I29" s="30"/>
      <c r="J29" s="31"/>
      <c r="K29" s="32"/>
      <c r="L29" s="57"/>
    </row>
    <row r="31" spans="1:12" ht="23.25" x14ac:dyDescent="0.25">
      <c r="K31" s="37"/>
      <c r="L31" s="33"/>
    </row>
    <row r="32" spans="1:12" ht="23.25" customHeight="1" x14ac:dyDescent="0.25">
      <c r="J32" s="37"/>
      <c r="K32" s="1"/>
    </row>
    <row r="33" spans="1:15" ht="29.25" customHeight="1" x14ac:dyDescent="0.25"/>
    <row r="35" spans="1:15" s="24" customFormat="1" x14ac:dyDescent="0.25">
      <c r="A35" s="1"/>
      <c r="B35" s="22"/>
      <c r="C35" s="1"/>
      <c r="D35" s="1"/>
      <c r="E35" s="22"/>
      <c r="F35" s="22"/>
      <c r="G35" s="23"/>
      <c r="H35" s="1"/>
      <c r="I35" s="1"/>
      <c r="J35" s="56"/>
      <c r="L35" s="1"/>
      <c r="M35" s="1"/>
      <c r="N35" s="1"/>
      <c r="O35" s="1"/>
    </row>
    <row r="38" spans="1:15" s="24" customFormat="1" x14ac:dyDescent="0.25">
      <c r="A38" s="1"/>
      <c r="B38" s="22"/>
      <c r="C38" s="1"/>
      <c r="D38" s="1"/>
      <c r="E38" s="22"/>
      <c r="F38" s="22"/>
      <c r="G38" s="23"/>
      <c r="H38" s="1"/>
      <c r="I38" s="1"/>
      <c r="J38" s="50"/>
      <c r="L38" s="1"/>
      <c r="M38" s="1"/>
      <c r="N38" s="1"/>
      <c r="O38" s="1"/>
    </row>
    <row r="39" spans="1:15" s="24" customFormat="1" x14ac:dyDescent="0.25">
      <c r="A39" s="1"/>
      <c r="B39" s="22"/>
      <c r="C39" s="1"/>
      <c r="D39" s="1"/>
      <c r="E39" s="22"/>
      <c r="F39" s="22"/>
      <c r="G39" s="23"/>
      <c r="H39" s="1"/>
      <c r="I39" s="1"/>
      <c r="J39" s="56"/>
      <c r="L39" s="1"/>
      <c r="M39" s="1"/>
      <c r="N39" s="1"/>
      <c r="O39" s="1"/>
    </row>
  </sheetData>
  <autoFilter ref="A12:L27">
    <filterColumn colId="7" showButton="0"/>
    <filterColumn colId="8" showButton="0"/>
  </autoFilter>
  <mergeCells count="23">
    <mergeCell ref="B6:K6"/>
    <mergeCell ref="B1:L1"/>
    <mergeCell ref="B2:L2"/>
    <mergeCell ref="B3:L3"/>
    <mergeCell ref="B4:K4"/>
    <mergeCell ref="B5:K5"/>
    <mergeCell ref="L12:L13"/>
    <mergeCell ref="B8:C8"/>
    <mergeCell ref="E8:H8"/>
    <mergeCell ref="B9:C9"/>
    <mergeCell ref="E9:H9"/>
    <mergeCell ref="K9:L9"/>
    <mergeCell ref="B10:C10"/>
    <mergeCell ref="A12:A13"/>
    <mergeCell ref="B12:B13"/>
    <mergeCell ref="C12:C13"/>
    <mergeCell ref="H12:J12"/>
    <mergeCell ref="K12:K13"/>
    <mergeCell ref="B23:C23"/>
    <mergeCell ref="A25:L25"/>
    <mergeCell ref="A26:D27"/>
    <mergeCell ref="E26:J27"/>
    <mergeCell ref="K26:L27"/>
  </mergeCells>
  <printOptions horizontalCentered="1" verticalCentered="1"/>
  <pageMargins left="0.23622047244094491" right="0.23622047244094491" top="1.5354330708661419" bottom="0.74803149606299213" header="0.31496062992125984" footer="0.31496062992125984"/>
  <pageSetup scale="45" orientation="landscape"/>
  <rowBreaks count="1" manualBreakCount="1">
    <brk id="25" max="11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4"/>
  <sheetViews>
    <sheetView zoomScale="90" zoomScaleNormal="90" zoomScaleSheetLayoutView="50" workbookViewId="0">
      <selection activeCell="J15" sqref="J15"/>
    </sheetView>
  </sheetViews>
  <sheetFormatPr baseColWidth="10" defaultColWidth="11.42578125" defaultRowHeight="17.25" x14ac:dyDescent="0.25"/>
  <cols>
    <col min="1" max="1" width="5.7109375" style="1" customWidth="1"/>
    <col min="2" max="2" width="45.28515625" style="22" customWidth="1"/>
    <col min="3" max="3" width="48.28515625" style="1" hidden="1" customWidth="1"/>
    <col min="4" max="4" width="53" style="1" customWidth="1"/>
    <col min="5" max="5" width="11.28515625" style="22" customWidth="1"/>
    <col min="6" max="6" width="10.42578125" style="22" customWidth="1"/>
    <col min="7" max="7" width="11.85546875" style="23" customWidth="1"/>
    <col min="8" max="9" width="14.28515625" style="1" customWidth="1"/>
    <col min="10" max="10" width="17" style="1" customWidth="1"/>
    <col min="11" max="11" width="21.28515625" style="24" customWidth="1"/>
    <col min="12" max="12" width="23" style="1" customWidth="1"/>
    <col min="13" max="14" width="11.42578125" style="1"/>
    <col min="15" max="15" width="14.140625" style="1" bestFit="1" customWidth="1"/>
    <col min="16" max="16384" width="11.42578125" style="1"/>
  </cols>
  <sheetData>
    <row r="1" spans="1:15" ht="17.25" customHeight="1" x14ac:dyDescent="0.25">
      <c r="B1" s="210" t="s">
        <v>91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</row>
    <row r="2" spans="1:15" x14ac:dyDescent="0.25">
      <c r="B2" s="210" t="s">
        <v>119</v>
      </c>
      <c r="C2" s="210"/>
      <c r="D2" s="210"/>
      <c r="E2" s="210"/>
      <c r="F2" s="210"/>
      <c r="G2" s="210"/>
      <c r="H2" s="210"/>
      <c r="I2" s="210"/>
      <c r="J2" s="210"/>
      <c r="K2" s="210"/>
      <c r="L2" s="210"/>
    </row>
    <row r="3" spans="1:15" x14ac:dyDescent="0.25"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</row>
    <row r="4" spans="1:15" x14ac:dyDescent="0.25">
      <c r="B4" s="209" t="s">
        <v>92</v>
      </c>
      <c r="C4" s="209"/>
      <c r="D4" s="209"/>
      <c r="E4" s="209"/>
      <c r="F4" s="209"/>
      <c r="G4" s="209"/>
      <c r="H4" s="209"/>
      <c r="I4" s="209"/>
      <c r="J4" s="209"/>
      <c r="K4" s="209"/>
      <c r="L4" s="4"/>
    </row>
    <row r="5" spans="1:15" x14ac:dyDescent="0.25">
      <c r="B5" s="209" t="s">
        <v>120</v>
      </c>
      <c r="C5" s="209"/>
      <c r="D5" s="209"/>
      <c r="E5" s="209"/>
      <c r="F5" s="209"/>
      <c r="G5" s="209"/>
      <c r="H5" s="209"/>
      <c r="I5" s="209"/>
      <c r="J5" s="209"/>
      <c r="K5" s="209"/>
      <c r="L5" s="4"/>
    </row>
    <row r="6" spans="1:15" x14ac:dyDescent="0.25">
      <c r="B6" s="209" t="s">
        <v>126</v>
      </c>
      <c r="C6" s="209"/>
      <c r="D6" s="209"/>
      <c r="E6" s="209"/>
      <c r="F6" s="209"/>
      <c r="G6" s="209"/>
      <c r="H6" s="209"/>
      <c r="I6" s="209"/>
      <c r="J6" s="209"/>
      <c r="K6" s="209"/>
      <c r="L6" s="4"/>
    </row>
    <row r="7" spans="1:15" x14ac:dyDescent="0.25">
      <c r="B7" s="112"/>
      <c r="C7" s="112"/>
      <c r="D7" s="112"/>
      <c r="E7" s="112"/>
      <c r="F7" s="112"/>
      <c r="G7" s="6"/>
      <c r="H7" s="7"/>
      <c r="I7" s="7"/>
      <c r="J7" s="8"/>
      <c r="K7" s="9"/>
      <c r="L7" s="4"/>
    </row>
    <row r="8" spans="1:15" x14ac:dyDescent="0.25">
      <c r="B8" s="202" t="s">
        <v>1</v>
      </c>
      <c r="C8" s="203"/>
      <c r="D8" s="114"/>
      <c r="E8" s="204">
        <f>L18</f>
        <v>67016168.916666657</v>
      </c>
      <c r="F8" s="204"/>
      <c r="G8" s="205"/>
      <c r="H8" s="205"/>
      <c r="I8" s="112"/>
      <c r="J8" s="113"/>
      <c r="K8" s="10"/>
      <c r="L8" s="11"/>
    </row>
    <row r="9" spans="1:15" ht="14.25" customHeight="1" x14ac:dyDescent="0.25">
      <c r="B9" s="206" t="s">
        <v>2</v>
      </c>
      <c r="C9" s="207"/>
      <c r="D9" s="115"/>
      <c r="E9" s="204">
        <f>E8</f>
        <v>67016168.916666657</v>
      </c>
      <c r="F9" s="204"/>
      <c r="G9" s="205"/>
      <c r="H9" s="205"/>
      <c r="I9" s="112"/>
      <c r="J9" s="113"/>
      <c r="K9" s="208"/>
      <c r="L9" s="208"/>
    </row>
    <row r="10" spans="1:15" x14ac:dyDescent="0.25">
      <c r="B10" s="206" t="s">
        <v>3</v>
      </c>
      <c r="C10" s="207"/>
      <c r="D10" s="5"/>
      <c r="E10" s="13"/>
      <c r="F10" s="13"/>
      <c r="G10" s="14"/>
      <c r="H10" s="113"/>
      <c r="I10" s="113"/>
      <c r="J10" s="113">
        <f>67122070-E8</f>
        <v>105901.08333334327</v>
      </c>
      <c r="K10" s="10"/>
      <c r="L10" s="116"/>
    </row>
    <row r="11" spans="1:15" x14ac:dyDescent="0.25">
      <c r="B11" s="35" t="s">
        <v>4</v>
      </c>
      <c r="C11" s="15"/>
      <c r="D11" s="16"/>
      <c r="E11" s="16"/>
      <c r="F11" s="16"/>
      <c r="G11" s="14"/>
      <c r="H11" s="113"/>
      <c r="I11" s="113"/>
      <c r="J11" s="113"/>
      <c r="K11" s="10"/>
      <c r="L11" s="17"/>
    </row>
    <row r="12" spans="1:15" ht="12" customHeight="1" x14ac:dyDescent="0.25">
      <c r="A12" s="198" t="s">
        <v>12</v>
      </c>
      <c r="B12" s="198" t="s">
        <v>5</v>
      </c>
      <c r="C12" s="198" t="s">
        <v>10</v>
      </c>
      <c r="D12" s="111"/>
      <c r="E12" s="111"/>
      <c r="F12" s="111"/>
      <c r="G12" s="19"/>
      <c r="H12" s="199" t="s">
        <v>6</v>
      </c>
      <c r="I12" s="199"/>
      <c r="J12" s="199"/>
      <c r="K12" s="200" t="s">
        <v>7</v>
      </c>
      <c r="L12" s="201" t="s">
        <v>121</v>
      </c>
    </row>
    <row r="13" spans="1:15" ht="49.5" customHeight="1" x14ac:dyDescent="0.25">
      <c r="A13" s="198"/>
      <c r="B13" s="198"/>
      <c r="C13" s="198"/>
      <c r="D13" s="111" t="s">
        <v>123</v>
      </c>
      <c r="E13" s="111" t="s">
        <v>13</v>
      </c>
      <c r="F13" s="111" t="s">
        <v>45</v>
      </c>
      <c r="G13" s="111" t="s">
        <v>17</v>
      </c>
      <c r="H13" s="111" t="s">
        <v>9</v>
      </c>
      <c r="I13" s="111"/>
      <c r="J13" s="111" t="s">
        <v>8</v>
      </c>
      <c r="K13" s="200"/>
      <c r="L13" s="201"/>
    </row>
    <row r="14" spans="1:15" ht="120.75" x14ac:dyDescent="0.25">
      <c r="A14" s="117">
        <v>1</v>
      </c>
      <c r="B14" s="110" t="s">
        <v>180</v>
      </c>
      <c r="C14" s="71" t="s">
        <v>16</v>
      </c>
      <c r="D14" s="96" t="s">
        <v>124</v>
      </c>
      <c r="E14" s="92">
        <f>DATEDIF(H14,J14,"m")</f>
        <v>8</v>
      </c>
      <c r="F14" s="92">
        <f>DATEDIF(I14,J14,"d")</f>
        <v>18</v>
      </c>
      <c r="G14" s="93">
        <v>1</v>
      </c>
      <c r="H14" s="118">
        <v>44249</v>
      </c>
      <c r="I14" s="118">
        <v>44491</v>
      </c>
      <c r="J14" s="118">
        <v>44509</v>
      </c>
      <c r="K14" s="95">
        <f>(3790150*3%)+3790150</f>
        <v>3903854.5</v>
      </c>
      <c r="L14" s="91">
        <f>(E14+F14/30)*G14*K14</f>
        <v>33573148.699999996</v>
      </c>
      <c r="O14" s="50"/>
    </row>
    <row r="15" spans="1:15" ht="120.75" x14ac:dyDescent="0.25">
      <c r="A15" s="117">
        <v>2</v>
      </c>
      <c r="B15" s="110" t="s">
        <v>181</v>
      </c>
      <c r="C15" s="71"/>
      <c r="D15" s="96" t="s">
        <v>124</v>
      </c>
      <c r="E15" s="92">
        <f>DATEDIF(H15,J15,"m")</f>
        <v>8</v>
      </c>
      <c r="F15" s="92">
        <f>DATEDIF(I15,J15,"d")</f>
        <v>17</v>
      </c>
      <c r="G15" s="93">
        <v>1</v>
      </c>
      <c r="H15" s="118">
        <v>44249</v>
      </c>
      <c r="I15" s="118">
        <v>44491</v>
      </c>
      <c r="J15" s="118">
        <v>44508</v>
      </c>
      <c r="K15" s="95">
        <f>(3790150*3%)+3790150</f>
        <v>3903854.5</v>
      </c>
      <c r="L15" s="91">
        <f>(E15+F15/30)*G15*K15</f>
        <v>33443020.216666665</v>
      </c>
    </row>
    <row r="16" spans="1:15" x14ac:dyDescent="0.25">
      <c r="A16" s="117"/>
      <c r="B16" s="110"/>
      <c r="C16" s="71"/>
      <c r="D16" s="96"/>
      <c r="E16" s="92"/>
      <c r="F16" s="92"/>
      <c r="G16" s="93"/>
      <c r="H16" s="118"/>
      <c r="I16" s="118"/>
      <c r="J16" s="118"/>
      <c r="K16" s="95"/>
      <c r="L16" s="91"/>
    </row>
    <row r="17" spans="1:15" x14ac:dyDescent="0.25">
      <c r="A17" s="117"/>
      <c r="B17" s="110"/>
      <c r="C17" s="71"/>
      <c r="D17" s="96"/>
      <c r="E17" s="92"/>
      <c r="F17" s="92"/>
      <c r="G17" s="93"/>
      <c r="H17" s="118"/>
      <c r="I17" s="118"/>
      <c r="J17" s="118"/>
      <c r="K17" s="95"/>
      <c r="L17" s="91"/>
    </row>
    <row r="18" spans="1:15" x14ac:dyDescent="0.25">
      <c r="A18" s="21"/>
      <c r="B18" s="197" t="s">
        <v>11</v>
      </c>
      <c r="C18" s="197"/>
      <c r="D18" s="117"/>
      <c r="E18" s="117"/>
      <c r="F18" s="117"/>
      <c r="G18" s="26">
        <f>SUM(G14:G17)</f>
        <v>2</v>
      </c>
      <c r="H18" s="94"/>
      <c r="I18" s="94"/>
      <c r="J18" s="34"/>
      <c r="K18" s="95"/>
      <c r="L18" s="97">
        <f>SUM(L14:L17)</f>
        <v>67016168.916666657</v>
      </c>
    </row>
    <row r="19" spans="1:15" ht="18" thickBot="1" x14ac:dyDescent="0.3">
      <c r="A19" s="98"/>
      <c r="B19" s="99"/>
      <c r="C19" s="99"/>
      <c r="D19" s="99"/>
      <c r="E19" s="99"/>
      <c r="F19" s="99"/>
      <c r="G19" s="100"/>
      <c r="H19" s="101"/>
      <c r="I19" s="101"/>
      <c r="J19" s="102"/>
      <c r="K19" s="103"/>
      <c r="L19" s="104"/>
    </row>
    <row r="20" spans="1:15" ht="99" customHeight="1" thickBot="1" x14ac:dyDescent="0.35">
      <c r="A20" s="173" t="s">
        <v>137</v>
      </c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L20" s="175"/>
    </row>
    <row r="21" spans="1:15" s="22" customFormat="1" ht="45" customHeight="1" x14ac:dyDescent="0.25">
      <c r="A21" s="212" t="s">
        <v>138</v>
      </c>
      <c r="B21" s="213"/>
      <c r="C21" s="213"/>
      <c r="D21" s="214"/>
      <c r="E21" s="212" t="s">
        <v>122</v>
      </c>
      <c r="F21" s="213"/>
      <c r="G21" s="213"/>
      <c r="H21" s="213"/>
      <c r="I21" s="213"/>
      <c r="J21" s="214"/>
      <c r="K21" s="212" t="s">
        <v>125</v>
      </c>
      <c r="L21" s="214"/>
    </row>
    <row r="22" spans="1:15" s="22" customFormat="1" ht="59.25" customHeight="1" thickBot="1" x14ac:dyDescent="0.3">
      <c r="A22" s="215"/>
      <c r="B22" s="216"/>
      <c r="C22" s="216"/>
      <c r="D22" s="217"/>
      <c r="E22" s="215"/>
      <c r="F22" s="216"/>
      <c r="G22" s="216"/>
      <c r="H22" s="216"/>
      <c r="I22" s="216"/>
      <c r="J22" s="217"/>
      <c r="K22" s="215"/>
      <c r="L22" s="217"/>
    </row>
    <row r="24" spans="1:15" x14ac:dyDescent="0.25">
      <c r="B24" s="27"/>
      <c r="C24" s="27"/>
      <c r="D24" s="27"/>
      <c r="E24" s="28"/>
      <c r="F24" s="28"/>
      <c r="G24" s="29"/>
      <c r="H24" s="30"/>
      <c r="I24" s="30"/>
      <c r="J24" s="31"/>
      <c r="K24" s="32"/>
      <c r="L24" s="57"/>
    </row>
    <row r="26" spans="1:15" ht="23.25" x14ac:dyDescent="0.25">
      <c r="K26" s="37"/>
      <c r="L26" s="33"/>
    </row>
    <row r="27" spans="1:15" ht="23.25" customHeight="1" x14ac:dyDescent="0.25">
      <c r="J27" s="37"/>
      <c r="K27" s="1"/>
    </row>
    <row r="28" spans="1:15" ht="29.25" customHeight="1" x14ac:dyDescent="0.25"/>
    <row r="30" spans="1:15" s="24" customFormat="1" x14ac:dyDescent="0.25">
      <c r="A30" s="1"/>
      <c r="B30" s="22"/>
      <c r="C30" s="1"/>
      <c r="D30" s="1"/>
      <c r="E30" s="22"/>
      <c r="F30" s="22"/>
      <c r="G30" s="23"/>
      <c r="H30" s="1"/>
      <c r="I30" s="1"/>
      <c r="J30" s="56"/>
      <c r="L30" s="1"/>
      <c r="M30" s="1"/>
      <c r="N30" s="1"/>
      <c r="O30" s="1"/>
    </row>
    <row r="33" spans="1:15" s="24" customFormat="1" x14ac:dyDescent="0.25">
      <c r="A33" s="1"/>
      <c r="B33" s="22"/>
      <c r="C33" s="1"/>
      <c r="D33" s="1"/>
      <c r="E33" s="22"/>
      <c r="F33" s="22"/>
      <c r="G33" s="23"/>
      <c r="H33" s="1"/>
      <c r="I33" s="1"/>
      <c r="J33" s="50"/>
      <c r="L33" s="1"/>
      <c r="M33" s="1"/>
      <c r="N33" s="1"/>
      <c r="O33" s="1"/>
    </row>
    <row r="34" spans="1:15" s="24" customFormat="1" x14ac:dyDescent="0.25">
      <c r="A34" s="1"/>
      <c r="B34" s="22"/>
      <c r="C34" s="1"/>
      <c r="D34" s="1"/>
      <c r="E34" s="22"/>
      <c r="F34" s="22"/>
      <c r="G34" s="23"/>
      <c r="H34" s="1"/>
      <c r="I34" s="1"/>
      <c r="J34" s="56"/>
      <c r="L34" s="1"/>
      <c r="M34" s="1"/>
      <c r="N34" s="1"/>
      <c r="O34" s="1"/>
    </row>
  </sheetData>
  <autoFilter ref="A12:L22">
    <filterColumn colId="7" showButton="0"/>
    <filterColumn colId="8" showButton="0"/>
  </autoFilter>
  <mergeCells count="23">
    <mergeCell ref="B6:K6"/>
    <mergeCell ref="B1:L1"/>
    <mergeCell ref="B2:L2"/>
    <mergeCell ref="B3:L3"/>
    <mergeCell ref="B4:K4"/>
    <mergeCell ref="B5:K5"/>
    <mergeCell ref="L12:L13"/>
    <mergeCell ref="B8:C8"/>
    <mergeCell ref="E8:H8"/>
    <mergeCell ref="B9:C9"/>
    <mergeCell ref="E9:H9"/>
    <mergeCell ref="K9:L9"/>
    <mergeCell ref="B10:C10"/>
    <mergeCell ref="A12:A13"/>
    <mergeCell ref="B12:B13"/>
    <mergeCell ref="C12:C13"/>
    <mergeCell ref="H12:J12"/>
    <mergeCell ref="K12:K13"/>
    <mergeCell ref="B18:C18"/>
    <mergeCell ref="A20:L20"/>
    <mergeCell ref="A21:D22"/>
    <mergeCell ref="E21:J22"/>
    <mergeCell ref="K21:L22"/>
  </mergeCells>
  <printOptions horizontalCentered="1" verticalCentered="1"/>
  <pageMargins left="0.23622047244094491" right="0.23622047244094491" top="1.5354330708661419" bottom="0.74803149606299213" header="0.31496062992125984" footer="0.31496062992125984"/>
  <pageSetup scale="45" orientation="landscape"/>
  <rowBreaks count="1" manualBreakCount="1">
    <brk id="20" max="11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L76"/>
  <sheetViews>
    <sheetView topLeftCell="A8" zoomScale="90" zoomScaleNormal="90" zoomScaleSheetLayoutView="50" workbookViewId="0">
      <selection activeCell="G34" sqref="G34"/>
    </sheetView>
  </sheetViews>
  <sheetFormatPr baseColWidth="10" defaultColWidth="11.42578125" defaultRowHeight="17.25" x14ac:dyDescent="0.25"/>
  <cols>
    <col min="1" max="1" width="5.7109375" style="1" customWidth="1"/>
    <col min="2" max="2" width="45.28515625" style="22" customWidth="1"/>
    <col min="3" max="3" width="48.28515625" style="1" hidden="1" customWidth="1"/>
    <col min="4" max="4" width="53" style="1" customWidth="1"/>
    <col min="5" max="5" width="11.28515625" style="22" customWidth="1"/>
    <col min="6" max="6" width="10.42578125" style="22" customWidth="1"/>
    <col min="7" max="7" width="11.85546875" style="23" customWidth="1"/>
    <col min="8" max="8" width="14.28515625" style="1" customWidth="1"/>
    <col min="9" max="9" width="14.28515625" style="1" hidden="1" customWidth="1"/>
    <col min="10" max="10" width="17" style="1" customWidth="1"/>
    <col min="11" max="11" width="21.28515625" style="24" customWidth="1"/>
    <col min="12" max="12" width="23" style="1" customWidth="1"/>
    <col min="13" max="13" width="11.42578125" style="1"/>
    <col min="14" max="14" width="12.42578125" style="1" bestFit="1" customWidth="1"/>
    <col min="15" max="16384" width="11.42578125" style="1"/>
  </cols>
  <sheetData>
    <row r="1" spans="1:12" ht="17.25" customHeight="1" x14ac:dyDescent="0.25">
      <c r="B1" s="210" t="s">
        <v>91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</row>
    <row r="2" spans="1:12" x14ac:dyDescent="0.25">
      <c r="B2" s="210" t="s">
        <v>119</v>
      </c>
      <c r="C2" s="210"/>
      <c r="D2" s="210"/>
      <c r="E2" s="210"/>
      <c r="F2" s="210"/>
      <c r="G2" s="210"/>
      <c r="H2" s="210"/>
      <c r="I2" s="210"/>
      <c r="J2" s="210"/>
      <c r="K2" s="210"/>
      <c r="L2" s="210"/>
    </row>
    <row r="3" spans="1:12" x14ac:dyDescent="0.25"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</row>
    <row r="4" spans="1:12" x14ac:dyDescent="0.25">
      <c r="B4" s="209" t="s">
        <v>92</v>
      </c>
      <c r="C4" s="209"/>
      <c r="D4" s="209"/>
      <c r="E4" s="209"/>
      <c r="F4" s="209"/>
      <c r="G4" s="209"/>
      <c r="H4" s="209"/>
      <c r="I4" s="209"/>
      <c r="J4" s="209"/>
      <c r="K4" s="209"/>
      <c r="L4" s="4"/>
    </row>
    <row r="5" spans="1:12" x14ac:dyDescent="0.25">
      <c r="B5" s="209" t="s">
        <v>120</v>
      </c>
      <c r="C5" s="209"/>
      <c r="D5" s="209"/>
      <c r="E5" s="209"/>
      <c r="F5" s="209"/>
      <c r="G5" s="209"/>
      <c r="H5" s="209"/>
      <c r="I5" s="209"/>
      <c r="J5" s="209"/>
      <c r="K5" s="209"/>
      <c r="L5" s="4"/>
    </row>
    <row r="6" spans="1:12" x14ac:dyDescent="0.25">
      <c r="B6" s="209" t="s">
        <v>126</v>
      </c>
      <c r="C6" s="209"/>
      <c r="D6" s="209"/>
      <c r="E6" s="209"/>
      <c r="F6" s="209"/>
      <c r="G6" s="209"/>
      <c r="H6" s="209"/>
      <c r="I6" s="209"/>
      <c r="J6" s="209"/>
      <c r="K6" s="209"/>
      <c r="L6" s="4"/>
    </row>
    <row r="7" spans="1:12" x14ac:dyDescent="0.25">
      <c r="B7" s="112"/>
      <c r="C7" s="112"/>
      <c r="D7" s="112"/>
      <c r="E7" s="112"/>
      <c r="F7" s="112"/>
      <c r="G7" s="6"/>
      <c r="H7" s="7"/>
      <c r="I7" s="7"/>
      <c r="J7" s="8"/>
      <c r="K7" s="9"/>
      <c r="L7" s="4"/>
    </row>
    <row r="8" spans="1:12" x14ac:dyDescent="0.25">
      <c r="B8" s="202" t="s">
        <v>1</v>
      </c>
      <c r="C8" s="203"/>
      <c r="D8" s="114"/>
      <c r="E8" s="204">
        <f>L60</f>
        <v>1461342867.8333335</v>
      </c>
      <c r="F8" s="204"/>
      <c r="G8" s="205"/>
      <c r="H8" s="205"/>
      <c r="I8" s="112"/>
      <c r="J8" s="113"/>
      <c r="K8" s="10"/>
      <c r="L8" s="11"/>
    </row>
    <row r="9" spans="1:12" ht="14.25" customHeight="1" x14ac:dyDescent="0.25">
      <c r="B9" s="206" t="s">
        <v>2</v>
      </c>
      <c r="C9" s="207"/>
      <c r="D9" s="115"/>
      <c r="E9" s="204">
        <f>E8</f>
        <v>1461342867.8333335</v>
      </c>
      <c r="F9" s="204"/>
      <c r="G9" s="205"/>
      <c r="H9" s="205"/>
      <c r="I9" s="112"/>
      <c r="J9" s="113"/>
      <c r="K9" s="208"/>
      <c r="L9" s="208"/>
    </row>
    <row r="10" spans="1:12" x14ac:dyDescent="0.25">
      <c r="B10" s="206" t="s">
        <v>3</v>
      </c>
      <c r="C10" s="207"/>
      <c r="D10" s="5"/>
      <c r="E10" s="13"/>
      <c r="F10" s="13"/>
      <c r="G10" s="14"/>
      <c r="H10" s="113"/>
      <c r="I10" s="113"/>
      <c r="J10" s="113"/>
      <c r="K10" s="10"/>
      <c r="L10" s="116"/>
    </row>
    <row r="11" spans="1:12" x14ac:dyDescent="0.25">
      <c r="B11" s="35" t="s">
        <v>4</v>
      </c>
      <c r="C11" s="15"/>
      <c r="D11" s="16"/>
      <c r="E11" s="16"/>
      <c r="F11" s="16"/>
      <c r="G11" s="14"/>
      <c r="H11" s="113"/>
      <c r="I11" s="113"/>
      <c r="J11" s="113"/>
      <c r="K11" s="10"/>
      <c r="L11" s="125"/>
    </row>
    <row r="12" spans="1:12" ht="12" customHeight="1" x14ac:dyDescent="0.25">
      <c r="A12" s="198" t="s">
        <v>12</v>
      </c>
      <c r="B12" s="198" t="s">
        <v>5</v>
      </c>
      <c r="C12" s="198" t="s">
        <v>10</v>
      </c>
      <c r="D12" s="111"/>
      <c r="E12" s="111"/>
      <c r="F12" s="111"/>
      <c r="G12" s="19"/>
      <c r="H12" s="199" t="s">
        <v>6</v>
      </c>
      <c r="I12" s="199"/>
      <c r="J12" s="199"/>
      <c r="K12" s="200" t="s">
        <v>7</v>
      </c>
      <c r="L12" s="201" t="s">
        <v>121</v>
      </c>
    </row>
    <row r="13" spans="1:12" ht="49.5" customHeight="1" x14ac:dyDescent="0.25">
      <c r="A13" s="198"/>
      <c r="B13" s="198"/>
      <c r="C13" s="198"/>
      <c r="D13" s="111" t="s">
        <v>123</v>
      </c>
      <c r="E13" s="111" t="s">
        <v>13</v>
      </c>
      <c r="F13" s="111" t="s">
        <v>45</v>
      </c>
      <c r="G13" s="111" t="s">
        <v>17</v>
      </c>
      <c r="H13" s="111" t="s">
        <v>9</v>
      </c>
      <c r="I13" s="111"/>
      <c r="J13" s="111" t="s">
        <v>8</v>
      </c>
      <c r="K13" s="200"/>
      <c r="L13" s="201"/>
    </row>
    <row r="14" spans="1:12" s="129" customFormat="1" ht="34.5" x14ac:dyDescent="0.25">
      <c r="A14" s="119">
        <v>1</v>
      </c>
      <c r="B14" s="110" t="s">
        <v>146</v>
      </c>
      <c r="C14" s="71" t="s">
        <v>16</v>
      </c>
      <c r="D14" s="110"/>
      <c r="E14" s="120">
        <f>DATEDIF(H14,J14,"m")</f>
        <v>10</v>
      </c>
      <c r="F14" s="120">
        <f>DATEDIF(I14,J14,"d")</f>
        <v>23</v>
      </c>
      <c r="G14" s="121">
        <v>3</v>
      </c>
      <c r="H14" s="122">
        <v>44221</v>
      </c>
      <c r="I14" s="94">
        <v>44525</v>
      </c>
      <c r="J14" s="122">
        <v>44548</v>
      </c>
      <c r="K14" s="123">
        <f>(3790150*3%)+3790150</f>
        <v>3903854.5</v>
      </c>
      <c r="L14" s="124">
        <f t="shared" ref="L14:L59" si="0">(E14+F14/30)*G14*K14</f>
        <v>126094500.35000002</v>
      </c>
    </row>
    <row r="15" spans="1:12" ht="34.5" hidden="1" x14ac:dyDescent="0.25">
      <c r="A15" s="117">
        <v>2</v>
      </c>
      <c r="B15" s="110" t="s">
        <v>146</v>
      </c>
      <c r="C15" s="71" t="s">
        <v>16</v>
      </c>
      <c r="D15" s="96"/>
      <c r="E15" s="92">
        <f>DATEDIF(H15,J15,"m")</f>
        <v>9</v>
      </c>
      <c r="F15" s="92">
        <f>DATEDIF(I15,J15,"d")</f>
        <v>23</v>
      </c>
      <c r="G15" s="93">
        <v>1</v>
      </c>
      <c r="H15" s="94">
        <v>44256</v>
      </c>
      <c r="I15" s="94">
        <v>44525</v>
      </c>
      <c r="J15" s="94">
        <v>44548</v>
      </c>
      <c r="K15" s="95">
        <f>(3790150*3%)+3790150</f>
        <v>3903854.5</v>
      </c>
      <c r="L15" s="91">
        <f>(E15+F15/30)*G15*K15</f>
        <v>38127645.616666667</v>
      </c>
    </row>
    <row r="16" spans="1:12" s="129" customFormat="1" x14ac:dyDescent="0.25">
      <c r="A16" s="119">
        <v>3</v>
      </c>
      <c r="B16" s="110" t="s">
        <v>147</v>
      </c>
      <c r="C16" s="71"/>
      <c r="D16" s="110"/>
      <c r="E16" s="120">
        <f t="shared" ref="E16:E59" si="1">DATEDIF(H16,J16,"m")</f>
        <v>10</v>
      </c>
      <c r="F16" s="120">
        <f t="shared" ref="F16:F59" si="2">DATEDIF(I16,J16,"d")</f>
        <v>23</v>
      </c>
      <c r="G16" s="121">
        <v>2</v>
      </c>
      <c r="H16" s="122">
        <v>44221</v>
      </c>
      <c r="I16" s="94">
        <v>44525</v>
      </c>
      <c r="J16" s="122">
        <v>44548</v>
      </c>
      <c r="K16" s="123">
        <f t="shared" ref="K16:K59" si="3">(3790150*3%)+3790150</f>
        <v>3903854.5</v>
      </c>
      <c r="L16" s="124">
        <f t="shared" si="0"/>
        <v>84063000.233333334</v>
      </c>
    </row>
    <row r="17" spans="1:12" s="129" customFormat="1" ht="34.5" x14ac:dyDescent="0.25">
      <c r="A17" s="119">
        <v>4</v>
      </c>
      <c r="B17" s="110" t="s">
        <v>148</v>
      </c>
      <c r="C17" s="71"/>
      <c r="D17" s="110"/>
      <c r="E17" s="120">
        <f t="shared" si="1"/>
        <v>10</v>
      </c>
      <c r="F17" s="120">
        <f t="shared" si="2"/>
        <v>23</v>
      </c>
      <c r="G17" s="121">
        <v>1</v>
      </c>
      <c r="H17" s="122">
        <v>44221</v>
      </c>
      <c r="I17" s="94">
        <v>44525</v>
      </c>
      <c r="J17" s="122">
        <v>44548</v>
      </c>
      <c r="K17" s="123">
        <f t="shared" si="3"/>
        <v>3903854.5</v>
      </c>
      <c r="L17" s="124">
        <f t="shared" si="0"/>
        <v>42031500.116666667</v>
      </c>
    </row>
    <row r="18" spans="1:12" ht="34.5" hidden="1" x14ac:dyDescent="0.25">
      <c r="A18" s="117">
        <v>5</v>
      </c>
      <c r="B18" s="110" t="s">
        <v>148</v>
      </c>
      <c r="C18" s="71"/>
      <c r="D18" s="96"/>
      <c r="E18" s="92">
        <f>DATEDIF(H18,J18,"m")</f>
        <v>5</v>
      </c>
      <c r="F18" s="92">
        <f>DATEDIF(I18,J18,"d")</f>
        <v>23</v>
      </c>
      <c r="G18" s="93">
        <v>1</v>
      </c>
      <c r="H18" s="94">
        <v>44389</v>
      </c>
      <c r="I18" s="94">
        <v>44525</v>
      </c>
      <c r="J18" s="94">
        <v>44548</v>
      </c>
      <c r="K18" s="95">
        <f t="shared" si="3"/>
        <v>3903854.5</v>
      </c>
      <c r="L18" s="91">
        <f>(E18+F18/30)*G18*K18</f>
        <v>22512227.616666667</v>
      </c>
    </row>
    <row r="19" spans="1:12" s="129" customFormat="1" ht="34.5" x14ac:dyDescent="0.25">
      <c r="A19" s="119">
        <v>6</v>
      </c>
      <c r="B19" s="110" t="s">
        <v>149</v>
      </c>
      <c r="C19" s="71"/>
      <c r="D19" s="110"/>
      <c r="E19" s="120">
        <f t="shared" si="1"/>
        <v>10</v>
      </c>
      <c r="F19" s="120">
        <f t="shared" si="2"/>
        <v>23</v>
      </c>
      <c r="G19" s="121">
        <v>3</v>
      </c>
      <c r="H19" s="122">
        <v>44221</v>
      </c>
      <c r="I19" s="94">
        <v>44525</v>
      </c>
      <c r="J19" s="122">
        <v>44548</v>
      </c>
      <c r="K19" s="123">
        <f t="shared" si="3"/>
        <v>3903854.5</v>
      </c>
      <c r="L19" s="124">
        <f t="shared" si="0"/>
        <v>126094500.35000002</v>
      </c>
    </row>
    <row r="20" spans="1:12" s="129" customFormat="1" x14ac:dyDescent="0.25">
      <c r="A20" s="119">
        <v>7</v>
      </c>
      <c r="B20" s="110" t="s">
        <v>150</v>
      </c>
      <c r="C20" s="71"/>
      <c r="D20" s="110"/>
      <c r="E20" s="120">
        <f t="shared" si="1"/>
        <v>10</v>
      </c>
      <c r="F20" s="120">
        <f t="shared" si="2"/>
        <v>23</v>
      </c>
      <c r="G20" s="121">
        <v>3</v>
      </c>
      <c r="H20" s="122">
        <v>44221</v>
      </c>
      <c r="I20" s="94">
        <v>44525</v>
      </c>
      <c r="J20" s="122">
        <v>44548</v>
      </c>
      <c r="K20" s="123">
        <f t="shared" si="3"/>
        <v>3903854.5</v>
      </c>
      <c r="L20" s="124">
        <f t="shared" si="0"/>
        <v>126094500.35000002</v>
      </c>
    </row>
    <row r="21" spans="1:12" hidden="1" x14ac:dyDescent="0.25">
      <c r="A21" s="117">
        <v>8</v>
      </c>
      <c r="B21" s="110" t="s">
        <v>150</v>
      </c>
      <c r="C21" s="71"/>
      <c r="D21" s="96"/>
      <c r="E21" s="92">
        <f>DATEDIF(H21,J21,"m")</f>
        <v>9</v>
      </c>
      <c r="F21" s="92">
        <f>DATEDIF(I21,J21,"d")</f>
        <v>23</v>
      </c>
      <c r="G21" s="93">
        <v>1</v>
      </c>
      <c r="H21" s="94">
        <v>44256</v>
      </c>
      <c r="I21" s="94">
        <v>44525</v>
      </c>
      <c r="J21" s="94">
        <v>44548</v>
      </c>
      <c r="K21" s="95">
        <f t="shared" si="3"/>
        <v>3903854.5</v>
      </c>
      <c r="L21" s="91">
        <f>(E21+F21/30)*G21*K21</f>
        <v>38127645.616666667</v>
      </c>
    </row>
    <row r="22" spans="1:12" hidden="1" x14ac:dyDescent="0.25">
      <c r="A22" s="117">
        <v>9</v>
      </c>
      <c r="B22" s="110" t="s">
        <v>151</v>
      </c>
      <c r="C22" s="71"/>
      <c r="D22" s="96"/>
      <c r="E22" s="92">
        <f t="shared" si="1"/>
        <v>9</v>
      </c>
      <c r="F22" s="92">
        <f t="shared" si="2"/>
        <v>23</v>
      </c>
      <c r="G22" s="93">
        <v>3</v>
      </c>
      <c r="H22" s="94">
        <v>44256</v>
      </c>
      <c r="I22" s="94">
        <v>44525</v>
      </c>
      <c r="J22" s="94">
        <v>44548</v>
      </c>
      <c r="K22" s="95">
        <f t="shared" si="3"/>
        <v>3903854.5</v>
      </c>
      <c r="L22" s="91">
        <f t="shared" si="0"/>
        <v>114382936.85000002</v>
      </c>
    </row>
    <row r="23" spans="1:12" hidden="1" x14ac:dyDescent="0.25">
      <c r="A23" s="117">
        <v>10</v>
      </c>
      <c r="B23" s="110" t="s">
        <v>151</v>
      </c>
      <c r="C23" s="71"/>
      <c r="D23" s="96"/>
      <c r="E23" s="92">
        <f>DATEDIF(H23,J23,"m")</f>
        <v>9</v>
      </c>
      <c r="F23" s="92">
        <f>DATEDIF(I23,J23,"d")</f>
        <v>23</v>
      </c>
      <c r="G23" s="93">
        <v>1</v>
      </c>
      <c r="H23" s="94">
        <v>44256</v>
      </c>
      <c r="I23" s="94">
        <v>44525</v>
      </c>
      <c r="J23" s="94">
        <v>44548</v>
      </c>
      <c r="K23" s="95">
        <f t="shared" si="3"/>
        <v>3903854.5</v>
      </c>
      <c r="L23" s="91">
        <f>(E23+F23/30)*G23*K23</f>
        <v>38127645.616666667</v>
      </c>
    </row>
    <row r="24" spans="1:12" s="129" customFormat="1" x14ac:dyDescent="0.25">
      <c r="A24" s="119">
        <v>11</v>
      </c>
      <c r="B24" s="110" t="s">
        <v>152</v>
      </c>
      <c r="C24" s="71"/>
      <c r="D24" s="110"/>
      <c r="E24" s="120">
        <f t="shared" si="1"/>
        <v>10</v>
      </c>
      <c r="F24" s="120">
        <f t="shared" si="2"/>
        <v>23</v>
      </c>
      <c r="G24" s="121">
        <v>3</v>
      </c>
      <c r="H24" s="122">
        <v>44221</v>
      </c>
      <c r="I24" s="94">
        <v>44525</v>
      </c>
      <c r="J24" s="122">
        <v>44548</v>
      </c>
      <c r="K24" s="123">
        <f t="shared" si="3"/>
        <v>3903854.5</v>
      </c>
      <c r="L24" s="124">
        <f t="shared" si="0"/>
        <v>126094500.35000002</v>
      </c>
    </row>
    <row r="25" spans="1:12" hidden="1" x14ac:dyDescent="0.25">
      <c r="A25" s="117">
        <v>12</v>
      </c>
      <c r="B25" s="110" t="s">
        <v>152</v>
      </c>
      <c r="C25" s="71"/>
      <c r="D25" s="96"/>
      <c r="E25" s="92">
        <f>DATEDIF(H25,J25,"m")</f>
        <v>9</v>
      </c>
      <c r="F25" s="92">
        <f>DATEDIF(I25,J25,"d")</f>
        <v>23</v>
      </c>
      <c r="G25" s="93">
        <v>1</v>
      </c>
      <c r="H25" s="94">
        <v>44256</v>
      </c>
      <c r="I25" s="94">
        <v>44525</v>
      </c>
      <c r="J25" s="94">
        <v>44548</v>
      </c>
      <c r="K25" s="95">
        <f t="shared" si="3"/>
        <v>3903854.5</v>
      </c>
      <c r="L25" s="91">
        <f>(E25+F25/30)*G25*K25</f>
        <v>38127645.616666667</v>
      </c>
    </row>
    <row r="26" spans="1:12" s="129" customFormat="1" x14ac:dyDescent="0.25">
      <c r="A26" s="119">
        <v>13</v>
      </c>
      <c r="B26" s="110" t="s">
        <v>153</v>
      </c>
      <c r="C26" s="71"/>
      <c r="D26" s="110"/>
      <c r="E26" s="120">
        <f t="shared" si="1"/>
        <v>10</v>
      </c>
      <c r="F26" s="120">
        <f t="shared" si="2"/>
        <v>23</v>
      </c>
      <c r="G26" s="121">
        <v>1</v>
      </c>
      <c r="H26" s="122">
        <v>44221</v>
      </c>
      <c r="I26" s="94">
        <v>44525</v>
      </c>
      <c r="J26" s="122">
        <v>44548</v>
      </c>
      <c r="K26" s="123">
        <f t="shared" si="3"/>
        <v>3903854.5</v>
      </c>
      <c r="L26" s="124">
        <f t="shared" si="0"/>
        <v>42031500.116666667</v>
      </c>
    </row>
    <row r="27" spans="1:12" hidden="1" x14ac:dyDescent="0.25">
      <c r="A27" s="117">
        <v>14</v>
      </c>
      <c r="B27" s="96" t="s">
        <v>153</v>
      </c>
      <c r="C27" s="71"/>
      <c r="D27" s="96"/>
      <c r="E27" s="92">
        <f>DATEDIF(H27,J27,"m")</f>
        <v>9</v>
      </c>
      <c r="F27" s="92">
        <f>DATEDIF(I27,J27,"d")</f>
        <v>23</v>
      </c>
      <c r="G27" s="93">
        <v>1</v>
      </c>
      <c r="H27" s="94">
        <v>44256</v>
      </c>
      <c r="I27" s="94">
        <v>44525</v>
      </c>
      <c r="J27" s="94">
        <v>44548</v>
      </c>
      <c r="K27" s="95">
        <f t="shared" si="3"/>
        <v>3903854.5</v>
      </c>
      <c r="L27" s="91">
        <f>(E27+F27/30)*G27*K27</f>
        <v>38127645.616666667</v>
      </c>
    </row>
    <row r="28" spans="1:12" hidden="1" x14ac:dyDescent="0.25">
      <c r="A28" s="117">
        <v>15</v>
      </c>
      <c r="B28" s="110" t="s">
        <v>154</v>
      </c>
      <c r="C28" s="71"/>
      <c r="D28" s="96"/>
      <c r="E28" s="92">
        <f t="shared" si="1"/>
        <v>10</v>
      </c>
      <c r="F28" s="92">
        <f t="shared" si="2"/>
        <v>15</v>
      </c>
      <c r="G28" s="93">
        <v>2</v>
      </c>
      <c r="H28" s="94">
        <v>44235</v>
      </c>
      <c r="I28" s="94">
        <v>44525</v>
      </c>
      <c r="J28" s="94">
        <v>44540</v>
      </c>
      <c r="K28" s="95">
        <f t="shared" si="3"/>
        <v>3903854.5</v>
      </c>
      <c r="L28" s="91">
        <f t="shared" si="0"/>
        <v>81980944.5</v>
      </c>
    </row>
    <row r="29" spans="1:12" hidden="1" x14ac:dyDescent="0.25">
      <c r="A29" s="117">
        <v>16</v>
      </c>
      <c r="B29" s="110" t="s">
        <v>155</v>
      </c>
      <c r="C29" s="71"/>
      <c r="D29" s="96"/>
      <c r="E29" s="92">
        <f t="shared" si="1"/>
        <v>10</v>
      </c>
      <c r="F29" s="92">
        <f t="shared" si="2"/>
        <v>15</v>
      </c>
      <c r="G29" s="93">
        <v>1</v>
      </c>
      <c r="H29" s="94">
        <v>44235</v>
      </c>
      <c r="I29" s="94">
        <v>44525</v>
      </c>
      <c r="J29" s="94">
        <v>44540</v>
      </c>
      <c r="K29" s="95">
        <f t="shared" si="3"/>
        <v>3903854.5</v>
      </c>
      <c r="L29" s="91">
        <f t="shared" si="0"/>
        <v>40990472.25</v>
      </c>
    </row>
    <row r="30" spans="1:12" hidden="1" x14ac:dyDescent="0.25">
      <c r="A30" s="117">
        <v>17</v>
      </c>
      <c r="B30" s="96" t="s">
        <v>156</v>
      </c>
      <c r="C30" s="71"/>
      <c r="D30" s="96"/>
      <c r="E30" s="92">
        <f t="shared" si="1"/>
        <v>10</v>
      </c>
      <c r="F30" s="92">
        <f t="shared" si="2"/>
        <v>15</v>
      </c>
      <c r="G30" s="93">
        <v>1</v>
      </c>
      <c r="H30" s="94">
        <v>44235</v>
      </c>
      <c r="I30" s="94">
        <v>44525</v>
      </c>
      <c r="J30" s="94">
        <v>44540</v>
      </c>
      <c r="K30" s="95">
        <f t="shared" si="3"/>
        <v>3903854.5</v>
      </c>
      <c r="L30" s="91">
        <f t="shared" si="0"/>
        <v>40990472.25</v>
      </c>
    </row>
    <row r="31" spans="1:12" hidden="1" x14ac:dyDescent="0.25">
      <c r="A31" s="117">
        <v>18</v>
      </c>
      <c r="B31" s="110" t="s">
        <v>157</v>
      </c>
      <c r="C31" s="71"/>
      <c r="D31" s="96"/>
      <c r="E31" s="92">
        <f t="shared" si="1"/>
        <v>5</v>
      </c>
      <c r="F31" s="92">
        <v>2</v>
      </c>
      <c r="G31" s="93">
        <v>1</v>
      </c>
      <c r="H31" s="94">
        <v>44235</v>
      </c>
      <c r="I31" s="94">
        <v>44525</v>
      </c>
      <c r="J31" s="94">
        <v>44386</v>
      </c>
      <c r="K31" s="95">
        <f t="shared" si="3"/>
        <v>3903854.5</v>
      </c>
      <c r="L31" s="91">
        <f t="shared" si="0"/>
        <v>19779529.466666665</v>
      </c>
    </row>
    <row r="32" spans="1:12" hidden="1" x14ac:dyDescent="0.25">
      <c r="A32" s="117">
        <v>19</v>
      </c>
      <c r="B32" s="96" t="s">
        <v>158</v>
      </c>
      <c r="C32" s="71"/>
      <c r="D32" s="96"/>
      <c r="E32" s="92">
        <f t="shared" si="1"/>
        <v>8</v>
      </c>
      <c r="F32" s="92">
        <v>5</v>
      </c>
      <c r="G32" s="93">
        <v>3</v>
      </c>
      <c r="H32" s="94">
        <v>44235</v>
      </c>
      <c r="I32" s="94">
        <v>44525</v>
      </c>
      <c r="J32" s="94">
        <v>44505</v>
      </c>
      <c r="K32" s="95">
        <f t="shared" si="3"/>
        <v>3903854.5</v>
      </c>
      <c r="L32" s="91">
        <f t="shared" si="0"/>
        <v>95644435.25</v>
      </c>
    </row>
    <row r="33" spans="1:12" x14ac:dyDescent="0.25">
      <c r="A33" s="117">
        <v>20</v>
      </c>
      <c r="B33" s="96" t="s">
        <v>159</v>
      </c>
      <c r="C33" s="71"/>
      <c r="D33" s="96"/>
      <c r="E33" s="92">
        <f t="shared" si="1"/>
        <v>10</v>
      </c>
      <c r="F33" s="92">
        <f t="shared" si="2"/>
        <v>23</v>
      </c>
      <c r="G33" s="93">
        <v>2</v>
      </c>
      <c r="H33" s="94">
        <v>44221</v>
      </c>
      <c r="I33" s="94">
        <v>44525</v>
      </c>
      <c r="J33" s="94">
        <v>44548</v>
      </c>
      <c r="K33" s="95">
        <f t="shared" si="3"/>
        <v>3903854.5</v>
      </c>
      <c r="L33" s="91">
        <f t="shared" si="0"/>
        <v>84063000.233333334</v>
      </c>
    </row>
    <row r="34" spans="1:12" ht="34.5" x14ac:dyDescent="0.25">
      <c r="A34" s="117">
        <v>21</v>
      </c>
      <c r="B34" s="96" t="s">
        <v>160</v>
      </c>
      <c r="C34" s="71"/>
      <c r="D34" s="96"/>
      <c r="E34" s="92">
        <f>DATEDIF(H34,J34,"m")</f>
        <v>10</v>
      </c>
      <c r="F34" s="92">
        <f>DATEDIF(I34,J34,"d")</f>
        <v>23</v>
      </c>
      <c r="G34" s="93">
        <v>2</v>
      </c>
      <c r="H34" s="94">
        <v>44221</v>
      </c>
      <c r="I34" s="94">
        <v>44525</v>
      </c>
      <c r="J34" s="94">
        <v>44548</v>
      </c>
      <c r="K34" s="95">
        <f t="shared" si="3"/>
        <v>3903854.5</v>
      </c>
      <c r="L34" s="91">
        <f>(E34+F34/30)*G34*K34</f>
        <v>84063000.233333334</v>
      </c>
    </row>
    <row r="35" spans="1:12" ht="34.5" hidden="1" x14ac:dyDescent="0.25">
      <c r="A35" s="117">
        <v>22</v>
      </c>
      <c r="B35" s="110" t="s">
        <v>161</v>
      </c>
      <c r="C35" s="71"/>
      <c r="D35" s="96"/>
      <c r="E35" s="92">
        <f t="shared" si="1"/>
        <v>1</v>
      </c>
      <c r="F35" s="92">
        <f t="shared" si="2"/>
        <v>23</v>
      </c>
      <c r="G35" s="93">
        <v>1</v>
      </c>
      <c r="H35" s="94">
        <v>44516</v>
      </c>
      <c r="I35" s="94">
        <v>44525</v>
      </c>
      <c r="J35" s="94">
        <v>44548</v>
      </c>
      <c r="K35" s="95">
        <f t="shared" si="3"/>
        <v>3903854.5</v>
      </c>
      <c r="L35" s="91">
        <f t="shared" si="0"/>
        <v>6896809.6166666662</v>
      </c>
    </row>
    <row r="36" spans="1:12" hidden="1" x14ac:dyDescent="0.25">
      <c r="A36" s="117">
        <v>23</v>
      </c>
      <c r="B36" s="110" t="s">
        <v>162</v>
      </c>
      <c r="C36" s="71"/>
      <c r="D36" s="96"/>
      <c r="E36" s="92">
        <f t="shared" si="1"/>
        <v>1</v>
      </c>
      <c r="F36" s="92">
        <f t="shared" si="2"/>
        <v>23</v>
      </c>
      <c r="G36" s="93">
        <v>1</v>
      </c>
      <c r="H36" s="94">
        <v>44516</v>
      </c>
      <c r="I36" s="94">
        <v>44525</v>
      </c>
      <c r="J36" s="94">
        <v>44548</v>
      </c>
      <c r="K36" s="95">
        <f t="shared" si="3"/>
        <v>3903854.5</v>
      </c>
      <c r="L36" s="91">
        <f t="shared" si="0"/>
        <v>6896809.6166666662</v>
      </c>
    </row>
    <row r="37" spans="1:12" x14ac:dyDescent="0.25">
      <c r="A37" s="117">
        <v>24</v>
      </c>
      <c r="B37" s="96"/>
      <c r="C37" s="71"/>
      <c r="D37" s="96"/>
      <c r="E37" s="92">
        <f t="shared" si="1"/>
        <v>10</v>
      </c>
      <c r="F37" s="92">
        <f t="shared" si="2"/>
        <v>27</v>
      </c>
      <c r="G37" s="93"/>
      <c r="H37" s="94">
        <v>44221</v>
      </c>
      <c r="I37" s="94">
        <v>44525</v>
      </c>
      <c r="J37" s="94">
        <v>44552</v>
      </c>
      <c r="K37" s="95">
        <f t="shared" si="3"/>
        <v>3903854.5</v>
      </c>
      <c r="L37" s="91">
        <f t="shared" si="0"/>
        <v>0</v>
      </c>
    </row>
    <row r="38" spans="1:12" x14ac:dyDescent="0.25">
      <c r="A38" s="117">
        <v>25</v>
      </c>
      <c r="B38" s="96"/>
      <c r="C38" s="71"/>
      <c r="D38" s="96"/>
      <c r="E38" s="92">
        <f t="shared" si="1"/>
        <v>10</v>
      </c>
      <c r="F38" s="92">
        <f t="shared" si="2"/>
        <v>27</v>
      </c>
      <c r="G38" s="93"/>
      <c r="H38" s="94">
        <v>44221</v>
      </c>
      <c r="I38" s="94">
        <v>44525</v>
      </c>
      <c r="J38" s="94">
        <v>44552</v>
      </c>
      <c r="K38" s="95">
        <f t="shared" si="3"/>
        <v>3903854.5</v>
      </c>
      <c r="L38" s="91">
        <f t="shared" si="0"/>
        <v>0</v>
      </c>
    </row>
    <row r="39" spans="1:12" x14ac:dyDescent="0.25">
      <c r="A39" s="117">
        <v>26</v>
      </c>
      <c r="B39" s="96"/>
      <c r="C39" s="71"/>
      <c r="D39" s="96"/>
      <c r="E39" s="92">
        <f t="shared" si="1"/>
        <v>10</v>
      </c>
      <c r="F39" s="92">
        <f t="shared" si="2"/>
        <v>27</v>
      </c>
      <c r="G39" s="93"/>
      <c r="H39" s="94">
        <v>44221</v>
      </c>
      <c r="I39" s="94">
        <v>44525</v>
      </c>
      <c r="J39" s="94">
        <v>44552</v>
      </c>
      <c r="K39" s="95">
        <f t="shared" si="3"/>
        <v>3903854.5</v>
      </c>
      <c r="L39" s="91">
        <f t="shared" si="0"/>
        <v>0</v>
      </c>
    </row>
    <row r="40" spans="1:12" x14ac:dyDescent="0.25">
      <c r="A40" s="117">
        <v>27</v>
      </c>
      <c r="B40" s="96"/>
      <c r="C40" s="71"/>
      <c r="D40" s="96"/>
      <c r="E40" s="92">
        <f t="shared" si="1"/>
        <v>10</v>
      </c>
      <c r="F40" s="92">
        <f t="shared" si="2"/>
        <v>27</v>
      </c>
      <c r="G40" s="93"/>
      <c r="H40" s="94">
        <v>44221</v>
      </c>
      <c r="I40" s="94">
        <v>44525</v>
      </c>
      <c r="J40" s="94">
        <v>44552</v>
      </c>
      <c r="K40" s="95">
        <f t="shared" si="3"/>
        <v>3903854.5</v>
      </c>
      <c r="L40" s="91">
        <f t="shared" si="0"/>
        <v>0</v>
      </c>
    </row>
    <row r="41" spans="1:12" x14ac:dyDescent="0.25">
      <c r="A41" s="117">
        <v>28</v>
      </c>
      <c r="B41" s="96"/>
      <c r="C41" s="71"/>
      <c r="D41" s="96"/>
      <c r="E41" s="92">
        <f t="shared" si="1"/>
        <v>10</v>
      </c>
      <c r="F41" s="92">
        <f t="shared" si="2"/>
        <v>27</v>
      </c>
      <c r="G41" s="93"/>
      <c r="H41" s="94">
        <v>44221</v>
      </c>
      <c r="I41" s="94">
        <v>44525</v>
      </c>
      <c r="J41" s="94">
        <v>44552</v>
      </c>
      <c r="K41" s="95">
        <f t="shared" si="3"/>
        <v>3903854.5</v>
      </c>
      <c r="L41" s="91">
        <f t="shared" si="0"/>
        <v>0</v>
      </c>
    </row>
    <row r="42" spans="1:12" x14ac:dyDescent="0.25">
      <c r="A42" s="117">
        <v>29</v>
      </c>
      <c r="B42" s="96"/>
      <c r="C42" s="71"/>
      <c r="D42" s="96"/>
      <c r="E42" s="92">
        <f t="shared" si="1"/>
        <v>10</v>
      </c>
      <c r="F42" s="92">
        <f t="shared" si="2"/>
        <v>27</v>
      </c>
      <c r="G42" s="93"/>
      <c r="H42" s="94">
        <v>44221</v>
      </c>
      <c r="I42" s="94">
        <v>44525</v>
      </c>
      <c r="J42" s="94">
        <v>44552</v>
      </c>
      <c r="K42" s="95">
        <f t="shared" si="3"/>
        <v>3903854.5</v>
      </c>
      <c r="L42" s="91">
        <f t="shared" si="0"/>
        <v>0</v>
      </c>
    </row>
    <row r="43" spans="1:12" x14ac:dyDescent="0.25">
      <c r="A43" s="117">
        <v>30</v>
      </c>
      <c r="B43" s="96"/>
      <c r="C43" s="71"/>
      <c r="D43" s="96"/>
      <c r="E43" s="92">
        <f t="shared" si="1"/>
        <v>10</v>
      </c>
      <c r="F43" s="92">
        <f t="shared" si="2"/>
        <v>27</v>
      </c>
      <c r="G43" s="93"/>
      <c r="H43" s="94">
        <v>44221</v>
      </c>
      <c r="I43" s="94">
        <v>44525</v>
      </c>
      <c r="J43" s="94">
        <v>44552</v>
      </c>
      <c r="K43" s="95">
        <f t="shared" si="3"/>
        <v>3903854.5</v>
      </c>
      <c r="L43" s="91">
        <f t="shared" si="0"/>
        <v>0</v>
      </c>
    </row>
    <row r="44" spans="1:12" x14ac:dyDescent="0.25">
      <c r="A44" s="117">
        <v>31</v>
      </c>
      <c r="B44" s="96"/>
      <c r="C44" s="71"/>
      <c r="D44" s="96"/>
      <c r="E44" s="92">
        <f t="shared" si="1"/>
        <v>10</v>
      </c>
      <c r="F44" s="92">
        <f t="shared" si="2"/>
        <v>27</v>
      </c>
      <c r="G44" s="93"/>
      <c r="H44" s="94">
        <v>44221</v>
      </c>
      <c r="I44" s="94">
        <v>44525</v>
      </c>
      <c r="J44" s="94">
        <v>44552</v>
      </c>
      <c r="K44" s="95">
        <f t="shared" si="3"/>
        <v>3903854.5</v>
      </c>
      <c r="L44" s="91">
        <f t="shared" si="0"/>
        <v>0</v>
      </c>
    </row>
    <row r="45" spans="1:12" x14ac:dyDescent="0.25">
      <c r="A45" s="117">
        <v>32</v>
      </c>
      <c r="B45" s="96"/>
      <c r="C45" s="71"/>
      <c r="D45" s="96"/>
      <c r="E45" s="92">
        <f t="shared" si="1"/>
        <v>10</v>
      </c>
      <c r="F45" s="92">
        <f t="shared" si="2"/>
        <v>27</v>
      </c>
      <c r="G45" s="93"/>
      <c r="H45" s="94">
        <v>44221</v>
      </c>
      <c r="I45" s="94">
        <v>44525</v>
      </c>
      <c r="J45" s="94">
        <v>44552</v>
      </c>
      <c r="K45" s="95">
        <f t="shared" si="3"/>
        <v>3903854.5</v>
      </c>
      <c r="L45" s="91">
        <f t="shared" si="0"/>
        <v>0</v>
      </c>
    </row>
    <row r="46" spans="1:12" ht="117.95" customHeight="1" x14ac:dyDescent="0.25">
      <c r="A46" s="117">
        <v>33</v>
      </c>
      <c r="B46" s="96"/>
      <c r="C46" s="71"/>
      <c r="D46" s="96"/>
      <c r="E46" s="92">
        <f t="shared" si="1"/>
        <v>10</v>
      </c>
      <c r="F46" s="92">
        <f t="shared" si="2"/>
        <v>27</v>
      </c>
      <c r="G46" s="93"/>
      <c r="H46" s="94">
        <v>44221</v>
      </c>
      <c r="I46" s="94">
        <v>44525</v>
      </c>
      <c r="J46" s="94">
        <v>44552</v>
      </c>
      <c r="K46" s="95">
        <f t="shared" si="3"/>
        <v>3903854.5</v>
      </c>
      <c r="L46" s="91">
        <f t="shared" si="0"/>
        <v>0</v>
      </c>
    </row>
    <row r="47" spans="1:12" ht="117.95" customHeight="1" x14ac:dyDescent="0.25">
      <c r="A47" s="117">
        <v>34</v>
      </c>
      <c r="B47" s="110"/>
      <c r="C47" s="71"/>
      <c r="D47" s="96"/>
      <c r="E47" s="92">
        <f t="shared" si="1"/>
        <v>10</v>
      </c>
      <c r="F47" s="92">
        <f t="shared" si="2"/>
        <v>27</v>
      </c>
      <c r="G47" s="93"/>
      <c r="H47" s="94">
        <v>44221</v>
      </c>
      <c r="I47" s="94">
        <v>44525</v>
      </c>
      <c r="J47" s="94">
        <v>44552</v>
      </c>
      <c r="K47" s="95">
        <f t="shared" si="3"/>
        <v>3903854.5</v>
      </c>
      <c r="L47" s="91">
        <f t="shared" si="0"/>
        <v>0</v>
      </c>
    </row>
    <row r="48" spans="1:12" ht="117.95" customHeight="1" x14ac:dyDescent="0.25">
      <c r="A48" s="117">
        <v>35</v>
      </c>
      <c r="B48" s="110"/>
      <c r="C48" s="71"/>
      <c r="D48" s="96"/>
      <c r="E48" s="92">
        <f t="shared" si="1"/>
        <v>10</v>
      </c>
      <c r="F48" s="92">
        <f t="shared" si="2"/>
        <v>27</v>
      </c>
      <c r="G48" s="93"/>
      <c r="H48" s="94">
        <v>44221</v>
      </c>
      <c r="I48" s="94">
        <v>44525</v>
      </c>
      <c r="J48" s="94">
        <v>44552</v>
      </c>
      <c r="K48" s="95">
        <f t="shared" si="3"/>
        <v>3903854.5</v>
      </c>
      <c r="L48" s="91">
        <f t="shared" si="0"/>
        <v>0</v>
      </c>
    </row>
    <row r="49" spans="1:12" ht="117.95" customHeight="1" x14ac:dyDescent="0.25">
      <c r="A49" s="117">
        <v>36</v>
      </c>
      <c r="B49" s="110"/>
      <c r="C49" s="71"/>
      <c r="D49" s="96"/>
      <c r="E49" s="92">
        <f t="shared" si="1"/>
        <v>10</v>
      </c>
      <c r="F49" s="92">
        <f t="shared" si="2"/>
        <v>27</v>
      </c>
      <c r="G49" s="93"/>
      <c r="H49" s="94">
        <v>44221</v>
      </c>
      <c r="I49" s="94">
        <v>44525</v>
      </c>
      <c r="J49" s="94">
        <v>44552</v>
      </c>
      <c r="K49" s="95">
        <f t="shared" si="3"/>
        <v>3903854.5</v>
      </c>
      <c r="L49" s="91">
        <f t="shared" si="0"/>
        <v>0</v>
      </c>
    </row>
    <row r="50" spans="1:12" ht="117.95" customHeight="1" x14ac:dyDescent="0.25">
      <c r="A50" s="117">
        <v>37</v>
      </c>
      <c r="B50" s="110"/>
      <c r="C50" s="71"/>
      <c r="D50" s="96"/>
      <c r="E50" s="92">
        <f t="shared" si="1"/>
        <v>10</v>
      </c>
      <c r="F50" s="92">
        <f t="shared" si="2"/>
        <v>27</v>
      </c>
      <c r="G50" s="93"/>
      <c r="H50" s="94">
        <v>44221</v>
      </c>
      <c r="I50" s="94">
        <v>44525</v>
      </c>
      <c r="J50" s="94">
        <v>44552</v>
      </c>
      <c r="K50" s="95">
        <f t="shared" si="3"/>
        <v>3903854.5</v>
      </c>
      <c r="L50" s="91">
        <f t="shared" si="0"/>
        <v>0</v>
      </c>
    </row>
    <row r="51" spans="1:12" ht="117.95" customHeight="1" x14ac:dyDescent="0.25">
      <c r="A51" s="117">
        <v>38</v>
      </c>
      <c r="B51" s="110"/>
      <c r="C51" s="71"/>
      <c r="D51" s="96"/>
      <c r="E51" s="92">
        <f t="shared" si="1"/>
        <v>10</v>
      </c>
      <c r="F51" s="92">
        <f t="shared" si="2"/>
        <v>27</v>
      </c>
      <c r="G51" s="93"/>
      <c r="H51" s="94">
        <v>44221</v>
      </c>
      <c r="I51" s="94">
        <v>44525</v>
      </c>
      <c r="J51" s="94">
        <v>44552</v>
      </c>
      <c r="K51" s="95">
        <f t="shared" si="3"/>
        <v>3903854.5</v>
      </c>
      <c r="L51" s="91">
        <f t="shared" si="0"/>
        <v>0</v>
      </c>
    </row>
    <row r="52" spans="1:12" x14ac:dyDescent="0.25">
      <c r="A52" s="117">
        <v>39</v>
      </c>
      <c r="B52" s="110"/>
      <c r="C52" s="71"/>
      <c r="D52" s="96"/>
      <c r="E52" s="92">
        <f t="shared" si="1"/>
        <v>10</v>
      </c>
      <c r="F52" s="92">
        <f t="shared" si="2"/>
        <v>27</v>
      </c>
      <c r="G52" s="93"/>
      <c r="H52" s="94">
        <v>44221</v>
      </c>
      <c r="I52" s="94">
        <v>44525</v>
      </c>
      <c r="J52" s="94">
        <v>44552</v>
      </c>
      <c r="K52" s="95">
        <f t="shared" si="3"/>
        <v>3903854.5</v>
      </c>
      <c r="L52" s="91">
        <f t="shared" si="0"/>
        <v>0</v>
      </c>
    </row>
    <row r="53" spans="1:12" x14ac:dyDescent="0.25">
      <c r="A53" s="117">
        <v>40</v>
      </c>
      <c r="B53" s="96"/>
      <c r="C53" s="71"/>
      <c r="D53" s="96"/>
      <c r="E53" s="92">
        <f t="shared" si="1"/>
        <v>10</v>
      </c>
      <c r="F53" s="92">
        <f t="shared" si="2"/>
        <v>27</v>
      </c>
      <c r="G53" s="93"/>
      <c r="H53" s="94">
        <v>44221</v>
      </c>
      <c r="I53" s="94">
        <v>44525</v>
      </c>
      <c r="J53" s="94">
        <v>44552</v>
      </c>
      <c r="K53" s="95">
        <f t="shared" si="3"/>
        <v>3903854.5</v>
      </c>
      <c r="L53" s="91">
        <f t="shared" si="0"/>
        <v>0</v>
      </c>
    </row>
    <row r="54" spans="1:12" x14ac:dyDescent="0.25">
      <c r="A54" s="117">
        <v>41</v>
      </c>
      <c r="B54" s="96"/>
      <c r="C54" s="71"/>
      <c r="D54" s="96"/>
      <c r="E54" s="92">
        <f t="shared" si="1"/>
        <v>10</v>
      </c>
      <c r="F54" s="92">
        <f t="shared" si="2"/>
        <v>27</v>
      </c>
      <c r="G54" s="93"/>
      <c r="H54" s="94">
        <v>44221</v>
      </c>
      <c r="I54" s="94">
        <v>44525</v>
      </c>
      <c r="J54" s="94">
        <v>44552</v>
      </c>
      <c r="K54" s="95">
        <f t="shared" si="3"/>
        <v>3903854.5</v>
      </c>
      <c r="L54" s="91">
        <f t="shared" si="0"/>
        <v>0</v>
      </c>
    </row>
    <row r="55" spans="1:12" x14ac:dyDescent="0.25">
      <c r="A55" s="117">
        <v>42</v>
      </c>
      <c r="B55" s="110"/>
      <c r="C55" s="71"/>
      <c r="D55" s="96"/>
      <c r="E55" s="92">
        <f t="shared" si="1"/>
        <v>10</v>
      </c>
      <c r="F55" s="92">
        <f t="shared" si="2"/>
        <v>27</v>
      </c>
      <c r="G55" s="93"/>
      <c r="H55" s="94">
        <v>44221</v>
      </c>
      <c r="I55" s="94">
        <v>44525</v>
      </c>
      <c r="J55" s="94">
        <v>44552</v>
      </c>
      <c r="K55" s="95">
        <f t="shared" si="3"/>
        <v>3903854.5</v>
      </c>
      <c r="L55" s="91">
        <f t="shared" si="0"/>
        <v>0</v>
      </c>
    </row>
    <row r="56" spans="1:12" x14ac:dyDescent="0.25">
      <c r="A56" s="117">
        <v>43</v>
      </c>
      <c r="B56" s="110"/>
      <c r="C56" s="71"/>
      <c r="D56" s="96"/>
      <c r="E56" s="92">
        <f t="shared" si="1"/>
        <v>10</v>
      </c>
      <c r="F56" s="92">
        <f t="shared" si="2"/>
        <v>27</v>
      </c>
      <c r="G56" s="93"/>
      <c r="H56" s="94">
        <v>44221</v>
      </c>
      <c r="I56" s="94">
        <v>44525</v>
      </c>
      <c r="J56" s="94">
        <v>44552</v>
      </c>
      <c r="K56" s="95">
        <f t="shared" si="3"/>
        <v>3903854.5</v>
      </c>
      <c r="L56" s="91">
        <f t="shared" si="0"/>
        <v>0</v>
      </c>
    </row>
    <row r="57" spans="1:12" x14ac:dyDescent="0.25">
      <c r="A57" s="117">
        <v>44</v>
      </c>
      <c r="B57" s="110"/>
      <c r="C57" s="71"/>
      <c r="D57" s="96"/>
      <c r="E57" s="92">
        <f t="shared" si="1"/>
        <v>10</v>
      </c>
      <c r="F57" s="92">
        <f t="shared" si="2"/>
        <v>27</v>
      </c>
      <c r="G57" s="93"/>
      <c r="H57" s="94">
        <v>44221</v>
      </c>
      <c r="I57" s="94">
        <v>44525</v>
      </c>
      <c r="J57" s="94">
        <v>44552</v>
      </c>
      <c r="K57" s="95">
        <f t="shared" si="3"/>
        <v>3903854.5</v>
      </c>
      <c r="L57" s="91">
        <f t="shared" si="0"/>
        <v>0</v>
      </c>
    </row>
    <row r="58" spans="1:12" x14ac:dyDescent="0.25">
      <c r="A58" s="117">
        <v>45</v>
      </c>
      <c r="B58" s="110"/>
      <c r="C58" s="71"/>
      <c r="D58" s="96"/>
      <c r="E58" s="92">
        <f t="shared" si="1"/>
        <v>10</v>
      </c>
      <c r="F58" s="92">
        <f t="shared" si="2"/>
        <v>27</v>
      </c>
      <c r="G58" s="93"/>
      <c r="H58" s="94">
        <v>44221</v>
      </c>
      <c r="I58" s="94">
        <v>44525</v>
      </c>
      <c r="J58" s="94">
        <v>44552</v>
      </c>
      <c r="K58" s="95">
        <f t="shared" si="3"/>
        <v>3903854.5</v>
      </c>
      <c r="L58" s="91">
        <f t="shared" si="0"/>
        <v>0</v>
      </c>
    </row>
    <row r="59" spans="1:12" x14ac:dyDescent="0.25">
      <c r="A59" s="117">
        <v>46</v>
      </c>
      <c r="B59" s="110"/>
      <c r="C59" s="71"/>
      <c r="D59" s="96"/>
      <c r="E59" s="92">
        <f t="shared" si="1"/>
        <v>10</v>
      </c>
      <c r="F59" s="92">
        <f t="shared" si="2"/>
        <v>27</v>
      </c>
      <c r="G59" s="93"/>
      <c r="H59" s="94">
        <v>44221</v>
      </c>
      <c r="I59" s="94">
        <v>44525</v>
      </c>
      <c r="J59" s="94">
        <v>44552</v>
      </c>
      <c r="K59" s="95">
        <f t="shared" si="3"/>
        <v>3903854.5</v>
      </c>
      <c r="L59" s="91">
        <f t="shared" si="0"/>
        <v>0</v>
      </c>
    </row>
    <row r="60" spans="1:12" x14ac:dyDescent="0.25">
      <c r="A60" s="21"/>
      <c r="B60" s="197" t="s">
        <v>11</v>
      </c>
      <c r="C60" s="197"/>
      <c r="D60" s="117"/>
      <c r="E60" s="117"/>
      <c r="F60" s="117"/>
      <c r="G60" s="26">
        <f>SUM(G14:G59)</f>
        <v>39</v>
      </c>
      <c r="H60" s="94"/>
      <c r="I60" s="94"/>
      <c r="J60" s="126"/>
      <c r="K60" s="95"/>
      <c r="L60" s="97">
        <f>SUM(L14:L59)</f>
        <v>1461342867.8333335</v>
      </c>
    </row>
    <row r="61" spans="1:12" ht="18" thickBot="1" x14ac:dyDescent="0.3">
      <c r="A61" s="98"/>
      <c r="B61" s="99"/>
      <c r="C61" s="99"/>
      <c r="D61" s="99"/>
      <c r="E61" s="99"/>
      <c r="F61" s="99"/>
      <c r="G61" s="100"/>
      <c r="H61" s="101"/>
      <c r="I61" s="101"/>
      <c r="J61" s="127"/>
      <c r="K61" s="103"/>
      <c r="L61" s="104"/>
    </row>
    <row r="62" spans="1:12" ht="99" customHeight="1" thickBot="1" x14ac:dyDescent="0.35">
      <c r="A62" s="173" t="s">
        <v>163</v>
      </c>
      <c r="B62" s="174"/>
      <c r="C62" s="174"/>
      <c r="D62" s="174"/>
      <c r="E62" s="174"/>
      <c r="F62" s="174"/>
      <c r="G62" s="174"/>
      <c r="H62" s="174"/>
      <c r="I62" s="174"/>
      <c r="J62" s="174"/>
      <c r="K62" s="174"/>
      <c r="L62" s="175"/>
    </row>
    <row r="63" spans="1:12" s="22" customFormat="1" ht="45" customHeight="1" x14ac:dyDescent="0.25">
      <c r="A63" s="212" t="s">
        <v>164</v>
      </c>
      <c r="B63" s="213"/>
      <c r="C63" s="213"/>
      <c r="D63" s="214"/>
      <c r="E63" s="212" t="s">
        <v>122</v>
      </c>
      <c r="F63" s="213"/>
      <c r="G63" s="213"/>
      <c r="H63" s="213"/>
      <c r="I63" s="213"/>
      <c r="J63" s="214"/>
      <c r="K63" s="212" t="s">
        <v>125</v>
      </c>
      <c r="L63" s="214"/>
    </row>
    <row r="64" spans="1:12" s="22" customFormat="1" ht="59.25" customHeight="1" thickBot="1" x14ac:dyDescent="0.3">
      <c r="A64" s="215"/>
      <c r="B64" s="216"/>
      <c r="C64" s="216"/>
      <c r="D64" s="217"/>
      <c r="E64" s="215"/>
      <c r="F64" s="216"/>
      <c r="G64" s="216"/>
      <c r="H64" s="216"/>
      <c r="I64" s="216"/>
      <c r="J64" s="217"/>
      <c r="K64" s="215"/>
      <c r="L64" s="217"/>
    </row>
    <row r="66" spans="2:12" x14ac:dyDescent="0.25">
      <c r="B66" s="27"/>
      <c r="C66" s="27"/>
      <c r="D66" s="27"/>
      <c r="E66" s="28"/>
      <c r="F66" s="28"/>
      <c r="G66" s="29"/>
      <c r="H66" s="30"/>
      <c r="I66" s="30"/>
      <c r="J66" s="31"/>
      <c r="K66" s="32"/>
      <c r="L66" s="57"/>
    </row>
    <row r="68" spans="2:12" ht="23.25" x14ac:dyDescent="0.25">
      <c r="K68" s="37"/>
      <c r="L68" s="33"/>
    </row>
    <row r="69" spans="2:12" ht="23.25" customHeight="1" x14ac:dyDescent="0.25">
      <c r="J69" s="37"/>
      <c r="K69" s="1"/>
    </row>
    <row r="70" spans="2:12" ht="29.25" customHeight="1" x14ac:dyDescent="0.25"/>
    <row r="72" spans="2:12" x14ac:dyDescent="0.25">
      <c r="J72" s="128"/>
    </row>
    <row r="75" spans="2:12" x14ac:dyDescent="0.25">
      <c r="J75" s="50"/>
    </row>
    <row r="76" spans="2:12" x14ac:dyDescent="0.25">
      <c r="J76" s="128"/>
    </row>
  </sheetData>
  <autoFilter ref="D13:J60">
    <filterColumn colId="4">
      <filters blank="1">
        <dateGroupItem year="2021" month="1" dateTimeGrouping="month"/>
      </filters>
    </filterColumn>
  </autoFilter>
  <mergeCells count="23">
    <mergeCell ref="B6:K6"/>
    <mergeCell ref="B1:L1"/>
    <mergeCell ref="B2:L2"/>
    <mergeCell ref="B3:L3"/>
    <mergeCell ref="B4:K4"/>
    <mergeCell ref="B5:K5"/>
    <mergeCell ref="L12:L13"/>
    <mergeCell ref="B8:C8"/>
    <mergeCell ref="E8:H8"/>
    <mergeCell ref="B9:C9"/>
    <mergeCell ref="E9:H9"/>
    <mergeCell ref="K9:L9"/>
    <mergeCell ref="B10:C10"/>
    <mergeCell ref="A12:A13"/>
    <mergeCell ref="B12:B13"/>
    <mergeCell ref="C12:C13"/>
    <mergeCell ref="H12:J12"/>
    <mergeCell ref="K12:K13"/>
    <mergeCell ref="B60:C60"/>
    <mergeCell ref="A62:L62"/>
    <mergeCell ref="A63:D64"/>
    <mergeCell ref="E63:J64"/>
    <mergeCell ref="K63:L64"/>
  </mergeCells>
  <printOptions horizontalCentered="1" verticalCentered="1"/>
  <pageMargins left="0.23622047244094491" right="0.23622047244094491" top="1.5354330708661419" bottom="0.74803149606299213" header="0.31496062992125984" footer="0.31496062992125984"/>
  <pageSetup scale="45" orientation="landscape"/>
  <rowBreaks count="1" manualBreakCount="1">
    <brk id="62" max="11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pageSetUpPr fitToPage="1"/>
  </sheetPr>
  <dimension ref="A1:K46"/>
  <sheetViews>
    <sheetView topLeftCell="B28" zoomScale="74" zoomScaleNormal="70" zoomScaleSheetLayoutView="50" workbookViewId="0">
      <selection activeCell="B2" sqref="B2:K2"/>
    </sheetView>
  </sheetViews>
  <sheetFormatPr baseColWidth="10" defaultColWidth="11.42578125" defaultRowHeight="17.25" x14ac:dyDescent="0.25"/>
  <cols>
    <col min="1" max="1" width="9.42578125" style="1" customWidth="1"/>
    <col min="2" max="2" width="49.28515625" style="22" customWidth="1"/>
    <col min="3" max="3" width="48.28515625" style="1" hidden="1" customWidth="1"/>
    <col min="4" max="4" width="45.42578125" style="1" hidden="1" customWidth="1"/>
    <col min="5" max="5" width="11.28515625" style="22" customWidth="1"/>
    <col min="6" max="6" width="10.42578125" style="22" customWidth="1"/>
    <col min="7" max="7" width="11.85546875" style="23" customWidth="1"/>
    <col min="8" max="8" width="14.28515625" style="1" customWidth="1"/>
    <col min="9" max="9" width="17" style="1" customWidth="1"/>
    <col min="10" max="10" width="21.28515625" style="24" customWidth="1"/>
    <col min="11" max="11" width="23" style="1" customWidth="1"/>
    <col min="12" max="16384" width="11.42578125" style="1"/>
  </cols>
  <sheetData>
    <row r="1" spans="1:11" ht="17.25" customHeight="1" x14ac:dyDescent="0.25">
      <c r="B1" s="210" t="s">
        <v>0</v>
      </c>
      <c r="C1" s="210"/>
      <c r="D1" s="210"/>
      <c r="E1" s="210"/>
      <c r="F1" s="210"/>
      <c r="G1" s="210"/>
      <c r="H1" s="210"/>
      <c r="I1" s="210"/>
      <c r="J1" s="210"/>
      <c r="K1" s="210"/>
    </row>
    <row r="2" spans="1:11" x14ac:dyDescent="0.25">
      <c r="B2" s="210" t="s">
        <v>119</v>
      </c>
      <c r="C2" s="210"/>
      <c r="D2" s="210"/>
      <c r="E2" s="210"/>
      <c r="F2" s="210"/>
      <c r="G2" s="210"/>
      <c r="H2" s="210"/>
      <c r="I2" s="210"/>
      <c r="J2" s="210"/>
      <c r="K2" s="210"/>
    </row>
    <row r="3" spans="1:11" x14ac:dyDescent="0.25">
      <c r="B3" s="211"/>
      <c r="C3" s="211"/>
      <c r="D3" s="211"/>
      <c r="E3" s="211"/>
      <c r="F3" s="211"/>
      <c r="G3" s="211"/>
      <c r="H3" s="211"/>
      <c r="I3" s="211"/>
      <c r="J3" s="211"/>
      <c r="K3" s="211"/>
    </row>
    <row r="4" spans="1:11" ht="26.1" customHeight="1" x14ac:dyDescent="0.25">
      <c r="B4" s="209" t="s">
        <v>92</v>
      </c>
      <c r="C4" s="209"/>
      <c r="D4" s="209"/>
      <c r="E4" s="209"/>
      <c r="F4" s="209"/>
      <c r="G4" s="209"/>
      <c r="H4" s="209"/>
      <c r="I4" s="209"/>
      <c r="J4" s="209"/>
      <c r="K4" s="4"/>
    </row>
    <row r="5" spans="1:11" ht="21" customHeight="1" x14ac:dyDescent="0.25">
      <c r="B5" s="209" t="s">
        <v>93</v>
      </c>
      <c r="C5" s="209"/>
      <c r="D5" s="209"/>
      <c r="E5" s="209"/>
      <c r="F5" s="209"/>
      <c r="G5" s="209"/>
      <c r="H5" s="209"/>
      <c r="I5" s="209"/>
      <c r="J5" s="209"/>
      <c r="K5" s="4"/>
    </row>
    <row r="6" spans="1:11" ht="21" customHeight="1" x14ac:dyDescent="0.25">
      <c r="B6" s="209" t="s">
        <v>118</v>
      </c>
      <c r="C6" s="209"/>
      <c r="D6" s="209"/>
      <c r="E6" s="209"/>
      <c r="F6" s="209"/>
      <c r="G6" s="209"/>
      <c r="H6" s="209"/>
      <c r="I6" s="209"/>
      <c r="J6" s="209"/>
      <c r="K6" s="4"/>
    </row>
    <row r="7" spans="1:11" x14ac:dyDescent="0.25">
      <c r="B7" s="2"/>
      <c r="C7" s="2"/>
      <c r="D7" s="2"/>
      <c r="E7" s="2"/>
      <c r="F7" s="2"/>
      <c r="G7" s="6"/>
      <c r="H7" s="7"/>
      <c r="I7" s="8"/>
      <c r="J7" s="9"/>
      <c r="K7" s="4"/>
    </row>
    <row r="8" spans="1:11" x14ac:dyDescent="0.25">
      <c r="B8" s="202" t="s">
        <v>1</v>
      </c>
      <c r="C8" s="203"/>
      <c r="D8" s="54"/>
      <c r="E8" s="218">
        <f>SUM(K14:K34)</f>
        <v>2093601901.0000002</v>
      </c>
      <c r="F8" s="218"/>
      <c r="G8" s="218"/>
      <c r="H8" s="218"/>
      <c r="I8" s="3"/>
      <c r="J8" s="10"/>
      <c r="K8" s="11"/>
    </row>
    <row r="9" spans="1:11" ht="14.25" customHeight="1" x14ac:dyDescent="0.25">
      <c r="B9" s="206" t="s">
        <v>2</v>
      </c>
      <c r="C9" s="207"/>
      <c r="D9" s="53"/>
      <c r="E9" s="218">
        <f>E8</f>
        <v>2093601901.0000002</v>
      </c>
      <c r="F9" s="218"/>
      <c r="G9" s="218"/>
      <c r="H9" s="218"/>
      <c r="I9" s="3"/>
      <c r="J9" s="208"/>
      <c r="K9" s="208"/>
    </row>
    <row r="10" spans="1:11" x14ac:dyDescent="0.25">
      <c r="B10" s="206" t="s">
        <v>3</v>
      </c>
      <c r="C10" s="207"/>
      <c r="D10" s="5"/>
      <c r="E10" s="13"/>
      <c r="F10" s="13"/>
      <c r="G10" s="14"/>
      <c r="H10" s="3"/>
      <c r="I10" s="3"/>
      <c r="J10" s="10"/>
      <c r="K10" s="12"/>
    </row>
    <row r="11" spans="1:11" x14ac:dyDescent="0.25">
      <c r="B11" s="35"/>
      <c r="C11" s="15"/>
      <c r="D11" s="16"/>
      <c r="E11" s="16"/>
      <c r="F11" s="16"/>
      <c r="G11" s="14"/>
      <c r="H11" s="3"/>
      <c r="I11" s="3"/>
      <c r="J11" s="10"/>
      <c r="K11" s="17"/>
    </row>
    <row r="12" spans="1:11" ht="44.1" customHeight="1" x14ac:dyDescent="0.25">
      <c r="A12" s="198" t="s">
        <v>12</v>
      </c>
      <c r="B12" s="198" t="s">
        <v>5</v>
      </c>
      <c r="C12" s="198" t="s">
        <v>10</v>
      </c>
      <c r="D12" s="18"/>
      <c r="E12" s="18"/>
      <c r="F12" s="18"/>
      <c r="G12" s="19"/>
      <c r="H12" s="199" t="s">
        <v>6</v>
      </c>
      <c r="I12" s="199"/>
      <c r="J12" s="200" t="s">
        <v>7</v>
      </c>
      <c r="K12" s="201" t="s">
        <v>14</v>
      </c>
    </row>
    <row r="13" spans="1:11" ht="49.5" customHeight="1" x14ac:dyDescent="0.25">
      <c r="A13" s="198"/>
      <c r="B13" s="198"/>
      <c r="C13" s="198"/>
      <c r="D13" s="18" t="s">
        <v>10</v>
      </c>
      <c r="E13" s="18" t="s">
        <v>13</v>
      </c>
      <c r="F13" s="18" t="s">
        <v>45</v>
      </c>
      <c r="G13" s="18" t="s">
        <v>17</v>
      </c>
      <c r="H13" s="18" t="s">
        <v>9</v>
      </c>
      <c r="I13" s="18" t="s">
        <v>8</v>
      </c>
      <c r="J13" s="200"/>
      <c r="K13" s="201"/>
    </row>
    <row r="14" spans="1:11" ht="49.5" customHeight="1" x14ac:dyDescent="0.25">
      <c r="A14" s="18">
        <v>1</v>
      </c>
      <c r="B14" s="105" t="s">
        <v>97</v>
      </c>
      <c r="C14" s="105"/>
      <c r="D14" s="105"/>
      <c r="E14" s="105">
        <v>9</v>
      </c>
      <c r="F14" s="105">
        <v>9</v>
      </c>
      <c r="G14" s="105">
        <v>2</v>
      </c>
      <c r="H14" s="106">
        <v>42758</v>
      </c>
      <c r="I14" s="106">
        <v>43038</v>
      </c>
      <c r="J14" s="108">
        <v>3468535</v>
      </c>
      <c r="K14" s="109">
        <v>64514751.000000007</v>
      </c>
    </row>
    <row r="15" spans="1:11" ht="49.5" customHeight="1" x14ac:dyDescent="0.25">
      <c r="A15" s="18">
        <v>2</v>
      </c>
      <c r="B15" s="105" t="s">
        <v>98</v>
      </c>
      <c r="C15" s="105"/>
      <c r="D15" s="105"/>
      <c r="E15" s="105">
        <v>9</v>
      </c>
      <c r="F15" s="105">
        <v>9</v>
      </c>
      <c r="G15" s="105">
        <v>5</v>
      </c>
      <c r="H15" s="106">
        <v>42758</v>
      </c>
      <c r="I15" s="106">
        <v>43038</v>
      </c>
      <c r="J15" s="108">
        <v>3468536</v>
      </c>
      <c r="K15" s="109">
        <v>161286877.50000003</v>
      </c>
    </row>
    <row r="16" spans="1:11" ht="49.5" customHeight="1" x14ac:dyDescent="0.25">
      <c r="A16" s="18">
        <v>3</v>
      </c>
      <c r="B16" s="105" t="s">
        <v>99</v>
      </c>
      <c r="C16" s="105"/>
      <c r="D16" s="105"/>
      <c r="E16" s="105">
        <v>9</v>
      </c>
      <c r="F16" s="105">
        <v>9</v>
      </c>
      <c r="G16" s="105">
        <v>7</v>
      </c>
      <c r="H16" s="106">
        <v>42758</v>
      </c>
      <c r="I16" s="106">
        <v>43038</v>
      </c>
      <c r="J16" s="108">
        <v>3468537</v>
      </c>
      <c r="K16" s="109">
        <v>225801628.50000003</v>
      </c>
    </row>
    <row r="17" spans="1:11" ht="49.5" customHeight="1" x14ac:dyDescent="0.25">
      <c r="A17" s="18">
        <v>4</v>
      </c>
      <c r="B17" s="105" t="s">
        <v>100</v>
      </c>
      <c r="C17" s="105"/>
      <c r="D17" s="105"/>
      <c r="E17" s="105">
        <v>9</v>
      </c>
      <c r="F17" s="105">
        <v>9</v>
      </c>
      <c r="G17" s="105">
        <v>6</v>
      </c>
      <c r="H17" s="106">
        <v>42758</v>
      </c>
      <c r="I17" s="106">
        <v>43038</v>
      </c>
      <c r="J17" s="108">
        <v>3468538</v>
      </c>
      <c r="K17" s="109">
        <v>193544253.00000003</v>
      </c>
    </row>
    <row r="18" spans="1:11" ht="49.5" customHeight="1" x14ac:dyDescent="0.25">
      <c r="A18" s="18">
        <v>5</v>
      </c>
      <c r="B18" s="105" t="s">
        <v>101</v>
      </c>
      <c r="C18" s="105"/>
      <c r="D18" s="105"/>
      <c r="E18" s="105">
        <v>9</v>
      </c>
      <c r="F18" s="105">
        <v>9</v>
      </c>
      <c r="G18" s="105">
        <v>3</v>
      </c>
      <c r="H18" s="106">
        <v>42758</v>
      </c>
      <c r="I18" s="106">
        <v>43038</v>
      </c>
      <c r="J18" s="108">
        <v>3468539</v>
      </c>
      <c r="K18" s="109">
        <v>96772126.500000015</v>
      </c>
    </row>
    <row r="19" spans="1:11" ht="49.5" customHeight="1" x14ac:dyDescent="0.25">
      <c r="A19" s="18">
        <v>6</v>
      </c>
      <c r="B19" s="105" t="s">
        <v>102</v>
      </c>
      <c r="C19" s="105"/>
      <c r="D19" s="105"/>
      <c r="E19" s="105">
        <v>9</v>
      </c>
      <c r="F19" s="105">
        <v>9</v>
      </c>
      <c r="G19" s="105">
        <v>3</v>
      </c>
      <c r="H19" s="106">
        <v>42758</v>
      </c>
      <c r="I19" s="106">
        <v>43038</v>
      </c>
      <c r="J19" s="108">
        <v>3468540</v>
      </c>
      <c r="K19" s="109">
        <v>96772126.500000015</v>
      </c>
    </row>
    <row r="20" spans="1:11" ht="49.5" customHeight="1" x14ac:dyDescent="0.25">
      <c r="A20" s="18">
        <v>7</v>
      </c>
      <c r="B20" s="105" t="s">
        <v>103</v>
      </c>
      <c r="C20" s="105"/>
      <c r="D20" s="105"/>
      <c r="E20" s="105">
        <v>9</v>
      </c>
      <c r="F20" s="105">
        <v>9</v>
      </c>
      <c r="G20" s="105">
        <v>2</v>
      </c>
      <c r="H20" s="106">
        <v>42758</v>
      </c>
      <c r="I20" s="106">
        <v>43038</v>
      </c>
      <c r="J20" s="108">
        <v>3468541</v>
      </c>
      <c r="K20" s="109">
        <v>64514751.000000007</v>
      </c>
    </row>
    <row r="21" spans="1:11" ht="49.5" customHeight="1" x14ac:dyDescent="0.25">
      <c r="A21" s="18">
        <v>8</v>
      </c>
      <c r="B21" s="105" t="s">
        <v>104</v>
      </c>
      <c r="C21" s="105"/>
      <c r="D21" s="105"/>
      <c r="E21" s="105">
        <v>9</v>
      </c>
      <c r="F21" s="105">
        <v>9</v>
      </c>
      <c r="G21" s="105">
        <v>1</v>
      </c>
      <c r="H21" s="106">
        <v>42758</v>
      </c>
      <c r="I21" s="106">
        <v>43038</v>
      </c>
      <c r="J21" s="108">
        <v>3468542</v>
      </c>
      <c r="K21" s="108">
        <v>3468542</v>
      </c>
    </row>
    <row r="22" spans="1:11" ht="49.5" customHeight="1" x14ac:dyDescent="0.25">
      <c r="A22" s="18">
        <v>9</v>
      </c>
      <c r="B22" s="105" t="s">
        <v>105</v>
      </c>
      <c r="C22" s="105"/>
      <c r="D22" s="105"/>
      <c r="E22" s="105">
        <v>9</v>
      </c>
      <c r="F22" s="105">
        <v>9</v>
      </c>
      <c r="G22" s="105">
        <v>1</v>
      </c>
      <c r="H22" s="106">
        <v>42758</v>
      </c>
      <c r="I22" s="106">
        <v>43038</v>
      </c>
      <c r="J22" s="108">
        <v>2386320</v>
      </c>
      <c r="K22" s="108">
        <v>22192776</v>
      </c>
    </row>
    <row r="23" spans="1:11" ht="49.5" customHeight="1" x14ac:dyDescent="0.25">
      <c r="A23" s="18">
        <v>10</v>
      </c>
      <c r="B23" s="105" t="s">
        <v>106</v>
      </c>
      <c r="C23" s="105"/>
      <c r="D23" s="105"/>
      <c r="E23" s="105">
        <v>9</v>
      </c>
      <c r="F23" s="105">
        <v>9</v>
      </c>
      <c r="G23" s="105">
        <v>3</v>
      </c>
      <c r="H23" s="106">
        <v>42758</v>
      </c>
      <c r="I23" s="106">
        <v>43038</v>
      </c>
      <c r="J23" s="108">
        <v>3468544</v>
      </c>
      <c r="K23" s="109">
        <v>96772126.500000015</v>
      </c>
    </row>
    <row r="24" spans="1:11" ht="49.5" customHeight="1" x14ac:dyDescent="0.25">
      <c r="A24" s="18">
        <v>11</v>
      </c>
      <c r="B24" s="105" t="s">
        <v>107</v>
      </c>
      <c r="C24" s="105"/>
      <c r="D24" s="105"/>
      <c r="E24" s="105">
        <v>9</v>
      </c>
      <c r="F24" s="105">
        <v>9</v>
      </c>
      <c r="G24" s="105">
        <v>2</v>
      </c>
      <c r="H24" s="106">
        <v>42758</v>
      </c>
      <c r="I24" s="106">
        <v>43038</v>
      </c>
      <c r="J24" s="108">
        <v>3468545</v>
      </c>
      <c r="K24" s="109">
        <v>64514751.000000007</v>
      </c>
    </row>
    <row r="25" spans="1:11" ht="49.5" customHeight="1" x14ac:dyDescent="0.25">
      <c r="A25" s="18">
        <v>12</v>
      </c>
      <c r="B25" s="105" t="s">
        <v>108</v>
      </c>
      <c r="C25" s="105"/>
      <c r="D25" s="105"/>
      <c r="E25" s="105">
        <v>9</v>
      </c>
      <c r="F25" s="105">
        <v>9</v>
      </c>
      <c r="G25" s="105">
        <v>2</v>
      </c>
      <c r="H25" s="106">
        <v>42758</v>
      </c>
      <c r="I25" s="106">
        <v>43038</v>
      </c>
      <c r="J25" s="108">
        <v>3468546</v>
      </c>
      <c r="K25" s="109">
        <v>64514751.000000007</v>
      </c>
    </row>
    <row r="26" spans="1:11" ht="52.5" customHeight="1" x14ac:dyDescent="0.25">
      <c r="A26" s="18">
        <v>13</v>
      </c>
      <c r="B26" s="71" t="s">
        <v>109</v>
      </c>
      <c r="C26" s="71"/>
      <c r="D26" s="71"/>
      <c r="E26" s="105">
        <v>9</v>
      </c>
      <c r="F26" s="105">
        <v>9</v>
      </c>
      <c r="G26" s="107">
        <v>4</v>
      </c>
      <c r="H26" s="106">
        <v>42758</v>
      </c>
      <c r="I26" s="106">
        <v>43038</v>
      </c>
      <c r="J26" s="108">
        <v>3468547</v>
      </c>
      <c r="K26" s="109">
        <v>129029502.00000001</v>
      </c>
    </row>
    <row r="27" spans="1:11" ht="50.25" customHeight="1" x14ac:dyDescent="0.25">
      <c r="A27" s="18">
        <v>14</v>
      </c>
      <c r="B27" s="71" t="s">
        <v>110</v>
      </c>
      <c r="C27" s="71"/>
      <c r="D27" s="71"/>
      <c r="E27" s="105">
        <v>9</v>
      </c>
      <c r="F27" s="105">
        <v>9</v>
      </c>
      <c r="G27" s="107">
        <v>4</v>
      </c>
      <c r="H27" s="106">
        <v>42758</v>
      </c>
      <c r="I27" s="106">
        <v>43038</v>
      </c>
      <c r="J27" s="108">
        <v>3468548</v>
      </c>
      <c r="K27" s="109">
        <v>129029502.00000001</v>
      </c>
    </row>
    <row r="28" spans="1:11" ht="50.25" customHeight="1" x14ac:dyDescent="0.25">
      <c r="A28" s="18">
        <v>15</v>
      </c>
      <c r="B28" s="71" t="s">
        <v>111</v>
      </c>
      <c r="C28" s="71"/>
      <c r="D28" s="71"/>
      <c r="E28" s="105">
        <v>9</v>
      </c>
      <c r="F28" s="105">
        <v>9</v>
      </c>
      <c r="G28" s="107">
        <v>5</v>
      </c>
      <c r="H28" s="106">
        <v>42758</v>
      </c>
      <c r="I28" s="106">
        <v>43038</v>
      </c>
      <c r="J28" s="108">
        <v>3468549</v>
      </c>
      <c r="K28" s="109">
        <v>161286877.50000003</v>
      </c>
    </row>
    <row r="29" spans="1:11" ht="63" customHeight="1" x14ac:dyDescent="0.25">
      <c r="A29" s="18">
        <v>16</v>
      </c>
      <c r="B29" s="71" t="s">
        <v>112</v>
      </c>
      <c r="C29" s="71"/>
      <c r="D29" s="71"/>
      <c r="E29" s="105">
        <v>9</v>
      </c>
      <c r="F29" s="105">
        <v>9</v>
      </c>
      <c r="G29" s="107">
        <v>4</v>
      </c>
      <c r="H29" s="106">
        <v>42758</v>
      </c>
      <c r="I29" s="106">
        <v>43038</v>
      </c>
      <c r="J29" s="108">
        <v>3468550</v>
      </c>
      <c r="K29" s="109">
        <v>129029502.00000001</v>
      </c>
    </row>
    <row r="30" spans="1:11" ht="33.950000000000003" customHeight="1" x14ac:dyDescent="0.25">
      <c r="A30" s="18">
        <v>17</v>
      </c>
      <c r="B30" s="71" t="s">
        <v>113</v>
      </c>
      <c r="C30" s="71"/>
      <c r="D30" s="71"/>
      <c r="E30" s="105">
        <v>9</v>
      </c>
      <c r="F30" s="105">
        <v>9</v>
      </c>
      <c r="G30" s="107">
        <v>1</v>
      </c>
      <c r="H30" s="106">
        <v>42758</v>
      </c>
      <c r="I30" s="106">
        <v>43038</v>
      </c>
      <c r="J30" s="108">
        <v>3468551</v>
      </c>
      <c r="K30" s="108">
        <v>3468551</v>
      </c>
    </row>
    <row r="31" spans="1:11" ht="36" customHeight="1" x14ac:dyDescent="0.25">
      <c r="A31" s="18">
        <v>18</v>
      </c>
      <c r="B31" s="71" t="s">
        <v>114</v>
      </c>
      <c r="C31" s="71"/>
      <c r="D31" s="71"/>
      <c r="E31" s="105">
        <v>9</v>
      </c>
      <c r="F31" s="105">
        <v>9</v>
      </c>
      <c r="G31" s="107">
        <v>3</v>
      </c>
      <c r="H31" s="106">
        <v>42758</v>
      </c>
      <c r="I31" s="106">
        <v>43038</v>
      </c>
      <c r="J31" s="108">
        <v>3468552</v>
      </c>
      <c r="K31" s="109">
        <v>96772126.500000015</v>
      </c>
    </row>
    <row r="32" spans="1:11" ht="27.95" customHeight="1" x14ac:dyDescent="0.25">
      <c r="A32" s="18">
        <v>19</v>
      </c>
      <c r="B32" s="71" t="s">
        <v>115</v>
      </c>
      <c r="C32" s="71"/>
      <c r="D32" s="71"/>
      <c r="E32" s="105">
        <v>9</v>
      </c>
      <c r="F32" s="105">
        <v>9</v>
      </c>
      <c r="G32" s="107">
        <v>2</v>
      </c>
      <c r="H32" s="106">
        <v>42758</v>
      </c>
      <c r="I32" s="106">
        <v>43038</v>
      </c>
      <c r="J32" s="108">
        <v>3468553</v>
      </c>
      <c r="K32" s="109">
        <v>64514751.000000007</v>
      </c>
    </row>
    <row r="33" spans="1:11" ht="45" customHeight="1" x14ac:dyDescent="0.25">
      <c r="A33" s="18">
        <v>20</v>
      </c>
      <c r="B33" s="71" t="s">
        <v>116</v>
      </c>
      <c r="C33" s="71"/>
      <c r="D33" s="71"/>
      <c r="E33" s="105">
        <v>9</v>
      </c>
      <c r="F33" s="105">
        <v>9</v>
      </c>
      <c r="G33" s="107">
        <v>2</v>
      </c>
      <c r="H33" s="106">
        <v>42758</v>
      </c>
      <c r="I33" s="106">
        <v>43038</v>
      </c>
      <c r="J33" s="108">
        <v>3468554</v>
      </c>
      <c r="K33" s="109">
        <v>64514751.000000007</v>
      </c>
    </row>
    <row r="34" spans="1:11" ht="50.1" customHeight="1" x14ac:dyDescent="0.25">
      <c r="A34" s="18">
        <v>21</v>
      </c>
      <c r="B34" s="71" t="s">
        <v>117</v>
      </c>
      <c r="C34" s="71"/>
      <c r="D34" s="71"/>
      <c r="E34" s="105">
        <v>9</v>
      </c>
      <c r="F34" s="105">
        <v>9</v>
      </c>
      <c r="G34" s="107">
        <v>5</v>
      </c>
      <c r="H34" s="106">
        <v>42758</v>
      </c>
      <c r="I34" s="106">
        <v>43038</v>
      </c>
      <c r="J34" s="108">
        <v>3468555</v>
      </c>
      <c r="K34" s="109">
        <v>161286877.50000003</v>
      </c>
    </row>
    <row r="36" spans="1:11" x14ac:dyDescent="0.25">
      <c r="B36" s="27"/>
      <c r="C36" s="27"/>
      <c r="D36" s="27"/>
      <c r="E36" s="28"/>
      <c r="F36" s="28"/>
      <c r="G36" s="29"/>
      <c r="H36" s="30"/>
      <c r="I36" s="31"/>
      <c r="J36" s="32"/>
      <c r="K36" s="57"/>
    </row>
    <row r="38" spans="1:11" ht="23.25" x14ac:dyDescent="0.25">
      <c r="J38" s="37"/>
      <c r="K38" s="33"/>
    </row>
    <row r="39" spans="1:11" ht="23.25" customHeight="1" x14ac:dyDescent="0.25">
      <c r="I39" s="37"/>
      <c r="J39" s="1"/>
    </row>
    <row r="40" spans="1:11" ht="29.25" customHeight="1" x14ac:dyDescent="0.25"/>
    <row r="42" spans="1:11" x14ac:dyDescent="0.25">
      <c r="I42" s="56"/>
    </row>
    <row r="45" spans="1:11" x14ac:dyDescent="0.25">
      <c r="I45" s="50"/>
    </row>
    <row r="46" spans="1:11" x14ac:dyDescent="0.25">
      <c r="I46" s="56"/>
    </row>
  </sheetData>
  <autoFilter ref="A12:K29">
    <filterColumn colId="7" showButton="0"/>
  </autoFilter>
  <mergeCells count="18">
    <mergeCell ref="A12:A13"/>
    <mergeCell ref="B12:B13"/>
    <mergeCell ref="K12:K13"/>
    <mergeCell ref="J9:K9"/>
    <mergeCell ref="B8:C8"/>
    <mergeCell ref="E8:H8"/>
    <mergeCell ref="C12:C13"/>
    <mergeCell ref="H12:I12"/>
    <mergeCell ref="B10:C10"/>
    <mergeCell ref="J12:J13"/>
    <mergeCell ref="B6:J6"/>
    <mergeCell ref="B9:C9"/>
    <mergeCell ref="E9:H9"/>
    <mergeCell ref="B1:K1"/>
    <mergeCell ref="B2:K2"/>
    <mergeCell ref="B3:K3"/>
    <mergeCell ref="B4:J4"/>
    <mergeCell ref="B5:J5"/>
  </mergeCells>
  <phoneticPr fontId="14" type="noConversion"/>
  <printOptions horizontalCentered="1" verticalCentered="1"/>
  <pageMargins left="0.23622047244094491" right="0.23622047244094491" top="1.5354330708661419" bottom="0.74803149606299213" header="0.31496062992125984" footer="0.31496062992125984"/>
  <pageSetup scale="47" orientation="portrait"/>
  <rowBreaks count="1" manualBreakCount="1">
    <brk id="32" max="11" man="1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/>
  <dimension ref="A1:N25"/>
  <sheetViews>
    <sheetView workbookViewId="0">
      <selection activeCell="B2" sqref="B2:K2"/>
    </sheetView>
  </sheetViews>
  <sheetFormatPr baseColWidth="10" defaultRowHeight="15" x14ac:dyDescent="0.25"/>
  <cols>
    <col min="1" max="1" width="15" customWidth="1"/>
    <col min="5" max="5" width="16.140625" customWidth="1"/>
  </cols>
  <sheetData>
    <row r="1" spans="1:5" x14ac:dyDescent="0.25">
      <c r="A1" s="51">
        <v>3367510</v>
      </c>
      <c r="B1" s="51">
        <f>+A1/30</f>
        <v>112250.33333333333</v>
      </c>
    </row>
    <row r="3" spans="1:5" x14ac:dyDescent="0.25">
      <c r="A3">
        <v>25</v>
      </c>
      <c r="B3" t="s">
        <v>39</v>
      </c>
      <c r="C3" s="52">
        <f t="shared" ref="C3:C8" si="0">$B$1*A3</f>
        <v>2806258.333333333</v>
      </c>
    </row>
    <row r="4" spans="1:5" x14ac:dyDescent="0.25">
      <c r="A4">
        <v>30</v>
      </c>
      <c r="B4" t="s">
        <v>40</v>
      </c>
      <c r="C4" s="52">
        <f t="shared" si="0"/>
        <v>3367510</v>
      </c>
    </row>
    <row r="5" spans="1:5" x14ac:dyDescent="0.25">
      <c r="A5">
        <v>30</v>
      </c>
      <c r="B5" t="s">
        <v>41</v>
      </c>
      <c r="C5" s="52">
        <f t="shared" si="0"/>
        <v>3367510</v>
      </c>
    </row>
    <row r="6" spans="1:5" x14ac:dyDescent="0.25">
      <c r="A6">
        <v>30</v>
      </c>
      <c r="B6" t="s">
        <v>42</v>
      </c>
      <c r="C6" s="52">
        <f t="shared" si="0"/>
        <v>3367510</v>
      </c>
    </row>
    <row r="7" spans="1:5" x14ac:dyDescent="0.25">
      <c r="A7">
        <v>30</v>
      </c>
      <c r="B7" t="s">
        <v>43</v>
      </c>
      <c r="C7" s="52">
        <f t="shared" si="0"/>
        <v>3367510</v>
      </c>
    </row>
    <row r="8" spans="1:5" x14ac:dyDescent="0.25">
      <c r="A8">
        <v>16</v>
      </c>
      <c r="B8" t="s">
        <v>44</v>
      </c>
      <c r="C8" s="52">
        <f t="shared" si="0"/>
        <v>1796005.3333333333</v>
      </c>
    </row>
    <row r="10" spans="1:5" x14ac:dyDescent="0.25">
      <c r="A10" t="s">
        <v>46</v>
      </c>
      <c r="C10" s="52">
        <f>SUM(C3:C9)</f>
        <v>18072303.666666664</v>
      </c>
      <c r="D10">
        <v>6</v>
      </c>
      <c r="E10" s="52">
        <f>C10*D10</f>
        <v>108433821.99999999</v>
      </c>
    </row>
    <row r="19" spans="1:14" ht="17.25" x14ac:dyDescent="0.25">
      <c r="D19" s="21"/>
      <c r="E19" s="197" t="s">
        <v>11</v>
      </c>
      <c r="F19" s="197"/>
      <c r="G19" s="25"/>
      <c r="H19" s="25"/>
      <c r="I19" s="25"/>
      <c r="J19" s="26">
        <f>SUM('anexo enviado'!G26:G29)</f>
        <v>17</v>
      </c>
      <c r="K19" s="94"/>
      <c r="L19" s="34"/>
      <c r="M19" s="95"/>
      <c r="N19" s="97">
        <f>SUM('anexo enviado'!K26:K29)</f>
        <v>548375383.50000012</v>
      </c>
    </row>
    <row r="20" spans="1:14" ht="18" thickBot="1" x14ac:dyDescent="0.3">
      <c r="D20" s="98"/>
      <c r="E20" s="99"/>
      <c r="F20" s="99"/>
      <c r="G20" s="99"/>
      <c r="H20" s="99"/>
      <c r="I20" s="99"/>
      <c r="J20" s="100"/>
      <c r="K20" s="101"/>
      <c r="L20" s="102"/>
      <c r="M20" s="103"/>
      <c r="N20" s="104"/>
    </row>
    <row r="21" spans="1:14" ht="18" thickBot="1" x14ac:dyDescent="0.35">
      <c r="D21" s="173" t="s">
        <v>94</v>
      </c>
      <c r="E21" s="174"/>
      <c r="F21" s="174"/>
      <c r="G21" s="174"/>
      <c r="H21" s="174"/>
      <c r="I21" s="174"/>
      <c r="J21" s="174"/>
      <c r="K21" s="174"/>
      <c r="L21" s="174"/>
      <c r="M21" s="174"/>
      <c r="N21" s="175"/>
    </row>
    <row r="22" spans="1:14" x14ac:dyDescent="0.25">
      <c r="D22" s="219" t="s">
        <v>95</v>
      </c>
      <c r="E22" s="220"/>
      <c r="F22" s="220"/>
      <c r="G22" s="220"/>
      <c r="H22" s="220"/>
      <c r="I22" s="223" t="s">
        <v>96</v>
      </c>
      <c r="J22" s="224"/>
      <c r="K22" s="224"/>
      <c r="L22" s="224"/>
      <c r="M22" s="224"/>
      <c r="N22" s="225"/>
    </row>
    <row r="23" spans="1:14" ht="15.75" thickBot="1" x14ac:dyDescent="0.3">
      <c r="D23" s="221"/>
      <c r="E23" s="222"/>
      <c r="F23" s="222"/>
      <c r="G23" s="222"/>
      <c r="H23" s="222"/>
      <c r="I23" s="226"/>
      <c r="J23" s="227"/>
      <c r="K23" s="227"/>
      <c r="L23" s="227"/>
      <c r="M23" s="227"/>
      <c r="N23" s="228"/>
    </row>
    <row r="25" spans="1:14" x14ac:dyDescent="0.25"/>
  </sheetData>
  <mergeCells count="4">
    <mergeCell ref="D21:N21"/>
    <mergeCell ref="E19:F19"/>
    <mergeCell ref="D22:H23"/>
    <mergeCell ref="I22:N23"/>
  </mergeCells>
  <phoneticPr fontId="0" type="noConversion"/>
  <pageMargins left="0.75" right="0.75" top="1" bottom="1" header="0.3" footer="0.3"/>
  <pageSetup orientation="portrait" horizontalDpi="0" verticalDpi="0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B48"/>
  <sheetViews>
    <sheetView workbookViewId="0">
      <selection activeCell="B2" sqref="B2:K2"/>
    </sheetView>
  </sheetViews>
  <sheetFormatPr baseColWidth="10" defaultRowHeight="15" x14ac:dyDescent="0.25"/>
  <cols>
    <col min="2" max="2" width="25.7109375" customWidth="1"/>
  </cols>
  <sheetData>
    <row r="1" spans="1:2" ht="120" x14ac:dyDescent="0.25">
      <c r="A1" s="79" t="s">
        <v>90</v>
      </c>
      <c r="B1" s="81" t="s">
        <v>38</v>
      </c>
    </row>
    <row r="2" spans="1:2" ht="90" x14ac:dyDescent="0.25">
      <c r="A2" s="79" t="s">
        <v>63</v>
      </c>
      <c r="B2" s="82" t="s">
        <v>52</v>
      </c>
    </row>
    <row r="3" spans="1:2" ht="165" x14ac:dyDescent="0.25">
      <c r="A3" s="80" t="s">
        <v>64</v>
      </c>
      <c r="B3" s="82" t="s">
        <v>53</v>
      </c>
    </row>
    <row r="4" spans="1:2" ht="120" x14ac:dyDescent="0.25">
      <c r="A4" s="79" t="s">
        <v>65</v>
      </c>
      <c r="B4" s="81" t="s">
        <v>37</v>
      </c>
    </row>
    <row r="5" spans="1:2" ht="69" x14ac:dyDescent="0.25">
      <c r="A5" s="79" t="s">
        <v>66</v>
      </c>
      <c r="B5" s="59" t="s">
        <v>26</v>
      </c>
    </row>
    <row r="6" spans="1:2" ht="138" x14ac:dyDescent="0.25">
      <c r="A6" s="79" t="s">
        <v>67</v>
      </c>
      <c r="B6" s="44" t="s">
        <v>30</v>
      </c>
    </row>
    <row r="7" spans="1:2" ht="409.5" x14ac:dyDescent="0.25">
      <c r="A7" s="79" t="s">
        <v>68</v>
      </c>
      <c r="B7" s="44" t="s">
        <v>32</v>
      </c>
    </row>
    <row r="8" spans="1:2" ht="120" x14ac:dyDescent="0.25">
      <c r="A8" s="79" t="s">
        <v>69</v>
      </c>
      <c r="B8" s="46" t="s">
        <v>22</v>
      </c>
    </row>
    <row r="9" spans="1:2" ht="155.25" x14ac:dyDescent="0.25">
      <c r="A9" s="79" t="s">
        <v>70</v>
      </c>
      <c r="B9" s="68" t="s">
        <v>21</v>
      </c>
    </row>
    <row r="10" spans="1:2" ht="225" x14ac:dyDescent="0.25">
      <c r="A10" s="79" t="s">
        <v>71</v>
      </c>
      <c r="B10" s="69" t="s">
        <v>54</v>
      </c>
    </row>
    <row r="11" spans="1:2" ht="120" x14ac:dyDescent="0.25">
      <c r="A11" s="79" t="s">
        <v>72</v>
      </c>
      <c r="B11" s="68" t="s">
        <v>56</v>
      </c>
    </row>
    <row r="12" spans="1:2" ht="51.75" x14ac:dyDescent="0.25">
      <c r="A12" s="80" t="s">
        <v>73</v>
      </c>
      <c r="B12" s="70" t="s">
        <v>28</v>
      </c>
    </row>
    <row r="13" spans="1:2" ht="90" x14ac:dyDescent="0.25">
      <c r="A13" s="80" t="s">
        <v>74</v>
      </c>
      <c r="B13" s="45" t="s">
        <v>31</v>
      </c>
    </row>
    <row r="14" spans="1:2" ht="409.5" x14ac:dyDescent="0.25">
      <c r="A14" s="79" t="s">
        <v>75</v>
      </c>
      <c r="B14" s="36" t="s">
        <v>19</v>
      </c>
    </row>
    <row r="15" spans="1:2" ht="86.25" x14ac:dyDescent="0.25">
      <c r="A15" s="79" t="s">
        <v>76</v>
      </c>
      <c r="B15" s="44" t="s">
        <v>20</v>
      </c>
    </row>
    <row r="16" spans="1:2" ht="120" x14ac:dyDescent="0.25">
      <c r="A16" s="79" t="s">
        <v>77</v>
      </c>
      <c r="B16" s="59" t="s">
        <v>57</v>
      </c>
    </row>
    <row r="17" spans="1:2" ht="150" x14ac:dyDescent="0.25">
      <c r="A17" s="79" t="s">
        <v>78</v>
      </c>
      <c r="B17" s="44" t="s">
        <v>36</v>
      </c>
    </row>
    <row r="18" spans="1:2" ht="34.5" x14ac:dyDescent="0.25">
      <c r="A18" s="79" t="s">
        <v>79</v>
      </c>
      <c r="B18" s="44" t="s">
        <v>48</v>
      </c>
    </row>
    <row r="19" spans="1:2" ht="75" x14ac:dyDescent="0.25">
      <c r="A19" s="79" t="s">
        <v>80</v>
      </c>
      <c r="B19" s="44" t="s">
        <v>49</v>
      </c>
    </row>
    <row r="20" spans="1:2" ht="86.25" x14ac:dyDescent="0.25">
      <c r="A20" s="79" t="s">
        <v>81</v>
      </c>
      <c r="B20" s="59" t="s">
        <v>23</v>
      </c>
    </row>
    <row r="21" spans="1:2" ht="120" x14ac:dyDescent="0.25">
      <c r="A21" s="79" t="s">
        <v>82</v>
      </c>
      <c r="B21" s="59" t="s">
        <v>27</v>
      </c>
    </row>
    <row r="22" spans="1:2" ht="86.25" x14ac:dyDescent="0.25">
      <c r="A22" s="79" t="s">
        <v>83</v>
      </c>
      <c r="B22" s="59" t="s">
        <v>25</v>
      </c>
    </row>
    <row r="23" spans="1:2" ht="120" x14ac:dyDescent="0.25">
      <c r="A23" s="79" t="s">
        <v>84</v>
      </c>
      <c r="B23" s="59" t="s">
        <v>29</v>
      </c>
    </row>
    <row r="24" spans="1:2" ht="90" x14ac:dyDescent="0.25">
      <c r="A24" s="79" t="s">
        <v>85</v>
      </c>
      <c r="B24" s="59" t="s">
        <v>58</v>
      </c>
    </row>
    <row r="25" spans="1:2" ht="105" x14ac:dyDescent="0.25">
      <c r="A25" s="79" t="s">
        <v>86</v>
      </c>
      <c r="B25" s="36" t="s">
        <v>33</v>
      </c>
    </row>
    <row r="26" spans="1:2" ht="90" x14ac:dyDescent="0.25">
      <c r="A26" s="79" t="s">
        <v>87</v>
      </c>
      <c r="B26" s="44" t="s">
        <v>18</v>
      </c>
    </row>
    <row r="27" spans="1:2" ht="105" x14ac:dyDescent="0.25">
      <c r="A27" s="79" t="s">
        <v>88</v>
      </c>
      <c r="B27" s="44" t="s">
        <v>18</v>
      </c>
    </row>
    <row r="28" spans="1:2" ht="105" x14ac:dyDescent="0.25">
      <c r="A28" s="79" t="s">
        <v>89</v>
      </c>
      <c r="B28" s="59" t="s">
        <v>24</v>
      </c>
    </row>
    <row r="29" spans="1:2" ht="17.25" x14ac:dyDescent="0.25">
      <c r="A29" s="76"/>
      <c r="B29" s="44" t="s">
        <v>34</v>
      </c>
    </row>
    <row r="30" spans="1:2" ht="17.25" x14ac:dyDescent="0.25">
      <c r="A30" s="76"/>
      <c r="B30" s="44" t="s">
        <v>35</v>
      </c>
    </row>
    <row r="31" spans="1:2" ht="34.5" x14ac:dyDescent="0.25">
      <c r="A31" s="76"/>
      <c r="B31" s="59" t="s">
        <v>59</v>
      </c>
    </row>
    <row r="32" spans="1:2" ht="51.75" x14ac:dyDescent="0.25">
      <c r="A32" s="76"/>
      <c r="B32" s="59" t="s">
        <v>60</v>
      </c>
    </row>
    <row r="33" spans="1:2" ht="25.5" x14ac:dyDescent="0.25">
      <c r="A33" s="76"/>
      <c r="B33" s="72" t="s">
        <v>61</v>
      </c>
    </row>
    <row r="34" spans="1:2" ht="51.75" x14ac:dyDescent="0.25">
      <c r="A34" s="76"/>
      <c r="B34" s="59" t="s">
        <v>62</v>
      </c>
    </row>
    <row r="35" spans="1:2" x14ac:dyDescent="0.25">
      <c r="A35" s="76"/>
    </row>
    <row r="36" spans="1:2" x14ac:dyDescent="0.25">
      <c r="A36" s="76"/>
    </row>
    <row r="37" spans="1:2" x14ac:dyDescent="0.25">
      <c r="A37" s="76"/>
    </row>
    <row r="38" spans="1:2" x14ac:dyDescent="0.25">
      <c r="A38" s="76"/>
    </row>
    <row r="39" spans="1:2" x14ac:dyDescent="0.25">
      <c r="A39" s="76"/>
    </row>
    <row r="40" spans="1:2" x14ac:dyDescent="0.25">
      <c r="A40" s="76"/>
    </row>
    <row r="41" spans="1:2" x14ac:dyDescent="0.25">
      <c r="A41" s="76"/>
    </row>
    <row r="42" spans="1:2" x14ac:dyDescent="0.25">
      <c r="A42" s="76"/>
    </row>
    <row r="43" spans="1:2" x14ac:dyDescent="0.25">
      <c r="A43" s="76"/>
    </row>
    <row r="44" spans="1:2" x14ac:dyDescent="0.25">
      <c r="A44" s="76"/>
    </row>
    <row r="45" spans="1:2" x14ac:dyDescent="0.25">
      <c r="A45" s="76"/>
    </row>
    <row r="46" spans="1:2" x14ac:dyDescent="0.25">
      <c r="A46" s="76"/>
    </row>
    <row r="47" spans="1:2" x14ac:dyDescent="0.25">
      <c r="A47" s="76"/>
    </row>
    <row r="48" spans="1:2" x14ac:dyDescent="0.25">
      <c r="A48" s="76"/>
    </row>
  </sheetData>
  <pageMargins left="0.75" right="0.75" top="1" bottom="1" header="0.3" footer="0.3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K41"/>
  <sheetViews>
    <sheetView workbookViewId="0">
      <selection activeCell="B2" sqref="B2:K2"/>
    </sheetView>
  </sheetViews>
  <sheetFormatPr baseColWidth="10" defaultRowHeight="17.25" x14ac:dyDescent="0.25"/>
  <cols>
    <col min="1" max="1" width="9" style="1" customWidth="1"/>
    <col min="2" max="2" width="9" style="1" hidden="1" customWidth="1"/>
    <col min="3" max="3" width="51.28515625" style="90" customWidth="1"/>
    <col min="4" max="4" width="10.140625" style="1" hidden="1" customWidth="1"/>
    <col min="5" max="5" width="13" style="22" customWidth="1"/>
    <col min="6" max="6" width="10.7109375" style="22" customWidth="1"/>
    <col min="7" max="7" width="7.140625" style="23" customWidth="1"/>
    <col min="8" max="8" width="14.28515625" style="1" customWidth="1"/>
    <col min="9" max="9" width="14.140625" style="1" customWidth="1"/>
    <col min="10" max="10" width="19.42578125" style="24" customWidth="1"/>
    <col min="11" max="11" width="16.140625" style="1" customWidth="1"/>
  </cols>
  <sheetData>
    <row r="1" spans="1:11" x14ac:dyDescent="0.25">
      <c r="A1" s="198" t="s">
        <v>12</v>
      </c>
      <c r="B1" s="18"/>
      <c r="C1" s="229" t="s">
        <v>5</v>
      </c>
      <c r="D1" s="198" t="s">
        <v>10</v>
      </c>
      <c r="E1" s="18"/>
      <c r="F1" s="18"/>
      <c r="G1" s="19"/>
      <c r="H1" s="199" t="s">
        <v>6</v>
      </c>
      <c r="I1" s="199"/>
      <c r="J1" s="200" t="s">
        <v>7</v>
      </c>
      <c r="K1" s="201" t="s">
        <v>14</v>
      </c>
    </row>
    <row r="2" spans="1:11" ht="51.75" x14ac:dyDescent="0.25">
      <c r="A2" s="198"/>
      <c r="B2" s="18"/>
      <c r="C2" s="229"/>
      <c r="D2" s="198"/>
      <c r="E2" s="18" t="s">
        <v>13</v>
      </c>
      <c r="F2" s="18" t="s">
        <v>45</v>
      </c>
      <c r="G2" s="19" t="s">
        <v>17</v>
      </c>
      <c r="H2" s="18" t="s">
        <v>9</v>
      </c>
      <c r="I2" s="18" t="s">
        <v>8</v>
      </c>
      <c r="J2" s="200"/>
      <c r="K2" s="201"/>
    </row>
    <row r="3" spans="1:11" ht="24.75" customHeight="1" x14ac:dyDescent="0.25">
      <c r="A3" s="42">
        <v>1</v>
      </c>
      <c r="B3" s="42"/>
      <c r="C3" s="83" t="s">
        <v>38</v>
      </c>
      <c r="D3" s="20" t="s">
        <v>16</v>
      </c>
      <c r="E3" s="55">
        <v>11</v>
      </c>
      <c r="F3" s="55"/>
      <c r="G3" s="73">
        <v>11</v>
      </c>
      <c r="H3" s="39">
        <v>42750</v>
      </c>
      <c r="I3" s="39">
        <v>43084</v>
      </c>
      <c r="J3" s="40">
        <v>3468535</v>
      </c>
      <c r="K3" s="41">
        <f>E3*G3*J3</f>
        <v>419692735</v>
      </c>
    </row>
    <row r="4" spans="1:11" ht="24.75" customHeight="1" x14ac:dyDescent="0.25">
      <c r="A4" s="42">
        <v>2</v>
      </c>
      <c r="B4" s="42"/>
      <c r="C4" s="60" t="s">
        <v>52</v>
      </c>
      <c r="D4" s="20"/>
      <c r="E4" s="55">
        <v>11</v>
      </c>
      <c r="F4" s="55">
        <v>0</v>
      </c>
      <c r="G4" s="73">
        <v>12</v>
      </c>
      <c r="H4" s="39">
        <v>42750</v>
      </c>
      <c r="I4" s="39">
        <v>43084</v>
      </c>
      <c r="J4" s="40">
        <v>3468535</v>
      </c>
      <c r="K4" s="41">
        <f t="shared" ref="K4:K36" si="0">E4*G4*J4</f>
        <v>457846620</v>
      </c>
    </row>
    <row r="5" spans="1:11" ht="24.75" customHeight="1" x14ac:dyDescent="0.25">
      <c r="A5" s="42">
        <v>3</v>
      </c>
      <c r="B5" s="42"/>
      <c r="C5" s="60" t="s">
        <v>53</v>
      </c>
      <c r="D5" s="20"/>
      <c r="E5" s="55">
        <v>11</v>
      </c>
      <c r="F5" s="55">
        <v>0</v>
      </c>
      <c r="G5" s="73">
        <v>1</v>
      </c>
      <c r="H5" s="39">
        <v>42750</v>
      </c>
      <c r="I5" s="39">
        <v>43084</v>
      </c>
      <c r="J5" s="40">
        <v>3468535</v>
      </c>
      <c r="K5" s="41">
        <f t="shared" si="0"/>
        <v>38153885</v>
      </c>
    </row>
    <row r="6" spans="1:11" ht="24.75" customHeight="1" x14ac:dyDescent="0.25">
      <c r="A6" s="42">
        <v>4</v>
      </c>
      <c r="B6" s="42"/>
      <c r="C6" s="84" t="s">
        <v>37</v>
      </c>
      <c r="D6" s="47"/>
      <c r="E6" s="48">
        <v>11</v>
      </c>
      <c r="F6" s="48"/>
      <c r="G6" s="73">
        <v>4</v>
      </c>
      <c r="H6" s="49">
        <v>42750</v>
      </c>
      <c r="I6" s="49">
        <v>43084</v>
      </c>
      <c r="J6" s="40">
        <v>3468535</v>
      </c>
      <c r="K6" s="41">
        <f t="shared" si="0"/>
        <v>152615540</v>
      </c>
    </row>
    <row r="7" spans="1:11" ht="24.75" customHeight="1" x14ac:dyDescent="0.25">
      <c r="A7" s="42">
        <v>5</v>
      </c>
      <c r="B7" s="42"/>
      <c r="C7" s="83" t="s">
        <v>26</v>
      </c>
      <c r="D7" s="20" t="s">
        <v>16</v>
      </c>
      <c r="E7" s="55">
        <v>11</v>
      </c>
      <c r="F7" s="55"/>
      <c r="G7" s="73">
        <v>5</v>
      </c>
      <c r="H7" s="39">
        <v>42750</v>
      </c>
      <c r="I7" s="39">
        <v>43084</v>
      </c>
      <c r="J7" s="40">
        <v>3468535</v>
      </c>
      <c r="K7" s="41">
        <f t="shared" si="0"/>
        <v>190769425</v>
      </c>
    </row>
    <row r="8" spans="1:11" ht="24.75" customHeight="1" x14ac:dyDescent="0.25">
      <c r="A8" s="42">
        <v>6</v>
      </c>
      <c r="B8" s="42"/>
      <c r="C8" s="84" t="s">
        <v>30</v>
      </c>
      <c r="D8" s="43" t="s">
        <v>16</v>
      </c>
      <c r="E8" s="48">
        <v>11</v>
      </c>
      <c r="F8" s="74"/>
      <c r="G8" s="73">
        <v>12</v>
      </c>
      <c r="H8" s="49">
        <v>42750</v>
      </c>
      <c r="I8" s="49">
        <v>43084</v>
      </c>
      <c r="J8" s="40">
        <v>3468535</v>
      </c>
      <c r="K8" s="41">
        <f t="shared" si="0"/>
        <v>457846620</v>
      </c>
    </row>
    <row r="9" spans="1:11" ht="24.75" customHeight="1" x14ac:dyDescent="0.25">
      <c r="A9" s="75">
        <v>7</v>
      </c>
      <c r="B9" s="75"/>
      <c r="C9" s="84" t="s">
        <v>32</v>
      </c>
      <c r="D9" s="47" t="s">
        <v>16</v>
      </c>
      <c r="E9" s="48">
        <v>11</v>
      </c>
      <c r="F9" s="48"/>
      <c r="G9" s="73">
        <v>3</v>
      </c>
      <c r="H9" s="49">
        <v>42750</v>
      </c>
      <c r="I9" s="49">
        <v>43084</v>
      </c>
      <c r="J9" s="40">
        <v>3468535</v>
      </c>
      <c r="K9" s="41">
        <f t="shared" si="0"/>
        <v>114461655</v>
      </c>
    </row>
    <row r="10" spans="1:11" ht="24.75" customHeight="1" x14ac:dyDescent="0.25">
      <c r="A10" s="42">
        <v>8</v>
      </c>
      <c r="B10" s="77"/>
      <c r="C10" s="85" t="s">
        <v>22</v>
      </c>
      <c r="D10" s="47" t="s">
        <v>16</v>
      </c>
      <c r="E10" s="48">
        <v>11</v>
      </c>
      <c r="F10" s="48"/>
      <c r="G10" s="73">
        <v>3</v>
      </c>
      <c r="H10" s="49">
        <v>42750</v>
      </c>
      <c r="I10" s="49">
        <v>43084</v>
      </c>
      <c r="J10" s="40">
        <v>3468535</v>
      </c>
      <c r="K10" s="41">
        <f t="shared" si="0"/>
        <v>114461655</v>
      </c>
    </row>
    <row r="11" spans="1:11" ht="24.75" customHeight="1" x14ac:dyDescent="0.25">
      <c r="A11" s="42">
        <v>9</v>
      </c>
      <c r="B11" s="42"/>
      <c r="C11" s="86" t="s">
        <v>21</v>
      </c>
      <c r="D11" s="20"/>
      <c r="E11" s="61">
        <v>11</v>
      </c>
      <c r="F11" s="61">
        <v>0</v>
      </c>
      <c r="G11" s="62">
        <v>22</v>
      </c>
      <c r="H11" s="63">
        <v>42750</v>
      </c>
      <c r="I11" s="63">
        <v>43084</v>
      </c>
      <c r="J11" s="64">
        <v>3468535</v>
      </c>
      <c r="K11" s="41">
        <f t="shared" si="0"/>
        <v>839385470</v>
      </c>
    </row>
    <row r="12" spans="1:11" ht="24.75" customHeight="1" x14ac:dyDescent="0.25">
      <c r="A12" s="42">
        <v>10</v>
      </c>
      <c r="B12" s="42"/>
      <c r="C12" s="87" t="s">
        <v>54</v>
      </c>
      <c r="D12" s="66" t="s">
        <v>55</v>
      </c>
      <c r="E12" s="55">
        <v>11</v>
      </c>
      <c r="F12" s="55">
        <v>0</v>
      </c>
      <c r="G12" s="38">
        <v>1</v>
      </c>
      <c r="H12" s="39">
        <v>42750</v>
      </c>
      <c r="I12" s="39">
        <v>43084</v>
      </c>
      <c r="J12" s="40">
        <v>3468535</v>
      </c>
      <c r="K12" s="41">
        <f t="shared" si="0"/>
        <v>38153885</v>
      </c>
    </row>
    <row r="13" spans="1:11" ht="24.75" customHeight="1" x14ac:dyDescent="0.25">
      <c r="A13" s="42">
        <v>11</v>
      </c>
      <c r="B13" s="42"/>
      <c r="C13" s="86" t="s">
        <v>56</v>
      </c>
      <c r="D13" s="65" t="s">
        <v>55</v>
      </c>
      <c r="E13" s="55">
        <v>11</v>
      </c>
      <c r="F13" s="55">
        <v>0</v>
      </c>
      <c r="G13" s="65">
        <v>2</v>
      </c>
      <c r="H13" s="39">
        <v>42750</v>
      </c>
      <c r="I13" s="39">
        <v>43084</v>
      </c>
      <c r="J13" s="40">
        <v>3468535</v>
      </c>
      <c r="K13" s="41">
        <f t="shared" si="0"/>
        <v>76307770</v>
      </c>
    </row>
    <row r="14" spans="1:11" ht="24.75" customHeight="1" x14ac:dyDescent="0.25">
      <c r="A14" s="42">
        <v>12</v>
      </c>
      <c r="B14" s="78"/>
      <c r="C14" s="88" t="s">
        <v>28</v>
      </c>
      <c r="D14" s="58"/>
      <c r="E14" s="55">
        <v>11</v>
      </c>
      <c r="F14" s="55">
        <v>0</v>
      </c>
      <c r="G14" s="65">
        <v>1</v>
      </c>
      <c r="H14" s="39">
        <v>42750</v>
      </c>
      <c r="I14" s="39">
        <v>43084</v>
      </c>
      <c r="J14" s="40">
        <v>3468535</v>
      </c>
      <c r="K14" s="41">
        <f t="shared" si="0"/>
        <v>38153885</v>
      </c>
    </row>
    <row r="15" spans="1:11" ht="24.75" customHeight="1" x14ac:dyDescent="0.25">
      <c r="A15" s="42">
        <v>13</v>
      </c>
      <c r="B15" s="42"/>
      <c r="C15" s="89" t="s">
        <v>31</v>
      </c>
      <c r="D15" s="43" t="s">
        <v>16</v>
      </c>
      <c r="E15" s="48">
        <v>11</v>
      </c>
      <c r="F15" s="48"/>
      <c r="G15" s="73">
        <v>1</v>
      </c>
      <c r="H15" s="49">
        <v>42750</v>
      </c>
      <c r="I15" s="49">
        <v>43084</v>
      </c>
      <c r="J15" s="40">
        <v>3468535</v>
      </c>
      <c r="K15" s="41">
        <f t="shared" si="0"/>
        <v>38153885</v>
      </c>
    </row>
    <row r="16" spans="1:11" ht="24.75" customHeight="1" x14ac:dyDescent="0.25">
      <c r="A16" s="42">
        <v>15</v>
      </c>
      <c r="B16" s="42"/>
      <c r="C16" s="67" t="s">
        <v>19</v>
      </c>
      <c r="D16" s="20" t="s">
        <v>16</v>
      </c>
      <c r="E16" s="55"/>
      <c r="F16" s="55"/>
      <c r="G16" s="38">
        <v>0</v>
      </c>
      <c r="H16" s="39">
        <v>42750</v>
      </c>
      <c r="I16" s="39">
        <v>43084</v>
      </c>
      <c r="J16" s="40">
        <v>3468535</v>
      </c>
      <c r="K16" s="41">
        <f t="shared" si="0"/>
        <v>0</v>
      </c>
    </row>
    <row r="17" spans="1:11" ht="24.75" customHeight="1" x14ac:dyDescent="0.25">
      <c r="A17" s="42">
        <v>16</v>
      </c>
      <c r="B17" s="42"/>
      <c r="C17" s="84" t="s">
        <v>20</v>
      </c>
      <c r="D17" s="47" t="s">
        <v>16</v>
      </c>
      <c r="E17" s="48">
        <v>11</v>
      </c>
      <c r="F17" s="48"/>
      <c r="G17" s="73">
        <v>4</v>
      </c>
      <c r="H17" s="49">
        <v>42750</v>
      </c>
      <c r="I17" s="49">
        <v>43084</v>
      </c>
      <c r="J17" s="40">
        <v>3468535</v>
      </c>
      <c r="K17" s="41">
        <f t="shared" si="0"/>
        <v>152615540</v>
      </c>
    </row>
    <row r="18" spans="1:11" ht="24.75" customHeight="1" x14ac:dyDescent="0.25">
      <c r="A18" s="42">
        <v>17</v>
      </c>
      <c r="B18" s="42"/>
      <c r="C18" s="83" t="s">
        <v>57</v>
      </c>
      <c r="D18" s="20" t="s">
        <v>16</v>
      </c>
      <c r="E18" s="55">
        <v>11</v>
      </c>
      <c r="F18" s="55">
        <v>0</v>
      </c>
      <c r="G18" s="73">
        <v>7</v>
      </c>
      <c r="H18" s="39">
        <v>42750</v>
      </c>
      <c r="I18" s="39">
        <v>43084</v>
      </c>
      <c r="J18" s="40">
        <v>3468535</v>
      </c>
      <c r="K18" s="41">
        <f t="shared" si="0"/>
        <v>267077195</v>
      </c>
    </row>
    <row r="19" spans="1:11" ht="24.75" customHeight="1" x14ac:dyDescent="0.25">
      <c r="A19" s="42">
        <v>18</v>
      </c>
      <c r="B19" s="42"/>
      <c r="C19" s="84" t="s">
        <v>36</v>
      </c>
      <c r="D19" s="43"/>
      <c r="E19" s="48">
        <v>11</v>
      </c>
      <c r="F19" s="48"/>
      <c r="G19" s="73">
        <v>5</v>
      </c>
      <c r="H19" s="49">
        <v>42750</v>
      </c>
      <c r="I19" s="49">
        <v>43084</v>
      </c>
      <c r="J19" s="40">
        <v>3468535</v>
      </c>
      <c r="K19" s="41">
        <f t="shared" si="0"/>
        <v>190769425</v>
      </c>
    </row>
    <row r="20" spans="1:11" ht="24.75" customHeight="1" x14ac:dyDescent="0.25">
      <c r="A20" s="42">
        <v>19</v>
      </c>
      <c r="B20" s="42"/>
      <c r="C20" s="84" t="s">
        <v>48</v>
      </c>
      <c r="D20" s="43"/>
      <c r="E20" s="48">
        <v>11</v>
      </c>
      <c r="F20" s="48"/>
      <c r="G20" s="73">
        <v>2</v>
      </c>
      <c r="H20" s="49">
        <v>42750</v>
      </c>
      <c r="I20" s="49">
        <v>43084</v>
      </c>
      <c r="J20" s="40">
        <v>3468535</v>
      </c>
      <c r="K20" s="41">
        <f t="shared" si="0"/>
        <v>76307770</v>
      </c>
    </row>
    <row r="21" spans="1:11" ht="24.75" customHeight="1" x14ac:dyDescent="0.25">
      <c r="A21" s="42">
        <v>20</v>
      </c>
      <c r="B21" s="42"/>
      <c r="C21" s="84" t="s">
        <v>49</v>
      </c>
      <c r="D21" s="43"/>
      <c r="E21" s="48">
        <v>11</v>
      </c>
      <c r="F21" s="48"/>
      <c r="G21" s="73">
        <v>1</v>
      </c>
      <c r="H21" s="49">
        <v>42750</v>
      </c>
      <c r="I21" s="49">
        <v>43084</v>
      </c>
      <c r="J21" s="40">
        <v>3468535</v>
      </c>
      <c r="K21" s="41">
        <f t="shared" si="0"/>
        <v>38153885</v>
      </c>
    </row>
    <row r="22" spans="1:11" ht="24.75" customHeight="1" x14ac:dyDescent="0.25">
      <c r="A22" s="42">
        <v>21</v>
      </c>
      <c r="B22" s="42"/>
      <c r="C22" s="83" t="s">
        <v>23</v>
      </c>
      <c r="D22" s="40" t="s">
        <v>16</v>
      </c>
      <c r="E22" s="55">
        <v>11</v>
      </c>
      <c r="F22" s="55">
        <v>0</v>
      </c>
      <c r="G22" s="73">
        <v>2</v>
      </c>
      <c r="H22" s="39">
        <v>42750</v>
      </c>
      <c r="I22" s="39">
        <v>43084</v>
      </c>
      <c r="J22" s="40">
        <v>3468535</v>
      </c>
      <c r="K22" s="41">
        <f t="shared" si="0"/>
        <v>76307770</v>
      </c>
    </row>
    <row r="23" spans="1:11" ht="24.75" customHeight="1" x14ac:dyDescent="0.25">
      <c r="A23" s="42">
        <v>22</v>
      </c>
      <c r="B23" s="42"/>
      <c r="C23" s="83" t="s">
        <v>27</v>
      </c>
      <c r="D23" s="36" t="s">
        <v>16</v>
      </c>
      <c r="E23" s="55">
        <v>11</v>
      </c>
      <c r="F23" s="55"/>
      <c r="G23" s="73">
        <v>1</v>
      </c>
      <c r="H23" s="39">
        <v>42750</v>
      </c>
      <c r="I23" s="39">
        <v>43084</v>
      </c>
      <c r="J23" s="40">
        <v>3468535</v>
      </c>
      <c r="K23" s="41">
        <f t="shared" si="0"/>
        <v>38153885</v>
      </c>
    </row>
    <row r="24" spans="1:11" ht="24.75" customHeight="1" x14ac:dyDescent="0.25">
      <c r="A24" s="42">
        <v>23</v>
      </c>
      <c r="B24" s="42"/>
      <c r="C24" s="83" t="s">
        <v>25</v>
      </c>
      <c r="D24" s="20" t="s">
        <v>16</v>
      </c>
      <c r="E24" s="55">
        <v>11</v>
      </c>
      <c r="F24" s="55">
        <v>0</v>
      </c>
      <c r="G24" s="73">
        <v>4</v>
      </c>
      <c r="H24" s="39">
        <v>42750</v>
      </c>
      <c r="I24" s="39">
        <v>43084</v>
      </c>
      <c r="J24" s="40">
        <v>3468535</v>
      </c>
      <c r="K24" s="41">
        <f t="shared" si="0"/>
        <v>152615540</v>
      </c>
    </row>
    <row r="25" spans="1:11" ht="24.75" customHeight="1" x14ac:dyDescent="0.25">
      <c r="A25" s="42">
        <v>24</v>
      </c>
      <c r="B25" s="42"/>
      <c r="C25" s="83" t="s">
        <v>29</v>
      </c>
      <c r="D25" s="20" t="s">
        <v>16</v>
      </c>
      <c r="E25" s="55">
        <v>11</v>
      </c>
      <c r="F25" s="55">
        <v>0</v>
      </c>
      <c r="G25" s="73">
        <v>1</v>
      </c>
      <c r="H25" s="39">
        <v>42750</v>
      </c>
      <c r="I25" s="39">
        <v>43084</v>
      </c>
      <c r="J25" s="40">
        <v>3468535</v>
      </c>
      <c r="K25" s="41">
        <f t="shared" si="0"/>
        <v>38153885</v>
      </c>
    </row>
    <row r="26" spans="1:11" ht="24.75" customHeight="1" x14ac:dyDescent="0.25">
      <c r="A26" s="42">
        <v>25</v>
      </c>
      <c r="B26" s="42"/>
      <c r="C26" s="83" t="s">
        <v>58</v>
      </c>
      <c r="D26" s="20"/>
      <c r="E26" s="55">
        <v>11</v>
      </c>
      <c r="F26" s="55">
        <v>10</v>
      </c>
      <c r="G26" s="73">
        <v>2</v>
      </c>
      <c r="H26" s="39">
        <v>42750</v>
      </c>
      <c r="I26" s="39">
        <v>43084</v>
      </c>
      <c r="J26" s="40">
        <v>3468535</v>
      </c>
      <c r="K26" s="41">
        <f t="shared" si="0"/>
        <v>76307770</v>
      </c>
    </row>
    <row r="27" spans="1:11" ht="24.75" customHeight="1" x14ac:dyDescent="0.25">
      <c r="A27" s="42">
        <v>26</v>
      </c>
      <c r="B27" s="42"/>
      <c r="C27" s="67" t="s">
        <v>33</v>
      </c>
      <c r="D27" s="20"/>
      <c r="E27" s="55">
        <v>11</v>
      </c>
      <c r="F27" s="55"/>
      <c r="G27" s="38">
        <v>34</v>
      </c>
      <c r="H27" s="39">
        <v>42750</v>
      </c>
      <c r="I27" s="39">
        <v>43084</v>
      </c>
      <c r="J27" s="40">
        <v>3468535</v>
      </c>
      <c r="K27" s="41">
        <f t="shared" si="0"/>
        <v>1297232090</v>
      </c>
    </row>
    <row r="28" spans="1:11" ht="24.75" customHeight="1" x14ac:dyDescent="0.25">
      <c r="A28" s="42">
        <v>27</v>
      </c>
      <c r="B28" s="42"/>
      <c r="C28" s="84" t="s">
        <v>18</v>
      </c>
      <c r="D28" s="20" t="s">
        <v>16</v>
      </c>
      <c r="E28" s="48">
        <v>11</v>
      </c>
      <c r="F28" s="48"/>
      <c r="G28" s="73">
        <v>1</v>
      </c>
      <c r="H28" s="49">
        <v>42750</v>
      </c>
      <c r="I28" s="49">
        <v>43084</v>
      </c>
      <c r="J28" s="40">
        <v>3468535</v>
      </c>
      <c r="K28" s="41">
        <f t="shared" si="0"/>
        <v>38153885</v>
      </c>
    </row>
    <row r="29" spans="1:11" ht="24.75" customHeight="1" x14ac:dyDescent="0.25">
      <c r="A29" s="42">
        <v>28</v>
      </c>
      <c r="B29" s="42"/>
      <c r="C29" s="84" t="s">
        <v>18</v>
      </c>
      <c r="D29" s="20"/>
      <c r="E29" s="48">
        <v>11</v>
      </c>
      <c r="F29" s="48"/>
      <c r="G29" s="73">
        <v>1</v>
      </c>
      <c r="H29" s="49">
        <v>42750</v>
      </c>
      <c r="I29" s="49">
        <v>43084</v>
      </c>
      <c r="J29" s="40">
        <v>2701113</v>
      </c>
      <c r="K29" s="41">
        <f t="shared" si="0"/>
        <v>29712243</v>
      </c>
    </row>
    <row r="30" spans="1:11" ht="24.75" customHeight="1" x14ac:dyDescent="0.25">
      <c r="A30" s="42">
        <v>29</v>
      </c>
      <c r="B30" s="42"/>
      <c r="C30" s="83" t="s">
        <v>24</v>
      </c>
      <c r="D30" s="36" t="s">
        <v>16</v>
      </c>
      <c r="E30" s="55">
        <v>11</v>
      </c>
      <c r="F30" s="55">
        <v>0</v>
      </c>
      <c r="G30" s="73">
        <v>2</v>
      </c>
      <c r="H30" s="39">
        <v>42750</v>
      </c>
      <c r="I30" s="39">
        <v>43084</v>
      </c>
      <c r="J30" s="40">
        <v>3468535</v>
      </c>
      <c r="K30" s="41">
        <f t="shared" si="0"/>
        <v>76307770</v>
      </c>
    </row>
    <row r="31" spans="1:11" ht="24.75" customHeight="1" x14ac:dyDescent="0.25">
      <c r="A31" s="42">
        <v>30</v>
      </c>
      <c r="B31" s="42"/>
      <c r="C31" s="84" t="s">
        <v>34</v>
      </c>
      <c r="D31" s="44"/>
      <c r="E31" s="48">
        <v>11</v>
      </c>
      <c r="F31" s="48"/>
      <c r="G31" s="73">
        <v>13</v>
      </c>
      <c r="H31" s="49">
        <v>42750</v>
      </c>
      <c r="I31" s="49">
        <v>43084</v>
      </c>
      <c r="J31" s="40">
        <v>3468535</v>
      </c>
      <c r="K31" s="41">
        <f t="shared" si="0"/>
        <v>496000505</v>
      </c>
    </row>
    <row r="32" spans="1:11" ht="24.75" customHeight="1" x14ac:dyDescent="0.25">
      <c r="A32" s="42">
        <v>31</v>
      </c>
      <c r="B32" s="42"/>
      <c r="C32" s="84" t="s">
        <v>35</v>
      </c>
      <c r="D32" s="44"/>
      <c r="E32" s="48">
        <v>11</v>
      </c>
      <c r="F32" s="48"/>
      <c r="G32" s="73">
        <v>12</v>
      </c>
      <c r="H32" s="49">
        <v>42750</v>
      </c>
      <c r="I32" s="49">
        <v>43084</v>
      </c>
      <c r="J32" s="40">
        <v>3468535</v>
      </c>
      <c r="K32" s="41">
        <f t="shared" si="0"/>
        <v>457846620</v>
      </c>
    </row>
    <row r="33" spans="1:11" ht="24.75" customHeight="1" x14ac:dyDescent="0.25">
      <c r="A33" s="42">
        <v>32</v>
      </c>
      <c r="B33" s="42"/>
      <c r="C33" s="83" t="s">
        <v>59</v>
      </c>
      <c r="D33" s="36"/>
      <c r="E33" s="55">
        <v>11</v>
      </c>
      <c r="F33" s="55">
        <v>0</v>
      </c>
      <c r="G33" s="38">
        <v>3</v>
      </c>
      <c r="H33" s="39">
        <v>42750</v>
      </c>
      <c r="I33" s="39">
        <v>43084</v>
      </c>
      <c r="J33" s="40">
        <v>3468535</v>
      </c>
      <c r="K33" s="41">
        <f t="shared" si="0"/>
        <v>114461655</v>
      </c>
    </row>
    <row r="34" spans="1:11" ht="24.75" customHeight="1" x14ac:dyDescent="0.25">
      <c r="A34" s="42">
        <v>33</v>
      </c>
      <c r="B34" s="42"/>
      <c r="C34" s="83" t="s">
        <v>60</v>
      </c>
      <c r="D34" s="36"/>
      <c r="E34" s="55">
        <v>11</v>
      </c>
      <c r="F34" s="55">
        <v>0</v>
      </c>
      <c r="G34" s="38">
        <v>3</v>
      </c>
      <c r="H34" s="39">
        <v>42750</v>
      </c>
      <c r="I34" s="39">
        <v>43084</v>
      </c>
      <c r="J34" s="40">
        <v>3468535</v>
      </c>
      <c r="K34" s="41">
        <f t="shared" si="0"/>
        <v>114461655</v>
      </c>
    </row>
    <row r="35" spans="1:11" ht="24.75" customHeight="1" x14ac:dyDescent="0.25">
      <c r="A35" s="42">
        <v>34</v>
      </c>
      <c r="B35" s="42"/>
      <c r="C35" s="72" t="s">
        <v>61</v>
      </c>
      <c r="D35" s="20" t="s">
        <v>16</v>
      </c>
      <c r="E35" s="55">
        <v>11</v>
      </c>
      <c r="F35" s="55">
        <v>0</v>
      </c>
      <c r="G35" s="38">
        <v>1</v>
      </c>
      <c r="H35" s="39">
        <v>42750</v>
      </c>
      <c r="I35" s="39">
        <v>43084</v>
      </c>
      <c r="J35" s="40">
        <v>2701113</v>
      </c>
      <c r="K35" s="41">
        <f t="shared" si="0"/>
        <v>29712243</v>
      </c>
    </row>
    <row r="36" spans="1:11" ht="24.75" customHeight="1" x14ac:dyDescent="0.25">
      <c r="A36" s="42">
        <v>35</v>
      </c>
      <c r="B36" s="42"/>
      <c r="C36" s="83" t="s">
        <v>62</v>
      </c>
      <c r="D36" s="36"/>
      <c r="E36" s="55">
        <v>11</v>
      </c>
      <c r="F36" s="55">
        <v>0</v>
      </c>
      <c r="G36" s="38">
        <v>3</v>
      </c>
      <c r="H36" s="39">
        <v>42750</v>
      </c>
      <c r="I36" s="39">
        <v>43084</v>
      </c>
      <c r="J36" s="40">
        <v>3468535</v>
      </c>
      <c r="K36" s="41">
        <f t="shared" si="0"/>
        <v>114461655</v>
      </c>
    </row>
    <row r="37" spans="1:11" ht="24.75" customHeight="1" x14ac:dyDescent="0.25">
      <c r="A37" s="21"/>
      <c r="B37" s="21"/>
      <c r="C37" s="197" t="s">
        <v>11</v>
      </c>
      <c r="D37" s="197"/>
      <c r="E37" s="25"/>
      <c r="F37" s="25"/>
      <c r="G37" s="26">
        <f>SUM(G3:G36)</f>
        <v>180</v>
      </c>
      <c r="H37" s="39"/>
      <c r="I37" s="34"/>
      <c r="J37" s="40"/>
      <c r="K37" s="41">
        <f>SUM(K3:K33)</f>
        <v>6592180463</v>
      </c>
    </row>
    <row r="38" spans="1:11" x14ac:dyDescent="0.3">
      <c r="A38" s="230" t="s">
        <v>47</v>
      </c>
      <c r="B38" s="230"/>
      <c r="C38" s="230"/>
      <c r="D38" s="230"/>
      <c r="E38" s="230"/>
      <c r="F38" s="230"/>
      <c r="G38" s="230"/>
      <c r="H38" s="230"/>
      <c r="I38" s="230"/>
      <c r="J38" s="222" t="s">
        <v>50</v>
      </c>
      <c r="K38" s="222"/>
    </row>
    <row r="39" spans="1:11" ht="15" x14ac:dyDescent="0.25">
      <c r="A39" s="222" t="s">
        <v>15</v>
      </c>
      <c r="B39" s="222"/>
      <c r="C39" s="222"/>
      <c r="D39" s="222"/>
      <c r="E39" s="222"/>
      <c r="F39" s="222"/>
      <c r="G39" s="222"/>
      <c r="H39" s="222"/>
      <c r="I39" s="222"/>
      <c r="J39" s="222" t="s">
        <v>51</v>
      </c>
      <c r="K39" s="222"/>
    </row>
    <row r="40" spans="1:11" ht="15" x14ac:dyDescent="0.25">
      <c r="A40" s="222"/>
      <c r="B40" s="222"/>
      <c r="C40" s="222"/>
      <c r="D40" s="222"/>
      <c r="E40" s="222"/>
      <c r="F40" s="222"/>
      <c r="G40" s="222"/>
      <c r="H40" s="222"/>
      <c r="I40" s="222"/>
      <c r="J40" s="222"/>
      <c r="K40" s="222"/>
    </row>
    <row r="41" spans="1:11" ht="15" x14ac:dyDescent="0.25">
      <c r="A41" s="222"/>
      <c r="B41" s="222"/>
      <c r="C41" s="222"/>
      <c r="D41" s="222"/>
      <c r="E41" s="222"/>
      <c r="F41" s="222"/>
      <c r="G41" s="222"/>
      <c r="H41" s="222"/>
      <c r="I41" s="222"/>
      <c r="J41" s="222"/>
      <c r="K41" s="222"/>
    </row>
  </sheetData>
  <mergeCells count="11">
    <mergeCell ref="J38:K38"/>
    <mergeCell ref="A39:I41"/>
    <mergeCell ref="J39:K41"/>
    <mergeCell ref="A1:A2"/>
    <mergeCell ref="C1:C2"/>
    <mergeCell ref="D1:D2"/>
    <mergeCell ref="H1:I1"/>
    <mergeCell ref="J1:J2"/>
    <mergeCell ref="K1:K2"/>
    <mergeCell ref="C37:D37"/>
    <mergeCell ref="A38:I38"/>
  </mergeCells>
  <pageMargins left="0.75" right="0.75" top="1" bottom="1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9</vt:i4>
      </vt:variant>
    </vt:vector>
  </HeadingPairs>
  <TitlesOfParts>
    <vt:vector size="18" baseType="lpstr">
      <vt:lpstr>Regular</vt:lpstr>
      <vt:lpstr>Articulación</vt:lpstr>
      <vt:lpstr>Desplazados</vt:lpstr>
      <vt:lpstr>Virtual</vt:lpstr>
      <vt:lpstr>Hoja1</vt:lpstr>
      <vt:lpstr>anexo enviado</vt:lpstr>
      <vt:lpstr>Hoja3</vt:lpstr>
      <vt:lpstr>Hoja2</vt:lpstr>
      <vt:lpstr>Hoja4</vt:lpstr>
      <vt:lpstr>Articulación!Área_de_impresión</vt:lpstr>
      <vt:lpstr>Desplazados!Área_de_impresión</vt:lpstr>
      <vt:lpstr>Regular!Área_de_impresión</vt:lpstr>
      <vt:lpstr>Virtual!Área_de_impresión</vt:lpstr>
      <vt:lpstr>'anexo enviado'!Títulos_a_imprimir</vt:lpstr>
      <vt:lpstr>Articulación!Títulos_a_imprimir</vt:lpstr>
      <vt:lpstr>Desplazados!Títulos_a_imprimir</vt:lpstr>
      <vt:lpstr>Regular!Títulos_a_imprimir</vt:lpstr>
      <vt:lpstr>Virtual!Títulos_a_imprimir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Emilio Eliecer Navia Zuñiga</dc:creator>
  <cp:lastModifiedBy>Maria Isabel Samaca Telaguy</cp:lastModifiedBy>
  <cp:lastPrinted>2017-11-16T20:34:52Z</cp:lastPrinted>
  <dcterms:created xsi:type="dcterms:W3CDTF">2011-12-22T23:18:00Z</dcterms:created>
  <dcterms:modified xsi:type="dcterms:W3CDTF">2021-02-03T02:03:12Z</dcterms:modified>
</cp:coreProperties>
</file>